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<sst xmlns="http://schemas.openxmlformats.org/spreadsheetml/2006/main" count="91943" uniqueCount="20555">
  <si>
    <t>Công Ty TNHH Tập đoàn công nghiệp Trường Hải (THACO)</t>
  </si>
  <si>
    <t xml:space="preserve">Địa chỉ:  </t>
  </si>
  <si>
    <t xml:space="preserve">Hotline: </t>
  </si>
  <si>
    <t>Ngày in biểu: Thứ năm, 30/11/2023 8:13:9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</si>
  <si>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</si>
  <si>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</si>
  <si>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</si>
  <si>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</si>
  <si>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</si>
  <si>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</si>
  <si>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</si>
  <si>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</si>
  <si>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</si>
  <si>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</si>
  <si>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</si>
  <si>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</si>
  <si>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</si>
  <si>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</si>
  <si>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</si>
  <si>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</si>
  <si>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</si>
  <si>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</si>
  <si>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</si>
  <si>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</si>
  <si>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</si>
  <si>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</si>
  <si>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</si>
  <si>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</si>
  <si>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</si>
  <si>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</si>
  <si>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</si>
  <si>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</si>
  <si>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</si>
  <si>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</si>
  <si>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</si>
  <si>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</si>
  <si>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</si>
  <si>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</si>
  <si>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</si>
  <si>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</si>
  <si>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</si>
  <si>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</si>
  <si>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</si>
  <si>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</si>
  <si>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</si>
  <si>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</si>
  <si>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</si>
  <si>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</si>
  <si>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</si>
  <si>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</si>
  <si>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</si>
  <si>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</si>
  <si>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</si>
  <si>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</si>
  <si>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</si>
  <si>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</si>
  <si>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</si>
  <si>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</si>
  <si>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</si>
  <si>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</si>
  <si>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</si>
  <si>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</si>
  <si>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</si>
  <si>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</si>
  <si>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</si>
  <si>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</si>
  <si>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</si>
  <si>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</si>
  <si>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</si>
  <si>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</si>
  <si>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</si>
  <si>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</si>
  <si>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</si>
  <si>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</si>
  <si>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</si>
  <si>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</si>
  <si>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</si>
  <si>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</si>
  <si>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</si>
  <si>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</si>
  <si>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</si>
  <si>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</si>
  <si>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</si>
  <si>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</si>
  <si>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</si>
  <si>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</si>
  <si>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</si>
  <si>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</si>
  <si>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</si>
  <si>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</si>
  <si>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</si>
  <si>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</si>
  <si>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</si>
  <si>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</si>
  <si>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</si>
  <si>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</si>
  <si>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</si>
  <si>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</si>
  <si>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</si>
  <si>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</si>
  <si>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</si>
  <si>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</si>
  <si>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</si>
  <si>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</si>
  <si>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</si>
  <si>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</si>
  <si>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</si>
  <si>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</si>
  <si>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</si>
  <si>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</si>
  <si>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</si>
  <si>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</si>
  <si>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</si>
  <si>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</si>
  <si>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</si>
  <si>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</si>
  <si>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</si>
  <si>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</si>
  <si>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</si>
  <si>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</si>
  <si>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</si>
  <si>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</si>
  <si>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</si>
  <si>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</si>
  <si>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</si>
  <si>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</si>
  <si>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</si>
  <si>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</si>
  <si>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</si>
  <si>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</si>
  <si>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</si>
  <si>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</si>
  <si>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</si>
  <si>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</si>
  <si>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</si>
  <si>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</si>
  <si>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</si>
  <si>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</si>
  <si>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</si>
  <si>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</si>
  <si>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</si>
  <si>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</si>
  <si>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</si>
  <si>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</si>
  <si>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</si>
  <si>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</si>
  <si>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</si>
  <si>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</si>
  <si>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</si>
  <si>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</si>
  <si>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</si>
  <si>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</si>
  <si>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</si>
  <si>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</si>
  <si>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</si>
  <si>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</si>
  <si>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</si>
  <si>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</si>
  <si>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</si>
  <si>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</si>
  <si>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</si>
  <si>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</si>
  <si>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</si>
  <si>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</si>
  <si>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</si>
  <si>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</si>
  <si>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</si>
  <si>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</si>
  <si>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</si>
  <si>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</si>
  <si>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</si>
  <si>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</si>
  <si>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</si>
  <si>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</si>
  <si>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</si>
  <si>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</si>
  <si>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</si>
  <si>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</si>
  <si>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</si>
  <si>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</si>
  <si>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</si>
  <si>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</si>
  <si>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</si>
  <si>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</si>
  <si>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</si>
  <si>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</si>
  <si>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</si>
  <si>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</si>
  <si>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</si>
  <si>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</si>
  <si>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</si>
  <si>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</si>
  <si>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</si>
  <si>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</si>
  <si>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</si>
  <si>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</si>
  <si>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</si>
  <si>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</si>
  <si>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</si>
  <si>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</si>
  <si>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</si>
  <si>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</si>
  <si>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</si>
  <si>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</si>
  <si>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</si>
  <si>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</si>
  <si>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</si>
  <si>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</si>
  <si>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</si>
  <si>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</si>
  <si>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</si>
  <si>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</si>
  <si>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</si>
  <si>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</si>
  <si>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</si>
  <si>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</si>
  <si>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</si>
  <si>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</si>
  <si>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</si>
  <si>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</si>
  <si>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</si>
  <si>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</si>
  <si>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</si>
  <si>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</si>
  <si>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</si>
  <si>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</si>
  <si>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</si>
  <si>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</si>
  <si>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</si>
  <si>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</si>
  <si>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</si>
  <si>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</si>
  <si>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</si>
  <si>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</si>
  <si>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</si>
  <si>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</si>
  <si>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</si>
  <si>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</si>
  <si>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</si>
  <si>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</si>
  <si>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</si>
  <si>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</si>
  <si>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</si>
  <si>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</si>
  <si>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</si>
  <si>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</si>
  <si>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</si>
  <si>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</si>
  <si>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</si>
  <si>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</si>
  <si>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</si>
  <si>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</si>
  <si>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</si>
  <si>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</si>
  <si>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</si>
  <si>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</si>
  <si>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</si>
  <si>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</si>
  <si>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</si>
  <si>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</si>
  <si>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</si>
  <si>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</si>
  <si>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</si>
  <si>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</si>
  <si>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</si>
  <si>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</si>
  <si>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</si>
  <si>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</si>
  <si>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</si>
  <si>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</si>
  <si>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</si>
  <si>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</si>
  <si>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</si>
  <si>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</si>
  <si>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</si>
  <si>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</si>
  <si>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</si>
  <si>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</si>
  <si>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</si>
  <si>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</si>
  <si>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</si>
  <si>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</si>
  <si>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</si>
  <si>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</si>
  <si>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</si>
  <si>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</si>
  <si>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</si>
  <si>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</si>
  <si>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</si>
  <si>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</si>
  <si>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</si>
  <si>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</si>
  <si>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</si>
  <si>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</si>
  <si>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</si>
  <si>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</si>
  <si>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</si>
  <si>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</si>
  <si>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</si>
  <si>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</si>
  <si>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</si>
  <si>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</si>
  <si>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</si>
  <si>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</si>
  <si>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</si>
  <si>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</si>
  <si>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</si>
  <si>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</si>
  <si>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</si>
  <si>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</si>
  <si>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</si>
  <si>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</si>
  <si>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</si>
  <si>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</si>
  <si>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</si>
  <si>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</si>
  <si>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</si>
  <si>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</si>
  <si>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</si>
  <si>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</si>
  <si>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</si>
  <si>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</si>
  <si>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</si>
  <si>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</si>
  <si>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</si>
  <si>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</si>
  <si>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</si>
  <si>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</si>
  <si>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</si>
  <si>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</si>
  <si>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</si>
  <si>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</si>
  <si>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</si>
  <si>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</si>
  <si>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</si>
  <si>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</si>
  <si>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</si>
  <si>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</si>
  <si>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</si>
  <si>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</si>
  <si>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</si>
  <si>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</si>
  <si>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</si>
  <si>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</si>
  <si>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</si>
  <si>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</si>
  <si>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</si>
  <si>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</si>
  <si>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</si>
  <si>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</si>
  <si>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</si>
  <si>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</si>
  <si>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</si>
  <si>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</si>
  <si>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</si>
  <si>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</si>
  <si>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</si>
  <si>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</si>
  <si>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</si>
  <si>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</si>
  <si>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</si>
  <si>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</si>
  <si>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</si>
  <si>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</si>
  <si>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</si>
  <si>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</si>
  <si>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</si>
  <si>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</si>
  <si>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</si>
  <si>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</si>
  <si>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</si>
  <si>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</si>
  <si>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</si>
  <si>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</si>
  <si>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</si>
  <si>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</si>
  <si>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</si>
  <si>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</si>
  <si>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</si>
  <si>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</si>
  <si>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</si>
  <si>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</si>
  <si>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</si>
  <si>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</si>
  <si>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</si>
  <si>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</si>
  <si>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</si>
  <si>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</si>
  <si>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</si>
  <si>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</si>
  <si>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</si>
  <si>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</si>
  <si>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</si>
  <si>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</si>
  <si>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</si>
  <si>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</si>
  <si>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</si>
  <si>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</si>
  <si>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</si>
  <si>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</si>
  <si>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</si>
  <si>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</si>
  <si>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</si>
  <si>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</si>
  <si>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</si>
  <si>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</si>
  <si>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</si>
  <si>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</si>
  <si>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</si>
  <si>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</si>
  <si>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</si>
  <si>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</si>
  <si>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</si>
  <si>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</si>
  <si>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</si>
  <si>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</si>
  <si>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</si>
  <si>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</si>
  <si>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</si>
  <si>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</si>
  <si>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</si>
  <si>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</si>
  <si>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</si>
  <si>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</si>
  <si>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</si>
  <si>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</si>
  <si>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</si>
  <si>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</si>
  <si>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</si>
  <si>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</si>
  <si>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</si>
  <si>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</si>
  <si>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</si>
  <si>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</si>
  <si>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</si>
  <si>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</si>
  <si>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</si>
  <si>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</si>
  <si>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</si>
  <si>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</si>
  <si>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</si>
  <si>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</si>
  <si>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</si>
  <si>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</si>
  <si>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</si>
  <si>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</si>
  <si>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</si>
  <si>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</si>
  <si>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</si>
  <si>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</si>
  <si>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</si>
  <si>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</si>
  <si>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</si>
  <si>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</si>
  <si>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</si>
  <si>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</si>
  <si>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</si>
  <si>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</si>
  <si>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</si>
  <si>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</si>
  <si>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</si>
  <si>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</si>
  <si>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</si>
  <si>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</si>
  <si>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</si>
  <si>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</si>
  <si>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</si>
  <si>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</si>
  <si>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</si>
  <si>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</si>
  <si>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</si>
  <si>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</si>
  <si>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</si>
  <si>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</si>
  <si>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</si>
  <si>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</si>
  <si>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</si>
  <si>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</si>
  <si>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</si>
  <si>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</si>
  <si>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</si>
  <si>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</si>
  <si>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</si>
  <si>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</si>
  <si>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</si>
  <si>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</si>
  <si>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</si>
  <si>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</si>
  <si>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</si>
  <si>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</si>
  <si>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</si>
  <si>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</si>
  <si>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</si>
  <si>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</si>
  <si>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</si>
  <si>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</si>
  <si>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</si>
  <si>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</si>
  <si>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</si>
  <si>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</si>
  <si>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</si>
  <si>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</si>
  <si>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</si>
  <si>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</si>
  <si>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</si>
  <si>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</si>
  <si>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</si>
  <si>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</si>
  <si>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</si>
  <si>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</si>
  <si>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</si>
  <si>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</si>
  <si>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</si>
  <si>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</si>
  <si>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</si>
  <si>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</si>
  <si>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</si>
  <si>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</si>
  <si>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</si>
  <si>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</si>
  <si>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</si>
  <si>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</si>
  <si>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</si>
  <si>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</si>
  <si>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</si>
  <si>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</si>
  <si>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</si>
  <si>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</si>
  <si>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</si>
  <si>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</si>
  <si>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</si>
  <si>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</si>
  <si>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</si>
  <si>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</si>
  <si>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</si>
  <si>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</si>
  <si>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</si>
  <si>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</si>
  <si>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</si>
  <si>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</si>
  <si>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</si>
  <si>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</si>
  <si>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</si>
  <si>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</si>
  <si>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</si>
  <si>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</si>
  <si>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</si>
  <si>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</si>
  <si>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</si>
  <si>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</si>
  <si>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</si>
  <si>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</si>
  <si>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</si>
  <si>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</si>
  <si>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</si>
  <si>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</si>
  <si>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</si>
  <si>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</si>
  <si>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</si>
  <si>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</si>
  <si>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</si>
  <si>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</si>
  <si>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</si>
  <si>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</si>
  <si>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</si>
  <si>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</si>
  <si>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</si>
  <si>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</si>
  <si>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</si>
  <si>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</si>
  <si>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</si>
  <si>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</si>
  <si>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</si>
  <si>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</si>
  <si>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</si>
  <si>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</si>
  <si>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</si>
  <si>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</si>
  <si>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</si>
  <si>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</si>
  <si>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</si>
  <si>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</si>
  <si>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</si>
  <si>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</si>
  <si>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</si>
  <si>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</si>
  <si>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</si>
  <si>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</si>
  <si>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</si>
  <si>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</si>
  <si>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</si>
  <si>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</si>
  <si>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</si>
  <si>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</si>
  <si>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</si>
  <si>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</si>
  <si>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</si>
  <si>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</si>
  <si>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</si>
  <si>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</si>
  <si>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</si>
  <si>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</si>
  <si>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</si>
  <si>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</si>
  <si>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</si>
  <si>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</si>
  <si>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</si>
  <si>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</si>
  <si>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</si>
  <si>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</si>
  <si>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</si>
  <si>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</si>
  <si>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</si>
  <si>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</si>
  <si>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</si>
  <si>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</si>
  <si>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</si>
  <si>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</si>
  <si>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</si>
  <si>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</si>
  <si>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</si>
  <si>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</si>
  <si>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</si>
  <si>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</si>
  <si>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</si>
  <si>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</si>
  <si>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</si>
  <si>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</si>
  <si>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</si>
  <si>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</si>
  <si>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</si>
  <si>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</si>
  <si>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</si>
  <si>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</si>
  <si>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</si>
  <si>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</si>
  <si>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</si>
  <si>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</si>
  <si>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</si>
  <si>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</si>
  <si>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</si>
  <si>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</si>
  <si>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</si>
  <si>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</si>
  <si>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</si>
  <si>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</si>
  <si>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</si>
  <si>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</si>
  <si>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</si>
  <si>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</si>
  <si>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</si>
  <si>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</si>
  <si>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</si>
  <si>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</si>
  <si>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</si>
  <si>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</si>
  <si>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</si>
  <si>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</si>
  <si>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</si>
  <si>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</si>
  <si>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</si>
  <si>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</si>
  <si>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</si>
  <si>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</si>
  <si>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</si>
  <si>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</si>
  <si>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</si>
  <si>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</si>
  <si>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</si>
  <si>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</si>
  <si>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</si>
  <si>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</si>
  <si>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</si>
  <si>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</si>
  <si>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</si>
  <si>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</si>
  <si>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</si>
  <si>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</si>
  <si>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</si>
  <si>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</si>
  <si>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</si>
  <si>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</si>
  <si>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</si>
  <si>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</si>
  <si>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</si>
  <si>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</si>
  <si>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</si>
  <si>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</si>
  <si>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</si>
  <si>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</si>
  <si>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</si>
  <si>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</si>
  <si>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</si>
  <si>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</si>
  <si>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</si>
  <si>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</si>
  <si>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</si>
  <si>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</si>
  <si>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</si>
  <si>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</si>
  <si>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</si>
  <si>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</si>
  <si>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</si>
  <si>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</si>
  <si>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</si>
  <si>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</si>
  <si>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</si>
  <si>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</si>
  <si>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</si>
  <si>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</si>
  <si>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</si>
  <si>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</si>
  <si>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</si>
  <si>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</si>
  <si>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</si>
  <si>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</si>
  <si>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</si>
  <si>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</si>
  <si>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</si>
  <si>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</si>
  <si>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</si>
  <si>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</si>
  <si>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</si>
  <si>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</si>
  <si>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</si>
  <si>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</si>
  <si>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</si>
  <si>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</si>
  <si>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</si>
  <si>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</si>
  <si>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</si>
  <si>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</si>
  <si>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</si>
  <si>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</si>
  <si>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</si>
  <si>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</si>
  <si>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</si>
  <si>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</si>
  <si>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</si>
  <si>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</si>
  <si>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</si>
  <si>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</si>
  <si>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</si>
  <si>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</si>
  <si>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</si>
  <si>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</si>
  <si>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</si>
  <si>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</si>
  <si>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</si>
  <si>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</si>
  <si>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</si>
  <si>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</si>
  <si>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</si>
  <si>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</si>
  <si>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</si>
  <si>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</si>
  <si>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</si>
  <si>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</si>
  <si>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</si>
  <si>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</si>
  <si>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</si>
  <si>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</si>
  <si>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</si>
  <si>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</si>
  <si>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</si>
  <si>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</si>
  <si>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</si>
  <si>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</si>
  <si>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</si>
  <si>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</si>
  <si>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</si>
  <si>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</si>
  <si>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</si>
  <si>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</si>
  <si>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</si>
  <si>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</si>
  <si>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</si>
  <si>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</si>
  <si>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</si>
  <si>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</si>
  <si>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</si>
  <si>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</si>
  <si>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</si>
  <si>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</si>
  <si>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</si>
  <si>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</si>
  <si>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</si>
  <si>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</si>
  <si>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</si>
  <si>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</si>
  <si>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</si>
  <si>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</si>
  <si>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</si>
  <si>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</si>
  <si>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</si>
  <si>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</si>
  <si>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</si>
  <si>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</si>
  <si>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</si>
  <si>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</si>
  <si>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</si>
  <si>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</si>
  <si>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</si>
  <si>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</si>
  <si>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</si>
  <si>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</si>
  <si>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</si>
  <si>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</si>
  <si>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</si>
  <si>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</si>
  <si>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</si>
  <si>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</si>
  <si>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</si>
  <si>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</si>
  <si>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</si>
  <si>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</si>
  <si>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</si>
  <si>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</si>
  <si>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</si>
  <si>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</si>
  <si>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</si>
  <si>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</si>
  <si>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</si>
  <si>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</si>
  <si>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</si>
  <si>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</si>
  <si>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</si>
  <si>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</si>
  <si>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</si>
  <si>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</si>
  <si>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</si>
  <si>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</si>
  <si>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</si>
  <si>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</si>
  <si>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</si>
  <si>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</si>
  <si>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</si>
  <si>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</si>
  <si>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</si>
  <si>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</si>
  <si>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</si>
  <si>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</si>
  <si>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</si>
  <si>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</si>
  <si>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</si>
  <si>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</si>
  <si>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</si>
  <si>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</si>
  <si>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</si>
  <si>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</si>
  <si>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</si>
  <si>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</si>
  <si>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</si>
  <si>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</si>
  <si>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</si>
  <si>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</si>
  <si>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</si>
  <si>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</si>
  <si>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</si>
  <si>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</si>
  <si>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</si>
  <si>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</si>
  <si>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</si>
  <si>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</si>
  <si>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</si>
  <si>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</si>
  <si>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</si>
  <si>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</si>
  <si>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</si>
  <si>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</si>
  <si>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</si>
  <si>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</si>
  <si>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</si>
  <si>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</si>
  <si>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</si>
  <si>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</si>
  <si>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</si>
  <si>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</si>
  <si>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</si>
  <si>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</si>
  <si>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</si>
  <si>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</si>
  <si>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</si>
  <si>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</si>
  <si>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</si>
  <si>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</si>
  <si>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</si>
  <si>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</si>
  <si>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</si>
  <si>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</si>
  <si>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</si>
  <si>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</si>
  <si>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</si>
  <si>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</si>
  <si>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</si>
  <si>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</si>
  <si>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</si>
  <si>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</si>
  <si>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</si>
  <si>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</si>
  <si>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</si>
  <si>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</si>
  <si>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</si>
  <si>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</si>
  <si>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</si>
  <si>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</si>
  <si>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</si>
  <si>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</si>
  <si>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</si>
  <si>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</si>
  <si>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</si>
  <si>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</si>
  <si>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</si>
  <si>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</si>
  <si>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</si>
  <si>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</si>
  <si>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</si>
  <si>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</si>
  <si>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</si>
  <si>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</si>
  <si>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</si>
  <si>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</si>
  <si>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</si>
  <si>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</si>
  <si>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</si>
  <si>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</si>
  <si>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</si>
  <si>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</si>
  <si>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</si>
  <si>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</si>
  <si>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</si>
  <si>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</si>
  <si>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</si>
  <si>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</si>
  <si>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</si>
  <si>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</si>
  <si>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</si>
  <si>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</si>
  <si>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</si>
  <si>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</si>
  <si>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</si>
  <si>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</si>
  <si>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</si>
  <si>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</si>
  <si>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</si>
  <si>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</si>
  <si>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</si>
  <si>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</si>
  <si>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</si>
  <si>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</si>
  <si>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</si>
  <si>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</si>
  <si>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</si>
  <si>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</si>
  <si>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</si>
  <si>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</si>
  <si>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</si>
  <si>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</si>
  <si>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</si>
  <si>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</si>
  <si>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</si>
  <si>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</si>
  <si>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</si>
  <si>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</si>
  <si>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</si>
  <si>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</si>
  <si>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</si>
  <si>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</si>
  <si>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</si>
  <si>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</si>
  <si>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</si>
  <si>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</si>
  <si>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</si>
  <si>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</si>
  <si>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</si>
  <si>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</si>
  <si>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</si>
  <si>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</si>
  <si>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</si>
  <si>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</si>
  <si>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</si>
  <si>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</si>
  <si>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</si>
  <si>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</si>
  <si>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</si>
  <si>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</si>
  <si>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</si>
  <si>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</si>
  <si>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</si>
  <si>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</si>
  <si>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</si>
  <si>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</si>
  <si>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</si>
  <si>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</si>
  <si>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</si>
  <si>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</si>
  <si>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</si>
  <si>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</si>
  <si>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</si>
  <si>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</si>
  <si>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</si>
  <si>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</si>
  <si>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</si>
  <si>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</si>
  <si>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</si>
  <si>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</si>
  <si>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</si>
  <si>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</si>
  <si>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</si>
  <si>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</si>
  <si>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</si>
  <si>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</si>
  <si>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</si>
  <si>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</si>
  <si>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</si>
  <si>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</si>
  <si>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</si>
  <si>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</si>
  <si>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</si>
  <si>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</si>
  <si>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</si>
  <si>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</si>
  <si>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</si>
  <si>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</si>
  <si>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</si>
  <si>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</si>
  <si>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</si>
  <si>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</si>
  <si>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</si>
  <si>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</si>
  <si>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</si>
  <si>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</si>
  <si>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</si>
  <si>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</si>
  <si>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</si>
  <si>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</si>
  <si>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</si>
  <si>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</si>
  <si>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</si>
  <si>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</si>
  <si>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</si>
  <si>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</si>
  <si>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</si>
  <si>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</si>
  <si>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</si>
  <si>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</si>
  <si>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</si>
  <si>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</si>
  <si>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</si>
  <si>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</si>
  <si>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</si>
  <si>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</si>
  <si>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</si>
  <si>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</si>
  <si>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</si>
  <si>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</si>
  <si>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</si>
  <si>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</si>
  <si>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</si>
  <si>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</si>
  <si>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</si>
  <si>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</si>
  <si>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</si>
  <si>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</si>
  <si>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</si>
  <si>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</si>
  <si>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</si>
  <si>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</si>
  <si>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</si>
  <si>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</si>
  <si>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</si>
  <si>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</si>
  <si>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</si>
  <si>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</si>
  <si>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</si>
  <si>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</si>
  <si>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</si>
  <si>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</si>
  <si>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</si>
  <si>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</si>
  <si>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</si>
  <si>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</si>
  <si>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</si>
  <si>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</si>
  <si>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</si>
  <si>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</si>
  <si>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</si>
  <si>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</si>
  <si>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</si>
  <si>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</si>
  <si>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</si>
  <si>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</si>
  <si>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</si>
  <si>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</si>
  <si>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</si>
  <si>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</si>
  <si>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</si>
  <si>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</si>
  <si>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</si>
  <si>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</si>
  <si>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</si>
  <si>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</si>
  <si>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</si>
  <si>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</si>
  <si>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</si>
  <si>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</si>
  <si>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</si>
  <si>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</si>
  <si>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</si>
  <si>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</si>
  <si>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</si>
  <si>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</si>
  <si>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</si>
  <si>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</si>
  <si>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</si>
  <si>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</si>
  <si>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</si>
  <si>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</si>
  <si>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</si>
  <si>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</si>
  <si>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</si>
  <si>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</si>
  <si>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</si>
  <si>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</si>
  <si>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</si>
  <si>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</si>
  <si>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</si>
  <si>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</si>
  <si>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</si>
  <si>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</si>
  <si>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</si>
  <si>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</si>
  <si>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</si>
  <si>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</si>
  <si>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</si>
  <si>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</si>
  <si>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</si>
  <si>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</si>
  <si>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</si>
  <si>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</si>
  <si>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</si>
  <si>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</si>
  <si>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</si>
  <si>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</si>
  <si>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</si>
  <si>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</si>
  <si>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</si>
  <si>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</si>
  <si>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</si>
  <si>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</si>
  <si>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</si>
  <si>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</si>
  <si>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</si>
  <si>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</si>
  <si>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</si>
  <si>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</si>
  <si>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</si>
  <si>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</si>
  <si>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</si>
  <si>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</si>
  <si>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</si>
  <si>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</si>
  <si>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</si>
  <si>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</si>
  <si>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</si>
  <si>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</si>
  <si>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</si>
  <si>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</si>
  <si>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</si>
  <si>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</si>
  <si>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</si>
  <si>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</si>
  <si>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</si>
  <si>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</si>
  <si>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</si>
  <si>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</si>
  <si>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</si>
  <si>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</si>
  <si>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</si>
  <si>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</si>
  <si>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</si>
  <si>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</si>
  <si>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</si>
  <si>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</si>
  <si>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</si>
  <si>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</si>
  <si>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</si>
  <si>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</si>
  <si>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</si>
  <si>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</si>
  <si>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</si>
  <si>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</si>
  <si>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</si>
  <si>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</si>
  <si>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</si>
  <si>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</si>
  <si>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</si>
  <si>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</si>
  <si>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</si>
  <si>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</si>
  <si>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</si>
  <si>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</si>
  <si>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</si>
  <si>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</si>
  <si>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</si>
  <si>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</si>
  <si>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</si>
  <si>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</si>
  <si>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</si>
  <si>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</si>
  <si>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</si>
  <si>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</si>
  <si>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</si>
  <si>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</si>
  <si>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</si>
  <si>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</si>
  <si>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</si>
  <si>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</si>
  <si>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</si>
  <si>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</si>
  <si>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</si>
  <si>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</si>
  <si>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</si>
  <si>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</si>
  <si>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</si>
  <si>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</si>
  <si>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</si>
  <si>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</si>
  <si>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</si>
  <si>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</si>
  <si>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</si>
  <si>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</si>
  <si>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</si>
  <si>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</si>
  <si>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</si>
  <si>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</si>
  <si>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</si>
  <si>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</si>
  <si>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</si>
  <si>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</si>
  <si>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</si>
  <si>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</si>
  <si>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</si>
  <si>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</si>
  <si>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</si>
  <si>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</si>
  <si>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</si>
  <si>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</si>
  <si>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</si>
  <si>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</si>
  <si>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</si>
  <si>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</si>
  <si>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</si>
  <si>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</si>
  <si>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</si>
  <si>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</si>
  <si>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</si>
  <si>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</si>
  <si>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</si>
  <si>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</si>
  <si>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</si>
  <si>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</si>
  <si>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</si>
  <si>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</si>
  <si>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</si>
  <si>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</si>
  <si>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</si>
  <si>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</si>
  <si>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</si>
  <si>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</si>
  <si>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</si>
  <si>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</si>
  <si>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</si>
  <si>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</si>
  <si>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</si>
  <si>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</si>
  <si>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</si>
  <si>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</si>
  <si>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</si>
  <si>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</si>
  <si>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</si>
  <si>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</si>
  <si>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</si>
  <si>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</si>
  <si>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</si>
  <si>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</si>
  <si>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</si>
  <si>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</si>
  <si>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</si>
  <si>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</si>
  <si>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</si>
  <si>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</si>
  <si>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</si>
  <si>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</si>
  <si>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</si>
  <si>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</si>
  <si>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</si>
  <si>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</si>
  <si>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</si>
  <si>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</si>
  <si>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</si>
  <si>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</si>
  <si>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</si>
  <si>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</si>
  <si>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</si>
  <si>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</si>
  <si>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</si>
  <si>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</si>
  <si>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</si>
  <si>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</si>
  <si>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</si>
  <si>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</si>
  <si>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</si>
  <si>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</si>
  <si>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</si>
  <si>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</si>
  <si>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</si>
  <si>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</si>
  <si>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</si>
  <si>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</si>
  <si>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</si>
  <si>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</si>
  <si>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</si>
  <si>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</si>
  <si>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</si>
  <si>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</si>
  <si>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</si>
  <si>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</si>
  <si>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</si>
  <si>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</si>
  <si>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</si>
  <si>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</si>
  <si>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</si>
  <si>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</si>
  <si>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</si>
  <si>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</si>
  <si>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</si>
  <si>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</si>
  <si>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</si>
  <si>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</si>
  <si>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</si>
  <si>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</si>
  <si>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</si>
  <si>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</si>
  <si>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</si>
  <si>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</si>
  <si>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</si>
  <si>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</si>
  <si>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</si>
  <si>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</si>
  <si>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</si>
  <si>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</si>
  <si>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</si>
  <si>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</si>
  <si>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</si>
  <si>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</si>
  <si>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</si>
  <si>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</si>
  <si>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</si>
  <si>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</si>
  <si>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</si>
  <si>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</si>
  <si>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</si>
  <si>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</si>
  <si>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</si>
  <si>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</si>
  <si>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</si>
  <si>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</si>
  <si>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</si>
  <si>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</si>
  <si>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</si>
  <si>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</si>
  <si>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</si>
  <si>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</si>
  <si>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</si>
  <si>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</si>
  <si>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</si>
  <si>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</si>
  <si>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</si>
  <si>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</si>
  <si>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</si>
  <si>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</si>
  <si>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</si>
  <si>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</si>
  <si>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</si>
  <si>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</si>
  <si>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</si>
  <si>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</si>
  <si>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</si>
  <si>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</si>
  <si>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</si>
  <si>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</si>
  <si>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</si>
  <si>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</si>
  <si>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</si>
  <si>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</si>
  <si>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</si>
  <si>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</si>
  <si>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</si>
  <si>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</si>
  <si>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</si>
  <si>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</si>
  <si>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</si>
  <si>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</si>
  <si>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</si>
  <si>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</si>
  <si>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</si>
  <si>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</si>
  <si>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</si>
  <si>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</si>
  <si>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</si>
  <si>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</si>
  <si>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</si>
  <si>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</si>
  <si>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</si>
  <si>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</si>
  <si>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</si>
  <si>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</si>
  <si>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</si>
  <si>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</si>
  <si>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</si>
  <si>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</si>
  <si>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</si>
  <si>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</si>
  <si>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</si>
  <si>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</si>
  <si>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</si>
  <si>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</si>
  <si>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</si>
  <si>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</si>
  <si>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</si>
  <si>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</si>
  <si>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</si>
  <si>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</si>
  <si>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</si>
  <si>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</si>
  <si>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</si>
  <si>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</si>
  <si>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</si>
  <si>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</si>
  <si>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</si>
  <si>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</si>
  <si>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</si>
  <si>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</si>
  <si>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</si>
  <si>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</si>
  <si>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</si>
  <si>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</si>
  <si>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</si>
  <si>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</si>
  <si>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</si>
  <si>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</si>
  <si>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</si>
  <si>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</si>
  <si>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</si>
  <si>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</si>
  <si>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</si>
  <si>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</si>
  <si>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</si>
  <si>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</si>
  <si>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</si>
  <si>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</si>
  <si>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</si>
  <si>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</si>
  <si>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</si>
  <si>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</si>
  <si>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</si>
  <si>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</si>
  <si>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</si>
  <si>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</si>
  <si>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</si>
  <si>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</si>
  <si>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</si>
  <si>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</si>
  <si>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</si>
  <si>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</si>
  <si>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</si>
  <si>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</si>
  <si>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</si>
  <si>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</si>
  <si>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</si>
  <si>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</si>
  <si>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</si>
  <si>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</si>
  <si>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</si>
  <si>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</si>
  <si>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</si>
  <si>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</si>
  <si>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</si>
  <si>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</si>
  <si>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</si>
  <si>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</si>
  <si>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</si>
  <si>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</si>
  <si>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</si>
  <si>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</si>
  <si>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</si>
  <si>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</si>
  <si>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</si>
  <si>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</si>
  <si>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</si>
  <si>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</si>
  <si>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</si>
  <si>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</si>
  <si>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</si>
  <si>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</si>
  <si>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</si>
  <si>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</si>
  <si>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</si>
  <si>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</si>
  <si>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</si>
  <si>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</si>
  <si>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</si>
  <si>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</si>
  <si>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</si>
  <si>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</si>
  <si>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</si>
  <si>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</si>
  <si>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</si>
  <si>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</si>
  <si>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</si>
  <si>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</si>
  <si>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</si>
  <si>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</si>
  <si>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</si>
  <si>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</si>
  <si>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</si>
  <si>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</si>
  <si>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</si>
  <si>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</si>
  <si>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</si>
  <si>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</si>
  <si>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</si>
  <si>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</si>
  <si>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</si>
  <si>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</si>
  <si>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</si>
  <si>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</si>
  <si>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</si>
  <si>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</si>
  <si>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</si>
  <si>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</si>
  <si>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</si>
  <si>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</si>
  <si>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</si>
  <si>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</si>
  <si>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</si>
  <si>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</si>
  <si>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</si>
  <si>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</si>
  <si>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</si>
  <si>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</si>
  <si>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</si>
  <si>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</si>
  <si>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</si>
  <si>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</si>
  <si>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</si>
  <si>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</si>
  <si>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</si>
  <si>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</si>
  <si>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</si>
  <si>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</si>
  <si>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</si>
  <si>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</si>
  <si>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</si>
  <si>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</si>
  <si>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</si>
  <si>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</si>
  <si>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</si>
  <si>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</si>
  <si>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</si>
  <si>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</si>
  <si>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</si>
  <si>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</si>
  <si>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</si>
  <si>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</si>
  <si>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</si>
  <si>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</si>
  <si>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</si>
  <si>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</si>
  <si>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</si>
  <si>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</si>
  <si>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</si>
  <si>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</si>
  <si>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</si>
  <si>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</si>
  <si>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</si>
  <si>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</si>
  <si>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</si>
  <si>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</si>
  <si>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</si>
  <si>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</si>
  <si>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</si>
  <si>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</si>
  <si>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</si>
  <si>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</si>
  <si>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</si>
  <si>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</si>
  <si>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</si>
  <si>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</si>
  <si>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</si>
  <si>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</si>
  <si>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</si>
  <si>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</si>
  <si>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</si>
  <si>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</si>
  <si>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</si>
  <si>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</si>
  <si>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</si>
  <si>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</si>
  <si>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</si>
  <si>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</si>
  <si>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</si>
  <si>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</si>
  <si>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</si>
  <si>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</si>
  <si>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</si>
  <si>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</si>
  <si>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</si>
  <si>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</si>
  <si>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</si>
  <si>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</si>
  <si>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</si>
  <si>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</si>
  <si>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</si>
  <si>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</si>
  <si>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</si>
  <si>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</si>
  <si>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</si>
  <si>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</si>
  <si>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</si>
  <si>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</si>
  <si>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</si>
  <si>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</si>
  <si>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</si>
  <si>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</si>
  <si>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</si>
  <si>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</si>
  <si>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</si>
  <si>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</si>
  <si>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</si>
  <si>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</si>
  <si>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</si>
  <si>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</si>
  <si>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</si>
  <si>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</si>
  <si>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</si>
  <si>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</si>
  <si>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</si>
  <si>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</si>
  <si>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</si>
  <si>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</si>
  <si>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</si>
  <si>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</si>
  <si>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</si>
  <si>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</si>
  <si>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</si>
  <si>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</si>
  <si>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</si>
  <si>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</si>
  <si>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</si>
  <si>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</si>
  <si>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</si>
  <si>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</si>
  <si>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</si>
  <si>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</si>
  <si>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</si>
  <si>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</si>
  <si>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</si>
  <si>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</si>
  <si>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</si>
  <si>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</si>
  <si>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</si>
  <si>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</si>
  <si>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</si>
  <si>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</si>
  <si>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</si>
  <si>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</si>
  <si>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</si>
  <si>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</si>
  <si>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</si>
  <si>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</si>
  <si>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</si>
  <si>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</si>
  <si>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</si>
  <si>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</si>
  <si>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</si>
  <si>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</si>
  <si>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</si>
  <si>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</si>
  <si>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</si>
  <si>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</si>
  <si>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</si>
  <si>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</si>
  <si>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</si>
  <si>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</si>
  <si>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</si>
  <si>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</si>
  <si>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</si>
  <si>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</si>
  <si>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</si>
  <si>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</si>
  <si>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</si>
  <si>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</si>
  <si>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</si>
  <si>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</si>
  <si>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</si>
  <si>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</si>
  <si>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</si>
  <si>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</si>
  <si>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</si>
  <si>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</si>
  <si>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</si>
  <si>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</si>
  <si>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</si>
  <si>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</si>
  <si>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</si>
  <si>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</si>
  <si>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</si>
  <si>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</si>
  <si>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</si>
  <si>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</si>
  <si>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</si>
  <si>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</si>
  <si>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</si>
  <si>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</si>
  <si>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</si>
  <si>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</si>
  <si>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</si>
  <si>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</si>
  <si>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</si>
  <si>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</si>
  <si>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</si>
  <si>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</si>
  <si>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</si>
  <si>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</si>
  <si>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</si>
  <si>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</si>
  <si>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</si>
  <si>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</si>
  <si>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</si>
  <si>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</si>
  <si>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</si>
  <si>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</si>
  <si>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</si>
  <si>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</si>
  <si>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</si>
  <si>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</si>
  <si>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</si>
  <si>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</si>
  <si>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</si>
  <si>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</si>
  <si>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</si>
  <si>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</si>
  <si>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</si>
  <si>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</si>
  <si>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</si>
  <si>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</si>
  <si>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</si>
  <si>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</si>
  <si>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</si>
  <si>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</si>
  <si>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</si>
  <si>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</si>
  <si>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</si>
  <si>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</si>
  <si>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</si>
  <si>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</si>
  <si>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</si>
  <si>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</si>
  <si>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</si>
  <si>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</si>
  <si>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</si>
  <si>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</si>
  <si>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</si>
  <si>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</si>
  <si>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</si>
  <si>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</si>
  <si>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</si>
  <si>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</si>
  <si>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</si>
  <si>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</si>
  <si>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</si>
  <si>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</si>
  <si>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</si>
  <si>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</si>
  <si>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</si>
  <si>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</si>
  <si>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</si>
  <si>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</si>
  <si>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</si>
  <si>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</si>
  <si>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</si>
  <si>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</si>
  <si>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</si>
  <si>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</si>
  <si>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</si>
  <si>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</si>
  <si>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</si>
  <si>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</si>
  <si>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</si>
  <si>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</si>
  <si>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</si>
  <si>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</si>
  <si>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</si>
  <si>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</si>
  <si>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</si>
  <si>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</si>
  <si>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</si>
  <si>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</si>
  <si>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</si>
  <si>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</si>
  <si>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</si>
  <si>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</si>
  <si>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</si>
  <si>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</si>
  <si>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</si>
  <si>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</si>
  <si>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</si>
  <si>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</si>
  <si>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</si>
  <si>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</si>
  <si>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</si>
  <si>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</si>
  <si>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</si>
  <si>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</si>
  <si>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</si>
  <si>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</si>
  <si>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</si>
  <si>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</si>
  <si>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</si>
  <si>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</si>
  <si>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</si>
  <si>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</si>
  <si>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</si>
  <si>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</si>
  <si>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</si>
  <si>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</si>
  <si>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</si>
  <si>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</si>
  <si>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</si>
  <si>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</si>
  <si>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</si>
  <si>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</si>
  <si>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</si>
  <si>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</si>
  <si>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</si>
  <si>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</si>
  <si>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</si>
  <si>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</si>
  <si>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</si>
  <si>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</si>
  <si>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</si>
  <si>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</si>
  <si>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</si>
  <si>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</si>
  <si>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</si>
  <si>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</si>
  <si>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</si>
  <si>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</si>
  <si>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</si>
  <si>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</si>
  <si>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</si>
  <si>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</si>
  <si>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</si>
  <si>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</si>
  <si>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</si>
  <si>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</si>
  <si>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</si>
  <si>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</si>
  <si>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</si>
  <si>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</si>
  <si>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</si>
  <si>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</si>
  <si>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</si>
  <si>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</si>
  <si>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</si>
  <si>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</si>
  <si>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</si>
  <si>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</si>
  <si>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</si>
  <si>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</si>
  <si>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</si>
  <si>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</si>
  <si>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</si>
  <si>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</si>
  <si>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</si>
  <si>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</si>
  <si>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</si>
  <si>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</si>
  <si>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</si>
  <si>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</si>
  <si>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</si>
  <si>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</si>
  <si>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</si>
  <si>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</si>
  <si>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</si>
  <si>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</si>
  <si>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</si>
  <si>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</si>
  <si>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</si>
  <si>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</si>
  <si>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</si>
  <si>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</si>
  <si>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</si>
  <si>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</si>
  <si>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</si>
  <si>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</si>
  <si>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</si>
  <si>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</si>
  <si>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</si>
  <si>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</si>
  <si>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</si>
  <si>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</si>
  <si>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</si>
  <si>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</si>
  <si>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</si>
  <si>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</si>
  <si>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</si>
  <si>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</si>
  <si>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</si>
  <si>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</si>
  <si>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</si>
  <si>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</si>
  <si>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</si>
  <si>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</si>
  <si>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</si>
  <si>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</si>
  <si>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</si>
  <si>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</si>
  <si>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</si>
  <si>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</si>
  <si>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</si>
  <si>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</si>
  <si>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</si>
  <si>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</si>
  <si>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</si>
  <si>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</si>
  <si>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</si>
  <si>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</si>
  <si>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</si>
  <si>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</si>
  <si>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</si>
  <si>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</si>
  <si>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</si>
  <si>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</si>
  <si>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</si>
  <si>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</si>
  <si>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</si>
  <si>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</si>
  <si>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</si>
  <si>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</si>
  <si>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</si>
  <si>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</si>
  <si>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</si>
  <si>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</si>
  <si>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</si>
  <si>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</si>
  <si>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</si>
  <si>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</si>
  <si>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</si>
  <si>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</si>
  <si>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</si>
  <si>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</si>
  <si>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</si>
  <si>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</si>
  <si>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</si>
  <si>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</si>
  <si>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</si>
  <si>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</si>
  <si>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</si>
  <si>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</si>
  <si>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</si>
  <si>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</si>
  <si>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</si>
  <si>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</si>
  <si>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</si>
  <si>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</si>
  <si>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</si>
  <si>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</si>
  <si>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</si>
  <si>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</si>
  <si>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</si>
  <si>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</si>
  <si>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</si>
  <si>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</si>
  <si>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</si>
  <si>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</si>
  <si>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</si>
  <si>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</si>
  <si>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</si>
  <si>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</si>
  <si>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</si>
  <si>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</si>
  <si>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</si>
  <si>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</si>
  <si>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</si>
  <si>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</si>
  <si>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</si>
  <si>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</si>
  <si>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</si>
  <si>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</si>
  <si>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</si>
  <si>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</si>
  <si>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</si>
  <si>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</si>
  <si>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</si>
  <si>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</si>
  <si>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</si>
  <si>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</si>
  <si>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</si>
  <si>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</si>
  <si>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</si>
  <si>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</si>
  <si>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</si>
  <si>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</si>
  <si>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</si>
  <si>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</si>
  <si>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</si>
  <si>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</si>
  <si>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</si>
  <si>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</si>
  <si>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</si>
  <si>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</si>
  <si>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</si>
  <si>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</si>
  <si>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</si>
  <si>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</si>
  <si>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</si>
  <si>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</si>
  <si>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</si>
  <si>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</si>
  <si>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</si>
  <si>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</si>
  <si>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</si>
  <si>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</si>
  <si>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</si>
  <si>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</si>
  <si>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</si>
  <si>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</si>
  <si>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</si>
  <si>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</si>
  <si>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</si>
  <si>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</si>
  <si>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</si>
  <si>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</si>
  <si>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</si>
  <si>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</si>
  <si>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</si>
  <si>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</si>
  <si>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</si>
  <si>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</si>
  <si>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</si>
  <si>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</si>
  <si>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</si>
  <si>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</si>
  <si>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</si>
  <si>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</si>
  <si>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</si>
  <si>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</si>
  <si>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</si>
  <si>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</si>
  <si>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</si>
  <si>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</si>
  <si>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</si>
  <si>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</si>
  <si>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</si>
  <si>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</si>
  <si>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</si>
  <si>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</si>
  <si>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</si>
  <si>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</si>
  <si>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</si>
  <si>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</si>
  <si>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</si>
  <si>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</si>
  <si>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</si>
  <si>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</si>
  <si>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</si>
  <si>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</si>
  <si>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</si>
  <si>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</si>
  <si>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</si>
  <si>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</si>
  <si>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</si>
  <si>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</si>
  <si>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</si>
  <si>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</si>
  <si>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</si>
  <si>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</si>
  <si>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</si>
  <si>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</si>
  <si>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</si>
  <si>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</si>
  <si>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</si>
  <si>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</si>
  <si>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</si>
  <si>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</si>
  <si>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</si>
  <si>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</si>
  <si>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</si>
  <si>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</si>
  <si>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</si>
  <si>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</si>
  <si>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</si>
  <si>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</si>
  <si>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</si>
  <si>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</si>
  <si>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</si>
  <si>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</si>
  <si>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</si>
  <si>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</si>
  <si>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</si>
  <si>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</si>
  <si>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</si>
  <si>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</si>
  <si>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</si>
  <si>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</si>
  <si>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</si>
  <si>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</si>
  <si>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</si>
  <si>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</si>
  <si>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</si>
  <si>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</si>
  <si>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</si>
  <si>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</si>
  <si>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</si>
  <si>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</si>
  <si>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</si>
  <si>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</si>
  <si>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</si>
  <si>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</si>
  <si>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</si>
  <si>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</si>
  <si>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</si>
  <si>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</si>
  <si>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</si>
  <si>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</si>
  <si>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</si>
  <si>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</si>
  <si>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</si>
  <si>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</si>
  <si>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</si>
  <si>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</si>
  <si>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</si>
  <si>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</si>
  <si>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</si>
  <si>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</si>
  <si>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</si>
  <si>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</si>
  <si>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</si>
  <si>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</si>
  <si>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</si>
  <si>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</si>
  <si>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</si>
  <si>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</si>
  <si>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</si>
  <si>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</si>
  <si>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</si>
  <si>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</si>
  <si>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</si>
  <si>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</si>
  <si>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</si>
  <si>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</si>
  <si>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</si>
  <si>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</si>
  <si>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</si>
  <si>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</si>
  <si>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</si>
  <si>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</si>
  <si>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</si>
  <si>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</si>
  <si>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</si>
  <si>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</si>
  <si>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</si>
  <si>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</si>
  <si>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</si>
  <si>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</si>
  <si>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</si>
  <si>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</si>
  <si>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</si>
  <si>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</si>
  <si>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</si>
  <si>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</si>
  <si>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</si>
  <si>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</si>
  <si>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</si>
  <si>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</si>
  <si>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</si>
  <si>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</si>
  <si>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</si>
  <si>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</si>
  <si>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</si>
  <si>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</si>
  <si>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</si>
  <si>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</si>
  <si>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</si>
  <si>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</si>
  <si>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</si>
  <si>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</si>
  <si>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</si>
  <si>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</si>
  <si>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</si>
  <si>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</si>
  <si>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</si>
  <si>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</si>
  <si>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</si>
  <si>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</si>
  <si>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</si>
  <si>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</si>
  <si>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</si>
  <si>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</si>
  <si>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</si>
  <si>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</si>
  <si>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</si>
  <si>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</si>
  <si>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</si>
  <si>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</si>
  <si>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</si>
  <si>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</si>
  <si>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</si>
  <si>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</si>
  <si>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</si>
  <si>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</si>
  <si>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</si>
  <si>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</si>
  <si>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</si>
  <si>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</si>
  <si>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</si>
  <si>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</si>
  <si>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</si>
  <si>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</si>
  <si>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</si>
  <si>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</si>
  <si>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</si>
  <si>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</si>
  <si>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</si>
  <si>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</si>
  <si>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</si>
  <si>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</si>
  <si>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</si>
  <si>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</si>
  <si>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</si>
  <si>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</si>
  <si>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</si>
  <si>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</si>
  <si>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</si>
  <si>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</si>
  <si>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</si>
  <si>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</si>
  <si>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</si>
  <si>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</si>
  <si>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</si>
  <si>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</si>
  <si>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</si>
  <si>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</si>
  <si>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</si>
  <si>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</si>
  <si>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</si>
  <si>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</si>
  <si>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</si>
  <si>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</si>
  <si>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</si>
  <si>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</si>
  <si>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</si>
  <si>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</si>
  <si>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</si>
  <si>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</si>
  <si>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</si>
  <si>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</si>
  <si>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</si>
  <si>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</si>
  <si>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</si>
  <si>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</si>
  <si>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</si>
  <si>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</si>
  <si>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</si>
  <si>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</si>
  <si>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</si>
  <si>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</si>
  <si>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</si>
  <si>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</si>
  <si>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</si>
  <si>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</si>
  <si>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</si>
  <si>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</si>
  <si>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</si>
  <si>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</si>
  <si>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</si>
  <si>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</si>
  <si>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</si>
  <si>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</si>
  <si>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</si>
  <si>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</si>
  <si>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</si>
  <si>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</si>
  <si>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</si>
  <si>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</si>
  <si>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</si>
  <si>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</si>
  <si>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</si>
  <si>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</si>
  <si>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</si>
  <si>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</si>
  <si>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</si>
  <si>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</si>
  <si>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</si>
  <si>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</si>
  <si>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</si>
  <si>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</si>
  <si>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</si>
  <si>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</si>
  <si>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</si>
  <si>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</si>
  <si>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</si>
  <si>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</si>
  <si>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</si>
  <si>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</si>
  <si>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</si>
  <si>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</si>
  <si>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</si>
  <si>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</si>
  <si>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</si>
  <si>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</si>
  <si>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</si>
  <si>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</si>
  <si>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</si>
  <si>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</si>
  <si>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</si>
  <si>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</si>
  <si>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</si>
  <si>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</si>
  <si>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</si>
  <si>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</si>
  <si>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</si>
  <si>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</si>
  <si>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</si>
  <si>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</si>
  <si>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</si>
  <si>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</si>
  <si>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</si>
  <si>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</si>
  <si>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</si>
  <si>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</si>
  <si>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</si>
  <si>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</si>
  <si>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</si>
  <si>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</si>
  <si>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</si>
  <si>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</si>
  <si>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</si>
  <si>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</si>
  <si>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</si>
  <si>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</si>
  <si>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</si>
  <si>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</si>
  <si>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</si>
  <si>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</si>
  <si>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</si>
  <si>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</si>
  <si>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</si>
  <si>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</si>
  <si>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</si>
  <si>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</si>
  <si>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</si>
  <si>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</si>
  <si>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</si>
  <si>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</si>
  <si>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</si>
  <si>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</si>
  <si>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</si>
  <si>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</si>
  <si>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</si>
  <si>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</si>
  <si>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</si>
  <si>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</si>
  <si>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</si>
  <si>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</si>
  <si>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</si>
  <si>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</si>
  <si>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</si>
  <si>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</si>
  <si>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</si>
  <si>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</si>
  <si>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</si>
  <si>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</si>
  <si>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</si>
  <si>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</si>
  <si>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</si>
  <si>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</si>
  <si>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</si>
  <si>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</si>
  <si>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</si>
  <si>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</si>
  <si>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</si>
  <si>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</si>
  <si>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</si>
  <si>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</si>
  <si>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</si>
  <si>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</si>
  <si>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</si>
  <si>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</si>
  <si>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</si>
  <si>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</si>
  <si>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</si>
  <si>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</si>
  <si>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</si>
  <si>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</si>
  <si>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</si>
  <si>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</si>
  <si>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</si>
  <si>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</si>
  <si>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</si>
  <si>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</si>
  <si>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</si>
  <si>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</si>
  <si>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</si>
  <si>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</si>
  <si>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</si>
  <si>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</si>
  <si>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</si>
  <si>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</si>
  <si>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</si>
  <si>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</si>
  <si>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</si>
  <si>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</si>
  <si>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</si>
  <si>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</si>
  <si>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</si>
  <si>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</si>
  <si>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</si>
  <si>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</si>
  <si>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</si>
  <si>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</si>
  <si>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</si>
  <si>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</si>
  <si>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</si>
  <si>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</si>
  <si>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</si>
  <si>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</si>
  <si>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</si>
  <si>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</si>
  <si>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</si>
  <si>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</si>
  <si>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</si>
  <si>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</si>
  <si>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</si>
  <si>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</si>
  <si>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</si>
  <si>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</si>
  <si>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</si>
  <si>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</si>
  <si>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</si>
  <si>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</si>
  <si>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</si>
  <si>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</si>
  <si>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</si>
  <si>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</si>
  <si>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</si>
  <si>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</si>
  <si>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</si>
  <si>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</si>
  <si>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</si>
  <si>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</si>
  <si>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</si>
  <si>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</si>
  <si>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</si>
  <si>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</si>
  <si>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</si>
  <si>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</si>
  <si>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</si>
  <si>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</si>
  <si>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</si>
  <si>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</si>
  <si>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</si>
  <si>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</si>
  <si>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</si>
  <si>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</si>
  <si>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</si>
  <si>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</si>
  <si>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</si>
  <si>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</si>
  <si>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</si>
  <si>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</si>
  <si>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</si>
  <si>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</si>
  <si>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</si>
  <si>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</si>
  <si>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</si>
  <si>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</si>
  <si>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</si>
  <si>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</si>
  <si>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</si>
  <si>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</si>
  <si>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</si>
  <si>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</si>
  <si>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</si>
  <si>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</si>
  <si>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</si>
  <si>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</si>
  <si>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</si>
  <si>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</si>
  <si>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</si>
  <si>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</si>
  <si>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</si>
  <si>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</si>
  <si>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</si>
  <si>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</si>
  <si>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</si>
  <si>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</si>
  <si>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</si>
  <si>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</si>
  <si>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</si>
  <si>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</si>
  <si>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</si>
  <si>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</si>
  <si>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</si>
  <si>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</si>
  <si>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</si>
  <si>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</si>
  <si>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</si>
  <si>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</si>
  <si>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</si>
  <si>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</si>
  <si>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</si>
  <si>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</si>
  <si>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</si>
  <si>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</si>
  <si>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</si>
  <si>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</si>
  <si>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</si>
  <si>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</si>
  <si>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</si>
  <si>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</si>
  <si>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</si>
  <si>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</si>
  <si>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</si>
  <si>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</si>
  <si>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</si>
  <si>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</si>
  <si>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</si>
  <si>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</si>
  <si>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</si>
  <si>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</si>
  <si>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</si>
  <si>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</si>
  <si>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</si>
  <si>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</si>
  <si>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</si>
  <si>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</si>
  <si>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</si>
  <si>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</si>
  <si>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</si>
  <si>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</si>
  <si>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</si>
  <si>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</si>
  <si>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</si>
  <si>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</si>
  <si>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</si>
  <si>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</si>
  <si>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</si>
  <si>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</si>
  <si>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</si>
  <si>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</si>
  <si>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</si>
  <si>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</si>
  <si>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</si>
  <si>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</si>
  <si>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</si>
  <si>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</si>
  <si>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</si>
  <si>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</si>
  <si>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</si>
  <si>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</si>
  <si>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</si>
  <si>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</si>
  <si>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</si>
  <si>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</si>
  <si>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</si>
  <si>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</si>
  <si>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</si>
  <si>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</si>
  <si>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</si>
  <si>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</si>
  <si>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</si>
  <si>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</si>
  <si>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</si>
  <si>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</si>
  <si>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</si>
  <si>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</si>
  <si>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</si>
  <si>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</si>
  <si>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</si>
  <si>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</si>
  <si>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</si>
  <si>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</si>
  <si>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</si>
  <si>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</si>
  <si>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</si>
  <si>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</si>
  <si>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</si>
  <si>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</si>
  <si>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</si>
  <si>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</si>
  <si>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</si>
  <si>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</si>
  <si>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</si>
  <si>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</si>
  <si>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</si>
  <si>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</si>
  <si>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</si>
  <si>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</si>
  <si>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</si>
  <si>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</si>
  <si>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</si>
  <si>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</si>
  <si>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</si>
  <si>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</si>
  <si>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</si>
  <si>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</si>
  <si>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</si>
  <si>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</si>
  <si>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</si>
  <si>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</si>
  <si>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</si>
  <si>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</si>
  <si>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</si>
  <si>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</si>
  <si>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</si>
  <si>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</si>
  <si>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</si>
  <si>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</si>
  <si>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</si>
  <si>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</si>
  <si>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</si>
  <si>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</si>
  <si>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</si>
  <si>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</si>
  <si>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</si>
  <si>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</si>
  <si>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</si>
  <si>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</si>
  <si>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</si>
  <si>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</si>
  <si>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</si>
  <si>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</si>
  <si>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</si>
  <si>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</si>
  <si>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</si>
  <si>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</si>
  <si>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</si>
  <si>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</si>
  <si>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</si>
  <si>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</si>
  <si>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</si>
  <si>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</si>
  <si>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</si>
  <si>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</si>
  <si>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</si>
  <si>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</si>
  <si>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</si>
  <si>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</si>
  <si>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</si>
  <si>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</si>
  <si>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</si>
  <si>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</si>
  <si>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</si>
  <si>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</si>
  <si>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</si>
  <si>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</si>
  <si>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</si>
  <si>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</si>
  <si>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</si>
  <si>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</si>
  <si>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</si>
  <si>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</si>
  <si>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</si>
  <si>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</si>
  <si>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</si>
  <si>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</si>
  <si>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</si>
  <si>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</si>
  <si>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</si>
  <si>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</si>
  <si>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</si>
  <si>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</si>
  <si>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</si>
  <si>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</si>
  <si>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</si>
  <si>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</si>
  <si>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</si>
  <si>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</si>
  <si>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</si>
  <si>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</si>
  <si>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</si>
  <si>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</si>
  <si>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</si>
  <si>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</si>
  <si>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</si>
  <si>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</si>
  <si>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</si>
  <si>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</si>
  <si>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</si>
  <si>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</si>
  <si>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</si>
  <si>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</si>
  <si>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</si>
  <si>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</si>
  <si>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</si>
  <si>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</si>
  <si>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</si>
  <si>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</si>
  <si>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</si>
  <si>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</si>
  <si>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</si>
  <si>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</si>
  <si>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</si>
  <si>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</si>
  <si>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</si>
  <si>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</si>
  <si>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</si>
  <si>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</si>
  <si>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</si>
  <si>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</si>
  <si>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</si>
  <si>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</si>
  <si>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</si>
  <si>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</si>
  <si>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</si>
  <si>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</si>
  <si>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</si>
  <si>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</si>
  <si>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</si>
  <si>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</si>
  <si>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</si>
  <si>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</si>
  <si>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</si>
  <si>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</si>
  <si>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</si>
  <si>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</si>
  <si>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</si>
  <si>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</si>
  <si>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</si>
  <si>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</si>
  <si>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</si>
  <si>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</si>
  <si>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</si>
  <si>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</si>
  <si>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</si>
  <si>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</si>
  <si>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</si>
  <si>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</si>
  <si>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</si>
  <si>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</si>
  <si>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</si>
  <si>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</si>
  <si>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</si>
  <si>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</si>
  <si>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</si>
  <si>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</si>
  <si>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</si>
  <si>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</si>
  <si>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</si>
  <si>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</si>
  <si>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</si>
  <si>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</si>
  <si>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</si>
  <si>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</si>
  <si>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</si>
  <si>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</si>
  <si>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</si>
  <si>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</si>
  <si>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</si>
  <si>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</si>
  <si>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</si>
  <si>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</si>
  <si>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</si>
  <si>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</si>
  <si>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</si>
  <si>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</si>
  <si>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</si>
  <si>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</si>
  <si>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</si>
  <si>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</si>
  <si>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</si>
  <si>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</si>
  <si>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</si>
  <si>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</si>
  <si>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</si>
  <si>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</si>
  <si>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</si>
  <si>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</si>
  <si>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</si>
  <si>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</si>
  <si>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</si>
  <si>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</si>
  <si>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</si>
  <si>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</si>
  <si>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</si>
  <si>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</si>
  <si>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</si>
  <si>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</si>
  <si>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</si>
  <si>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</si>
  <si>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</si>
  <si>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</si>
  <si>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</si>
  <si>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</si>
  <si>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</si>
  <si>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</si>
  <si>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</si>
  <si>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</si>
  <si>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</si>
  <si>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</si>
  <si>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</si>
  <si>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</si>
  <si>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</si>
  <si>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</si>
  <si>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</si>
  <si>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</si>
  <si>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</si>
  <si>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</si>
  <si>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</si>
  <si>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</si>
  <si>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</si>
  <si>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</si>
  <si>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</si>
  <si>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</si>
  <si>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</si>
  <si>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</si>
  <si>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</si>
  <si>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</si>
  <si>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</si>
  <si>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</si>
  <si>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</si>
  <si>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</si>
  <si>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</si>
  <si>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</si>
  <si>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</si>
  <si>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</si>
  <si>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</si>
  <si>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</si>
  <si>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</si>
  <si>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</si>
  <si>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</si>
  <si>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</si>
  <si>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</si>
  <si>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</si>
  <si>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</si>
  <si>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</si>
  <si>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</si>
  <si>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</si>
  <si>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</si>
  <si>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</si>
  <si>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</si>
  <si>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</si>
  <si>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</si>
  <si>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</si>
  <si>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</si>
  <si>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</si>
  <si>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</si>
  <si>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</si>
  <si>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</si>
  <si>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</si>
  <si>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</si>
  <si>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</si>
  <si>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</si>
  <si>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</si>
  <si>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</si>
  <si>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</si>
  <si>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</si>
  <si>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</si>
  <si>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</si>
  <si>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</si>
  <si>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</si>
  <si>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</si>
  <si>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</si>
  <si>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</si>
  <si>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</si>
  <si>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</si>
  <si>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</si>
  <si>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</si>
  <si>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</si>
  <si>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</si>
  <si>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</si>
  <si>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</si>
  <si>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</si>
  <si>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</si>
  <si>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</si>
  <si>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</si>
  <si>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</si>
  <si>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</si>
  <si>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</si>
  <si>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</si>
  <si>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</si>
  <si>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</si>
  <si>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</si>
  <si>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</si>
  <si>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</si>
  <si>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</si>
  <si>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</si>
  <si>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</si>
  <si>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</si>
  <si>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</si>
  <si>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</si>
  <si>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</si>
  <si>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</si>
  <si>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</si>
  <si>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</si>
  <si>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</si>
  <si>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</si>
  <si>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</si>
  <si>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</si>
  <si>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</si>
  <si>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</si>
  <si>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</si>
  <si>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</si>
  <si>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</si>
  <si>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</si>
  <si>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</si>
  <si>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</si>
  <si>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</si>
  <si>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</si>
  <si>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</si>
  <si>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</si>
  <si>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</si>
  <si>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</si>
  <si>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</si>
  <si>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</si>
  <si>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</si>
  <si>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</si>
  <si>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</si>
  <si>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</si>
  <si>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</si>
  <si>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</si>
  <si>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</si>
  <si>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</si>
  <si>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</si>
  <si>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</si>
  <si>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</si>
  <si>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</si>
  <si>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</si>
  <si>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</si>
  <si>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</si>
  <si>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</si>
  <si>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</si>
  <si>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</si>
  <si>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</si>
  <si>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</si>
  <si>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</si>
  <si>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</si>
  <si>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</si>
  <si>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</si>
  <si>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</si>
  <si>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</si>
  <si>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</si>
  <si>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</si>
  <si>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</si>
  <si>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</si>
  <si>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</si>
  <si>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</si>
  <si>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</si>
  <si>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</si>
  <si>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</si>
  <si>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</si>
  <si>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</si>
  <si>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</si>
  <si>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</si>
  <si>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</si>
  <si>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</si>
  <si>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</si>
  <si>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</si>
  <si>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</si>
  <si>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</si>
  <si>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</si>
  <si>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</si>
  <si>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</si>
  <si>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</si>
  <si>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</si>
  <si>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</si>
  <si>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</si>
  <si>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</si>
  <si>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</si>
  <si>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</si>
  <si>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</si>
  <si>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</si>
  <si>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</si>
  <si>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</si>
  <si>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</si>
  <si>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</si>
  <si>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</si>
  <si>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</si>
  <si>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</si>
  <si>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</si>
  <si>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</si>
  <si>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</si>
  <si>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</si>
  <si>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</si>
  <si>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</si>
  <si>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</si>
  <si>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</si>
  <si>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</si>
  <si>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</si>
  <si>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</si>
  <si>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</si>
  <si>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</si>
  <si>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</si>
  <si>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</si>
  <si>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</si>
  <si>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</si>
  <si>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</si>
  <si>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</si>
  <si>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</si>
  <si>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</si>
  <si>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</si>
  <si>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</si>
  <si>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</si>
  <si>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</si>
  <si>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</si>
  <si>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</si>
  <si>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</si>
  <si>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</si>
  <si>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</si>
  <si>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</si>
  <si>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</si>
  <si>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</si>
  <si>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</si>
  <si>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</si>
  <si>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</si>
  <si>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</si>
  <si>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</si>
  <si>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</si>
  <si>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</si>
  <si>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</si>
  <si>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</si>
  <si>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</si>
  <si>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</si>
  <si>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</si>
  <si>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</si>
  <si>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</si>
  <si>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</si>
  <si>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</si>
  <si>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</si>
  <si>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</si>
  <si>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</si>
  <si>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</si>
  <si>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</si>
  <si>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</si>
  <si>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</si>
  <si>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</si>
  <si>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</si>
  <si>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</si>
  <si>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</si>
  <si>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</si>
  <si>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</si>
  <si>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</si>
  <si>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</si>
  <si>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</si>
  <si>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</si>
  <si>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</si>
  <si>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</si>
  <si>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</si>
  <si>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</si>
  <si>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</si>
  <si>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</si>
  <si>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</si>
  <si>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</si>
  <si>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</si>
  <si>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</si>
  <si>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</si>
  <si>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</si>
  <si>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</si>
  <si>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</si>
  <si>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</si>
  <si>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</si>
  <si>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</si>
  <si>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</si>
  <si>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</si>
  <si>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</si>
  <si>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</si>
  <si>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</si>
  <si>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</si>
  <si>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</si>
  <si>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</si>
  <si>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</si>
  <si>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</si>
  <si>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</si>
  <si>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</si>
  <si>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</si>
  <si>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</si>
  <si>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</si>
  <si>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</si>
  <si>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</si>
  <si>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</si>
  <si>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</si>
  <si>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</si>
  <si>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</si>
  <si>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</si>
  <si>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</si>
  <si>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</si>
  <si>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</si>
  <si>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</si>
  <si>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</si>
  <si>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</si>
  <si>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</si>
  <si>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</si>
  <si>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</si>
  <si>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</si>
  <si>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</si>
  <si>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</si>
  <si>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</si>
  <si>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</si>
  <si>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</si>
  <si>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</si>
  <si>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</si>
  <si>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</si>
  <si>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</si>
  <si>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</si>
  <si>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</si>
  <si>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</si>
  <si>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</si>
  <si>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</si>
  <si>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</si>
  <si>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</si>
  <si>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</si>
  <si>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</si>
  <si>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</si>
  <si>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</si>
  <si>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</si>
  <si>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</si>
  <si>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</si>
  <si>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</si>
  <si>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</si>
  <si>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</si>
  <si>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</si>
  <si>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</si>
  <si>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</si>
  <si>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</si>
  <si>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</si>
  <si>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</si>
  <si>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</si>
  <si>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</si>
  <si>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</si>
  <si>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</si>
  <si>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</si>
  <si>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</si>
  <si>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</si>
  <si>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</si>
  <si>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</si>
  <si>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</si>
  <si>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</si>
  <si>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</si>
  <si>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</si>
  <si>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</si>
  <si>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</si>
  <si>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</si>
  <si>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</si>
  <si>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</si>
  <si>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</si>
  <si>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</si>
  <si>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</si>
  <si>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</si>
  <si>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</si>
  <si>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</si>
  <si>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</si>
  <si>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</si>
  <si>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</si>
  <si>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</si>
  <si>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</si>
  <si>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</si>
  <si>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</si>
  <si>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</si>
  <si>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</si>
  <si>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</si>
  <si>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</si>
  <si>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</si>
  <si>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</si>
  <si>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</si>
  <si>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</si>
  <si>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</si>
  <si>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</si>
  <si>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</si>
  <si>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</si>
  <si>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</si>
  <si>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</si>
  <si>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</si>
  <si>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</si>
  <si>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</si>
  <si>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</si>
  <si>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</si>
  <si>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</si>
  <si>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</si>
  <si>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</si>
  <si>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</si>
  <si>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</si>
  <si>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</si>
  <si>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</si>
  <si>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</si>
  <si>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</si>
  <si>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</si>
  <si>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</si>
  <si>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</si>
  <si>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</si>
  <si>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</si>
  <si>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</si>
  <si>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</si>
  <si>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</si>
  <si>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</si>
  <si>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</si>
  <si>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</si>
  <si>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</si>
  <si>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</si>
  <si>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</si>
  <si>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</si>
  <si>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</si>
  <si>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</si>
  <si>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</si>
  <si>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</si>
  <si>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</si>
  <si>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</si>
  <si>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</si>
  <si>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</si>
  <si>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</si>
  <si>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</si>
  <si>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</si>
  <si>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</si>
  <si>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</si>
  <si>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</si>
  <si>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</si>
  <si>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</si>
  <si>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</si>
  <si>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</si>
  <si>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</si>
  <si>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</si>
  <si>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</si>
  <si>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</si>
  <si>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</si>
  <si>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</si>
  <si>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</si>
  <si>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</si>
  <si>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</si>
  <si>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</si>
  <si>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</si>
  <si>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</si>
  <si>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</si>
  <si>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</si>
  <si>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</si>
  <si>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</si>
  <si>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</si>
  <si>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</si>
  <si>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</si>
  <si>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</si>
  <si>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</si>
  <si>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</si>
  <si>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</si>
  <si>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</si>
  <si>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</si>
  <si>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</si>
  <si>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</si>
  <si>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</si>
  <si>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</si>
  <si>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</si>
  <si>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</si>
  <si>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</si>
  <si>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</si>
  <si>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</si>
  <si>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</si>
  <si>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</si>
  <si>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</si>
  <si>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</si>
  <si>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</si>
  <si>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</si>
  <si>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</si>
  <si>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</si>
  <si>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</si>
  <si>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</si>
  <si>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</si>
  <si>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</si>
  <si>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</si>
  <si>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</si>
  <si>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</si>
  <si>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</si>
  <si>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</si>
  <si>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</si>
  <si>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</si>
  <si>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</si>
  <si>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</si>
  <si>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</si>
  <si>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</si>
  <si>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</si>
  <si>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</si>
  <si>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</si>
  <si>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</si>
  <si>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</si>
  <si>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</si>
  <si>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</si>
  <si>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</si>
  <si>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</si>
  <si>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</si>
  <si>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</si>
  <si>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</si>
  <si>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</si>
  <si>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</si>
  <si>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</si>
  <si>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</si>
  <si>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</si>
  <si>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</si>
  <si>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</si>
  <si>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</si>
  <si>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</si>
  <si>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</si>
  <si>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</si>
  <si>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</si>
  <si>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</si>
  <si>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</si>
  <si>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</si>
  <si>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</si>
  <si>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</si>
  <si>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</si>
  <si>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</si>
  <si>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</si>
  <si>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</si>
  <si>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</si>
  <si>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</si>
  <si>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</si>
  <si>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</si>
  <si>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</si>
  <si>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</si>
  <si>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</si>
  <si>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</si>
  <si>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</si>
  <si>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</si>
  <si>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</si>
  <si>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</si>
  <si>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</si>
  <si>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</si>
  <si>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</si>
  <si>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</si>
  <si>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</si>
  <si>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</si>
  <si>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</si>
  <si>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</si>
  <si>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</si>
  <si>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</si>
  <si>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</si>
  <si>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</si>
  <si>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</si>
  <si>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</si>
  <si>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</si>
  <si>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</si>
  <si>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</si>
  <si>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</si>
  <si>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</si>
  <si>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</si>
  <si>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</si>
  <si>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</si>
  <si>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</si>
  <si>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</si>
  <si>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</si>
  <si>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</si>
  <si>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</si>
  <si>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</si>
  <si>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</si>
  <si>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</si>
  <si>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</si>
  <si>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</si>
  <si>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</si>
  <si>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</si>
  <si>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</si>
  <si>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</si>
  <si>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</si>
  <si>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</si>
  <si>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</si>
  <si>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</si>
  <si>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</si>
  <si>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</si>
  <si>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</si>
  <si>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</si>
  <si>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</si>
  <si>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</si>
  <si>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</si>
  <si>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</si>
  <si>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</si>
  <si>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</si>
  <si>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</si>
  <si>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</si>
  <si>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</si>
  <si>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</si>
  <si>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</si>
  <si>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</si>
  <si>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</si>
  <si>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</si>
  <si>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</si>
  <si>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</si>
  <si>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</si>
  <si>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</si>
  <si>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</si>
  <si>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</si>
  <si>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</si>
  <si>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</si>
  <si>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</si>
  <si>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</si>
  <si>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</si>
  <si>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</si>
  <si>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</si>
  <si>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</si>
  <si>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</si>
  <si>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</si>
  <si>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</si>
  <si>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</si>
  <si>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</si>
  <si>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</si>
  <si>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</si>
  <si>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</si>
  <si>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</si>
  <si>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</si>
  <si>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</si>
  <si>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</si>
  <si>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</si>
  <si>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</si>
  <si>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</si>
  <si>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</si>
  <si>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</si>
  <si>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</si>
  <si>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</si>
  <si>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</si>
  <si>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</si>
  <si>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</si>
  <si>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</si>
  <si>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</si>
  <si>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</si>
  <si>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</si>
  <si>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</si>
  <si>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</si>
  <si>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</si>
  <si>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</si>
  <si>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</si>
  <si>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</si>
  <si>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</si>
  <si>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</si>
  <si>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</si>
  <si>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</si>
  <si>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</si>
  <si>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</si>
  <si>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</si>
  <si>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</si>
  <si>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</si>
  <si>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</si>
  <si>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</si>
  <si>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</si>
  <si>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</si>
  <si>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</si>
  <si>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</si>
  <si>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</si>
  <si>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</si>
  <si>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</si>
  <si>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</si>
  <si>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</si>
  <si>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</si>
  <si>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</si>
  <si>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</si>
  <si>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</si>
  <si>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</si>
  <si>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</si>
  <si>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</si>
  <si>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</si>
  <si>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</si>
  <si>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</si>
  <si>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</si>
  <si>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</si>
  <si>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</si>
  <si>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</si>
  <si>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</si>
  <si>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</si>
  <si>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</si>
  <si>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</si>
  <si>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</si>
  <si>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</si>
  <si>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</si>
  <si>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</si>
  <si>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</si>
  <si>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</si>
  <si>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</si>
  <si>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</si>
  <si>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</si>
  <si>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</si>
  <si>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</si>
  <si>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</si>
  <si>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</si>
  <si>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</si>
  <si>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</si>
  <si>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</si>
  <si>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</si>
  <si>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</si>
  <si>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</si>
  <si>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</si>
  <si>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</si>
  <si>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</si>
  <si>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</si>
  <si>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</si>
  <si>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</si>
  <si>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</si>
  <si>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</si>
  <si>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</si>
  <si>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</si>
  <si>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</si>
  <si>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</si>
  <si>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</si>
  <si>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</si>
  <si>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</si>
  <si>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</si>
  <si>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</si>
  <si>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</si>
  <si>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</si>
  <si>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</si>
  <si>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</si>
  <si>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</si>
  <si>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</si>
  <si>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</si>
  <si>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</si>
  <si>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</si>
  <si>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</si>
  <si>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</si>
  <si>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</si>
  <si>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</si>
  <si>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</si>
  <si>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</si>
  <si>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</si>
  <si>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</si>
  <si>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</si>
  <si>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</si>
  <si>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</si>
  <si>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</si>
  <si>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</si>
  <si>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</si>
  <si>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</si>
  <si>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</si>
  <si>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</si>
  <si>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</si>
  <si>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</si>
  <si>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</si>
  <si>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</si>
  <si>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</si>
  <si>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</si>
  <si>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</si>
  <si>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</si>
  <si>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</si>
  <si>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</si>
  <si>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</si>
  <si>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</si>
  <si>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</si>
  <si>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</si>
  <si>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</si>
  <si>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</si>
  <si>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</si>
  <si>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</si>
  <si>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</si>
  <si>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</si>
  <si>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</si>
  <si>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</si>
  <si>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</si>
  <si>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</si>
  <si>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</si>
  <si>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</si>
  <si>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</si>
  <si>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</si>
  <si>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</si>
  <si>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</si>
  <si>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</si>
  <si>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</si>
  <si>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</si>
  <si>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</si>
  <si>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</si>
  <si>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</si>
  <si>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</si>
  <si>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</si>
  <si>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</si>
  <si>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</si>
  <si>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</si>
  <si>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</si>
  <si>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</si>
  <si>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</si>
  <si>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</si>
  <si>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</si>
  <si>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</si>
  <si>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</si>
  <si>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</si>
  <si>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</si>
  <si>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</si>
  <si>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</si>
  <si>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</si>
  <si>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</si>
  <si>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</si>
  <si>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</si>
  <si>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</si>
  <si>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</si>
  <si>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</si>
  <si>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</si>
  <si>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</si>
  <si>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</si>
  <si>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</si>
  <si>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</si>
  <si>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</si>
  <si>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</si>
  <si>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</si>
  <si>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</si>
  <si>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</si>
  <si>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</si>
  <si>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</si>
  <si>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</si>
  <si>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</si>
  <si>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</si>
  <si>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</si>
  <si>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</si>
  <si>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</si>
  <si>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</si>
  <si>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</si>
  <si>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</si>
  <si>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</si>
  <si>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</si>
  <si>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</si>
  <si>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</si>
  <si>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</si>
  <si>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</si>
  <si>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</si>
  <si>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</si>
  <si>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</si>
  <si>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</si>
  <si>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</si>
  <si>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</si>
  <si>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</si>
  <si>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</si>
  <si>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</si>
  <si>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</si>
  <si>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</si>
  <si>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</si>
  <si>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</si>
  <si>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</si>
  <si>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</si>
  <si>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</si>
  <si>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</si>
  <si>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</si>
  <si>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</si>
  <si>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</si>
  <si>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</si>
  <si>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</si>
  <si>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</si>
  <si>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</si>
  <si>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</si>
  <si>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</si>
  <si>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</si>
  <si>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</si>
  <si>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</si>
  <si>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</si>
  <si>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</si>
  <si>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</si>
  <si>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</si>
  <si>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</si>
  <si>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</si>
  <si>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</si>
  <si>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</si>
  <si>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</si>
  <si>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</si>
  <si>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</si>
  <si>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</si>
  <si>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</si>
  <si>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</si>
  <si>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</si>
  <si>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</si>
  <si>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</si>
  <si>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</si>
  <si>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</si>
  <si>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</si>
  <si>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</si>
  <si>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</si>
  <si>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</si>
  <si>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</si>
  <si>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</si>
  <si>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</si>
  <si>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</si>
  <si>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</si>
  <si>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</si>
  <si>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</si>
  <si>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</si>
  <si>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</si>
  <si>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</si>
  <si>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</si>
  <si>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</si>
  <si>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</si>
  <si>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</si>
  <si>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</si>
  <si>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</si>
  <si>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</si>
  <si>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</si>
  <si>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</si>
  <si>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</si>
  <si>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</si>
  <si>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</si>
  <si>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</si>
  <si>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</si>
  <si>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</si>
  <si>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</si>
  <si>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</si>
  <si>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</si>
  <si>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</si>
  <si>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</si>
  <si>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</si>
  <si>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</si>
  <si>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</si>
  <si>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</si>
  <si>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</si>
  <si>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</si>
  <si>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</si>
  <si>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</si>
  <si>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</si>
  <si>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</si>
  <si>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</si>
  <si>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</si>
  <si>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</si>
  <si>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</si>
  <si>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</si>
  <si>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</si>
  <si>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</si>
  <si>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</si>
  <si>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</si>
  <si>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</si>
  <si>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</si>
  <si>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</si>
  <si>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</si>
  <si>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</si>
  <si>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</si>
  <si>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</si>
  <si>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</si>
  <si>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</si>
  <si>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</si>
  <si>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</si>
  <si>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</si>
  <si>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</si>
  <si>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</si>
  <si>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</si>
  <si>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</si>
  <si>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</si>
  <si>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</si>
  <si>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</si>
  <si>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</si>
  <si>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</si>
  <si>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</si>
  <si>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</si>
  <si>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</si>
  <si>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</si>
  <si>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</si>
  <si>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</si>
  <si>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</si>
  <si>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</si>
  <si>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</si>
  <si>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</si>
  <si>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</si>
  <si>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</si>
  <si>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</si>
  <si>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</si>
  <si>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</si>
  <si>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</si>
  <si>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</si>
  <si>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</si>
  <si>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</si>
  <si>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</si>
  <si>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</si>
  <si>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</si>
  <si>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</si>
  <si>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</si>
  <si>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</si>
  <si>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</si>
  <si>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</si>
  <si>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</si>
  <si>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</si>
  <si>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</si>
  <si>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</si>
  <si>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</si>
  <si>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</si>
  <si>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</si>
  <si>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</si>
  <si>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</si>
  <si>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</si>
  <si>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</si>
  <si>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</si>
  <si>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</si>
  <si>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</si>
  <si>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</si>
  <si>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</si>
  <si>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</si>
  <si>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</si>
  <si>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</si>
  <si>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</si>
  <si>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</si>
  <si>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</si>
  <si>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</si>
  <si>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</si>
  <si>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</si>
  <si>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</si>
  <si>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</si>
  <si>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</si>
  <si>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</si>
  <si>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</si>
  <si>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</si>
  <si>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</si>
  <si>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</si>
  <si>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</si>
  <si>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</si>
  <si>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</si>
  <si>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</si>
  <si>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</si>
  <si>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</si>
  <si>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</si>
  <si>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</si>
  <si>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</si>
  <si>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</si>
  <si>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</si>
  <si>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</si>
  <si>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</si>
  <si>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</si>
  <si>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</si>
  <si>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</si>
  <si>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</si>
  <si>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</si>
  <si>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</si>
  <si>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</si>
  <si>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</si>
  <si>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</si>
  <si>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</si>
  <si>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</si>
  <si>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</si>
  <si>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</si>
  <si>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</si>
  <si>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</si>
  <si>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</si>
  <si>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</si>
  <si>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</si>
  <si>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</si>
  <si>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</si>
  <si>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</si>
  <si>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</si>
  <si>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</si>
  <si>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</si>
  <si>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</si>
  <si>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</si>
  <si>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</si>
  <si>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</si>
  <si>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</si>
  <si>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</si>
  <si>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</si>
  <si>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</si>
  <si>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</si>
  <si>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</si>
  <si>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</si>
  <si>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</si>
  <si>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</si>
  <si>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</si>
  <si>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</si>
  <si>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</si>
  <si>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</si>
  <si>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</si>
  <si>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</si>
  <si>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</si>
  <si>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</si>
  <si>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</si>
  <si>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</si>
  <si>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</si>
  <si>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</si>
  <si>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</si>
  <si>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</si>
  <si>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</si>
  <si>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</si>
  <si>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</si>
  <si>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</si>
  <si>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</si>
  <si>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</si>
  <si>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</si>
  <si>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</si>
  <si>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</si>
  <si>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</si>
  <si>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</si>
  <si>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</si>
  <si>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</si>
  <si>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</si>
  <si>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</si>
  <si>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</si>
  <si>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</si>
  <si>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</si>
  <si>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</si>
  <si>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</si>
  <si>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</si>
  <si>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</si>
  <si>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</si>
  <si>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</si>
  <si>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</si>
  <si>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</si>
  <si>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</si>
  <si>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</si>
  <si>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</si>
  <si>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</si>
  <si>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</si>
  <si>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</si>
  <si>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</si>
  <si>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</si>
  <si>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</si>
  <si>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</si>
  <si>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</si>
  <si>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</si>
  <si>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</si>
  <si>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</si>
  <si>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</si>
  <si>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</si>
  <si>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</si>
  <si>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</si>
  <si>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</si>
  <si>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</si>
  <si>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</si>
  <si>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</si>
  <si>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</si>
  <si>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</si>
  <si>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</si>
  <si>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</si>
  <si>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</si>
  <si>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</si>
  <si>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</si>
  <si>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</si>
  <si>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</si>
  <si>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</si>
  <si>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</si>
  <si>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</si>
  <si>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</si>
  <si>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</si>
  <si>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</si>
  <si>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</si>
  <si>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</si>
  <si>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</si>
  <si>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</si>
  <si>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</si>
  <si>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</si>
  <si>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</si>
  <si>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</si>
  <si>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</si>
  <si>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</si>
  <si>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</si>
  <si>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</si>
  <si>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</si>
  <si>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</si>
  <si>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</si>
  <si>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</si>
  <si>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</si>
  <si>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</si>
  <si>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</si>
  <si>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</si>
  <si>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</si>
  <si>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</si>
  <si>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</si>
  <si>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</si>
  <si>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</si>
  <si>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</si>
  <si>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</si>
  <si>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</si>
  <si>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</si>
  <si>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</si>
  <si>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</si>
  <si>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</si>
  <si>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</si>
  <si>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</si>
  <si>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</si>
  <si>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</si>
  <si>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</si>
  <si>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</si>
  <si>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</si>
  <si>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</si>
  <si>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</si>
  <si>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</si>
  <si>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</si>
  <si>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</si>
  <si>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</si>
  <si>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</si>
  <si>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</si>
  <si>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</si>
  <si>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</si>
  <si>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</si>
  <si>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</si>
  <si>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</si>
  <si>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</si>
  <si>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</si>
  <si>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</si>
  <si>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</si>
  <si>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</si>
  <si>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</si>
  <si>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</si>
  <si>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</si>
  <si>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</si>
  <si>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</si>
  <si>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</si>
  <si>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</si>
  <si>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</si>
  <si>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</si>
  <si>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</si>
  <si>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</si>
  <si>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</si>
  <si>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</si>
  <si>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</si>
  <si>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</si>
  <si>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</si>
  <si>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</si>
  <si>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</si>
  <si>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</si>
  <si>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</si>
  <si>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</si>
  <si>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</si>
  <si>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</si>
  <si>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</si>
  <si>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</si>
  <si>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</si>
  <si>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</si>
  <si>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</si>
  <si>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</si>
  <si>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</si>
  <si>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</si>
  <si>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</si>
  <si>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</si>
  <si>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</si>
  <si>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</si>
  <si>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</si>
  <si>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</si>
  <si>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</si>
  <si>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</si>
  <si>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</si>
  <si>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</si>
  <si>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</si>
  <si>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</si>
  <si>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</si>
  <si>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</si>
  <si>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</si>
  <si>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</si>
  <si>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</si>
  <si>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</si>
  <si>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</si>
  <si>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</si>
  <si>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</si>
  <si>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</si>
  <si>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</si>
  <si>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</si>
  <si>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</si>
  <si>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</si>
  <si>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</si>
  <si>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</si>
  <si>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</si>
  <si>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</si>
  <si>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</si>
  <si>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</si>
  <si>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</si>
  <si>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</si>
  <si>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</si>
  <si>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</si>
  <si>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</si>
  <si>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</si>
  <si>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</si>
  <si>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</si>
  <si>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</si>
  <si>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</si>
  <si>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</si>
  <si>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</si>
  <si>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</si>
  <si>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</si>
  <si>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</si>
  <si>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</si>
  <si>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</si>
  <si>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</si>
  <si>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</si>
  <si>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</si>
  <si>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</si>
  <si>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</si>
  <si>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</si>
  <si>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</si>
  <si>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</si>
  <si>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</si>
  <si>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</si>
  <si>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</si>
  <si>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</si>
  <si>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</si>
  <si>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</si>
  <si>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</si>
  <si>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</si>
  <si>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</si>
  <si>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</si>
  <si>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</si>
  <si>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</si>
  <si>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</si>
  <si>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</si>
  <si>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</si>
  <si>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</si>
  <si>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</si>
  <si>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</si>
  <si>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</si>
  <si>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</si>
  <si>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</si>
  <si>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</si>
  <si>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</si>
  <si>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</si>
  <si>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</si>
  <si>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</si>
  <si>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</si>
  <si>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</si>
  <si>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</si>
  <si>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</si>
  <si>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</si>
  <si>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</si>
  <si>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</si>
  <si>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</si>
  <si>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</si>
  <si>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</si>
  <si>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</si>
  <si>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</si>
  <si>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</si>
  <si>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</si>
  <si>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</si>
  <si>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</si>
  <si>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</si>
  <si>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</si>
  <si>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</si>
  <si>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</si>
  <si>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</si>
  <si>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</si>
  <si>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</si>
  <si>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</si>
  <si>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</si>
  <si>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</si>
  <si>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</si>
  <si>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</si>
  <si>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</si>
  <si>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</si>
  <si>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</si>
  <si>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</si>
  <si>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</si>
  <si>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</si>
  <si>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</si>
  <si>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</si>
  <si>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</si>
  <si>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</si>
  <si>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</si>
  <si>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</si>
  <si>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</si>
  <si>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</si>
  <si>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</si>
  <si>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</si>
  <si>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</si>
  <si>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</si>
  <si>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</si>
  <si>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</si>
  <si>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</si>
  <si>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</si>
  <si>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</si>
  <si>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</si>
  <si>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</si>
  <si>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</si>
  <si>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</si>
  <si>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</si>
  <si>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</si>
  <si>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</si>
  <si>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</si>
  <si>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</si>
  <si>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</si>
  <si>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</si>
  <si>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</si>
  <si>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</si>
  <si>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</si>
  <si>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</si>
  <si>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</si>
  <si>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</si>
  <si>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</si>
  <si>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</si>
  <si>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</si>
  <si>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</si>
  <si>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</si>
  <si>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</si>
  <si>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</si>
  <si>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</si>
  <si>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</si>
  <si>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</si>
  <si>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</si>
  <si>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</si>
  <si>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</si>
  <si>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</si>
  <si>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</si>
  <si>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</si>
  <si>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</si>
  <si>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</si>
  <si>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</si>
  <si>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</si>
  <si>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</si>
  <si>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</si>
  <si>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</si>
  <si>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</si>
  <si>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</si>
  <si>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</si>
  <si>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</si>
  <si>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</si>
  <si>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</si>
  <si>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</si>
  <si>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</si>
  <si>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</si>
  <si>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</si>
  <si>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</si>
  <si>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</si>
  <si>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</si>
  <si>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</si>
  <si>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</si>
  <si>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</si>
  <si>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</si>
  <si>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</si>
  <si>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</si>
  <si>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</si>
  <si>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</si>
  <si>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</si>
  <si>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</si>
  <si>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</si>
  <si>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</si>
  <si>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</si>
  <si>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</si>
  <si>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</si>
  <si>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</si>
  <si>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</si>
  <si>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</si>
  <si>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</si>
  <si>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</si>
  <si>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</si>
  <si>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</si>
  <si>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</si>
  <si>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</si>
  <si>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</si>
  <si>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</si>
  <si>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</si>
  <si>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</si>
  <si>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</si>
  <si>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</si>
  <si>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</si>
  <si>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</si>
  <si>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</si>
  <si>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</si>
  <si>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</si>
  <si>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</si>
  <si>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</si>
  <si>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</si>
  <si>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</si>
  <si>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</si>
  <si>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</si>
  <si>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</si>
  <si>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</si>
  <si>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</si>
  <si>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</si>
  <si>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</si>
  <si>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</si>
  <si>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</si>
  <si>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</si>
  <si>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</si>
  <si>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</si>
  <si>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</si>
  <si>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</si>
  <si>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</si>
  <si>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</si>
  <si>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</si>
  <si>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</si>
  <si>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</si>
  <si>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</si>
  <si>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</si>
  <si>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</si>
  <si>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</si>
  <si>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</si>
  <si>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</si>
  <si>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</si>
  <si>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</si>
  <si>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</si>
  <si>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</si>
  <si>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</si>
  <si>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</si>
  <si>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</si>
  <si>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</si>
  <si>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</si>
  <si>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</si>
  <si>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</si>
  <si>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</si>
  <si>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</si>
  <si>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</si>
  <si>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</si>
  <si>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</si>
  <si>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</si>
  <si>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</si>
  <si>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</si>
  <si>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</si>
  <si>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</si>
  <si>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</si>
  <si>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</si>
  <si>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</si>
  <si>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</si>
  <si>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</si>
  <si>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</si>
  <si>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</si>
  <si>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</si>
  <si>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</si>
  <si>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</si>
  <si>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</si>
  <si>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</si>
  <si>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</si>
  <si>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</si>
  <si>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</si>
  <si>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</si>
  <si>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</si>
  <si>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</si>
  <si>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</si>
  <si>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</si>
  <si>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</si>
  <si>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</si>
  <si>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</si>
  <si>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</si>
  <si>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</si>
  <si>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</si>
  <si>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</si>
  <si>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</si>
  <si>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</si>
  <si>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</si>
  <si>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</si>
  <si>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</si>
  <si>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</si>
  <si>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</si>
  <si>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</si>
  <si>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</si>
  <si>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</si>
  <si>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</si>
  <si>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</si>
  <si>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</si>
  <si>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</si>
  <si>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</si>
  <si>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</si>
  <si>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</si>
  <si>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</si>
  <si>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</si>
  <si>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</si>
  <si>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</si>
  <si>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</si>
  <si>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</si>
  <si>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</si>
  <si>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</si>
  <si>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</si>
  <si>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</si>
  <si>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</si>
  <si>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</si>
  <si>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</si>
  <si>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</si>
  <si>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</si>
  <si>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</si>
  <si>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</si>
  <si>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</si>
  <si>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</si>
  <si>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</si>
  <si>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</si>
  <si>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</si>
  <si>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</si>
  <si>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</si>
  <si>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</si>
  <si>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</si>
  <si>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</si>
  <si>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</si>
  <si>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</si>
  <si>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</si>
  <si>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</si>
  <si>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</si>
  <si>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</si>
  <si>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</si>
  <si>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</si>
  <si>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</si>
  <si>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</si>
  <si>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</si>
  <si>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</si>
  <si>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</si>
  <si>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</si>
  <si>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</si>
  <si>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</si>
  <si>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</si>
  <si>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</si>
  <si>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</si>
  <si>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</si>
  <si>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</si>
  <si>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</si>
  <si>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</si>
  <si>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</si>
  <si>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</si>
  <si>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</si>
  <si>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</si>
  <si>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</si>
  <si>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</si>
  <si>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</si>
  <si>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</si>
  <si>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</si>
  <si>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</si>
  <si>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</si>
  <si>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</si>
  <si>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</si>
  <si>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</si>
  <si>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</si>
  <si>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</si>
  <si>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</si>
  <si>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</si>
  <si>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</si>
  <si>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</si>
  <si>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</si>
  <si>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</si>
  <si>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</si>
  <si>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</si>
  <si>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</si>
  <si>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</si>
  <si>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</si>
  <si>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</si>
  <si>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</si>
  <si>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</si>
  <si>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</si>
  <si>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</si>
  <si>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</si>
  <si>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</si>
  <si>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</si>
  <si>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</si>
  <si>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</si>
  <si>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</si>
  <si>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</si>
  <si>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</si>
  <si>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</si>
  <si>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</si>
  <si>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</si>
  <si>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</si>
  <si>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</si>
  <si>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</si>
  <si>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</si>
  <si>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</si>
  <si>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</si>
  <si>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</si>
  <si>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</si>
  <si>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</si>
  <si>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</si>
  <si>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</si>
  <si>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</si>
  <si>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</si>
  <si>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</si>
  <si>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</si>
  <si>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</si>
  <si>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</si>
  <si>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</si>
  <si>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</si>
  <si>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</si>
  <si>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</si>
  <si>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</si>
  <si>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</si>
  <si>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</si>
  <si>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</si>
  <si>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</si>
  <si>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</si>
  <si>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</si>
  <si>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</si>
  <si>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</si>
  <si>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</si>
  <si>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</si>
  <si>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</si>
  <si>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</si>
  <si>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</si>
  <si>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</si>
  <si>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</si>
  <si>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</si>
  <si>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</si>
  <si>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</si>
  <si>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</si>
  <si>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</si>
  <si>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</si>
  <si>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</si>
  <si>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</si>
  <si>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</si>
  <si>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</si>
  <si>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</si>
  <si>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</si>
  <si>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</si>
  <si>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</si>
  <si>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</si>
  <si>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</si>
  <si>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</si>
  <si>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</si>
  <si>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</si>
  <si>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</si>
  <si>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</si>
  <si>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</si>
  <si>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</si>
  <si>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</si>
  <si>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</si>
  <si>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</si>
  <si>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</si>
  <si>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</si>
  <si>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</si>
  <si>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</si>
  <si>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</si>
  <si>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</si>
  <si>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</si>
  <si>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</si>
  <si>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</si>
  <si>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</si>
  <si>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</si>
  <si>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</si>
  <si>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</si>
  <si>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</si>
  <si>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</si>
  <si>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</si>
  <si>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</si>
  <si>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</si>
  <si>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</si>
  <si>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</si>
  <si>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</si>
  <si>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</si>
  <si>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</si>
  <si>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</si>
  <si>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</si>
  <si>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</si>
  <si>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</si>
  <si>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</si>
  <si>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</si>
  <si>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</si>
  <si>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</si>
  <si>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</si>
  <si>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</si>
  <si>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</si>
  <si>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</si>
  <si>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</si>
  <si>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</si>
  <si>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</si>
  <si>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</si>
  <si>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</si>
  <si>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</si>
  <si>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</si>
  <si>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</si>
  <si>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</si>
  <si>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</si>
  <si>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</si>
  <si>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</si>
  <si>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</si>
  <si>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</si>
  <si>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</si>
  <si>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</si>
  <si>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</si>
  <si>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</si>
  <si>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</si>
  <si>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</si>
  <si>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</si>
  <si>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</si>
  <si>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</si>
  <si>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</si>
  <si>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</si>
  <si>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</si>
  <si>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</si>
  <si>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</si>
  <si>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</si>
  <si>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</si>
  <si>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</si>
  <si>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</si>
  <si>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</si>
  <si>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</si>
  <si>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</si>
  <si>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</si>
  <si>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</si>
  <si>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</si>
  <si>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</si>
  <si>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</si>
  <si>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</si>
  <si>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</si>
  <si>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</si>
  <si>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</si>
  <si>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</si>
  <si>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</si>
  <si>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</si>
  <si>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</si>
  <si>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</si>
  <si>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</si>
  <si>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</si>
  <si>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</si>
  <si>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</si>
  <si>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</si>
  <si>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</si>
  <si>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</si>
  <si>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</si>
  <si>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</si>
  <si>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</si>
  <si>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</si>
  <si>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</si>
  <si>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</si>
  <si>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</si>
  <si>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</si>
  <si>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</si>
  <si>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</si>
  <si>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</si>
  <si>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</si>
  <si>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</si>
  <si>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</si>
  <si>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</si>
  <si>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</si>
  <si>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</si>
  <si>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</si>
  <si>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</si>
  <si>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</si>
  <si>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</si>
  <si>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</si>
  <si>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</si>
  <si>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</si>
  <si>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</si>
  <si>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</si>
  <si>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</si>
  <si>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</si>
  <si>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</si>
  <si>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</si>
  <si>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</si>
  <si>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</si>
  <si>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</si>
  <si>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</si>
  <si>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</si>
  <si>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</si>
  <si>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</si>
  <si>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</si>
  <si>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</si>
  <si>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</si>
  <si>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</si>
  <si>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</si>
  <si>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</si>
  <si>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</si>
  <si>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</si>
  <si>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</si>
  <si>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</si>
  <si>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</si>
  <si>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</si>
  <si>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</si>
  <si>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</si>
  <si>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</si>
  <si>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</si>
  <si>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</si>
  <si>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</si>
  <si>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</si>
  <si>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</si>
  <si>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</si>
  <si>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</si>
  <si>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</si>
  <si>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</si>
  <si>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</si>
  <si>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</si>
  <si>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</si>
  <si>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</si>
  <si>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</si>
  <si>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</si>
  <si>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</si>
  <si>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</si>
  <si>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</si>
  <si>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</si>
  <si>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</si>
  <si>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</si>
  <si>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</si>
  <si>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</si>
  <si>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</si>
  <si>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</si>
  <si>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</si>
  <si>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</si>
  <si>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</si>
  <si>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</si>
  <si>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</si>
  <si>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</si>
  <si>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</si>
  <si>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</si>
  <si>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</si>
  <si>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</si>
  <si>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</si>
  <si>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</si>
  <si>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</si>
  <si>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</si>
  <si>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</si>
  <si>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</si>
  <si>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</si>
  <si>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</si>
  <si>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</si>
  <si>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</si>
  <si>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</si>
  <si>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</si>
  <si>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</si>
  <si>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</si>
  <si>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</si>
  <si>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</si>
  <si>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</si>
  <si>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</si>
  <si>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</si>
  <si>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</si>
  <si>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</si>
  <si>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</si>
  <si>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</si>
  <si>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</si>
  <si>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</si>
  <si>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</si>
  <si>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</si>
  <si>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</si>
  <si>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</si>
  <si>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</si>
  <si>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</si>
  <si>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</si>
  <si>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</si>
  <si>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</si>
  <si>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</si>
  <si>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</si>
  <si>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</si>
  <si>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</si>
  <si>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</si>
  <si>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</si>
  <si>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</si>
  <si>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</si>
  <si>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</si>
  <si>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</si>
  <si>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</si>
  <si>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</si>
  <si>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</si>
  <si>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</si>
  <si>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</si>
  <si>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</si>
  <si>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</si>
  <si>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</si>
  <si>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</si>
  <si>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</si>
  <si>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</si>
  <si>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</si>
  <si>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</si>
  <si>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</si>
  <si>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</si>
  <si>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</si>
  <si>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</si>
  <si>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</si>
  <si>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</si>
  <si>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</si>
  <si>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</si>
  <si>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</si>
  <si>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</si>
  <si>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</si>
  <si>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</si>
  <si>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</si>
  <si>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</si>
  <si>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</si>
  <si>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</si>
  <si>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</si>
  <si>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</si>
  <si>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</si>
  <si>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</si>
  <si>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</si>
  <si>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</si>
  <si>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</si>
  <si>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</si>
  <si>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</si>
  <si>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</si>
  <si>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</si>
  <si>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</si>
  <si>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</si>
  <si>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</si>
  <si>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</si>
  <si>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</si>
  <si>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</si>
  <si>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</si>
  <si>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</si>
  <si>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</si>
  <si>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</si>
  <si>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</si>
  <si>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</si>
  <si>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</si>
  <si>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</si>
  <si>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</si>
  <si>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</si>
  <si>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</si>
  <si>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</si>
  <si>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</si>
  <si>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</si>
  <si>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</si>
  <si>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</si>
  <si>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</si>
  <si>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</si>
  <si>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</si>
  <si>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</si>
  <si>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</si>
  <si>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</si>
  <si>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</si>
  <si>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</si>
  <si>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</si>
  <si>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</si>
  <si>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</si>
  <si>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</si>
  <si>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</si>
  <si>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</si>
  <si>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</si>
  <si>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</si>
  <si>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</si>
  <si>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</si>
  <si>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</si>
  <si>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</si>
  <si>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</si>
  <si>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</si>
  <si>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</si>
  <si>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</si>
  <si>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</si>
  <si>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</si>
  <si>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</si>
  <si>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</si>
  <si>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</si>
  <si>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</si>
  <si>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</si>
  <si>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</si>
  <si>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</si>
  <si>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</si>
  <si>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</si>
  <si>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</si>
  <si>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</si>
  <si>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</si>
  <si>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</si>
  <si>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</si>
  <si>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</si>
  <si>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</si>
  <si>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</si>
  <si>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</si>
  <si>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</si>
  <si>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</si>
  <si>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</si>
  <si>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</si>
  <si>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</si>
  <si>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</si>
  <si>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</si>
  <si>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</si>
  <si>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</si>
  <si>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</si>
  <si>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</si>
  <si>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</si>
  <si>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</si>
  <si>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</si>
  <si>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</si>
  <si>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</si>
  <si>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</si>
  <si>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</si>
  <si>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</si>
  <si>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</si>
  <si>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</si>
  <si>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</si>
  <si>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</si>
  <si>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</si>
  <si>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</si>
  <si>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</si>
  <si>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</si>
  <si>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</si>
  <si>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</si>
  <si>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</si>
  <si>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</si>
  <si>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</si>
  <si>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</si>
  <si>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</si>
  <si>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</si>
  <si>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</si>
  <si>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</si>
  <si>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</si>
  <si>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</si>
  <si>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</si>
  <si>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</si>
  <si>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</si>
  <si>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</si>
  <si>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</si>
  <si>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</si>
  <si>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</si>
  <si>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</si>
  <si>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</si>
  <si>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</si>
  <si>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</si>
  <si>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</si>
  <si>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</si>
  <si>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</si>
  <si>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</si>
  <si>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</si>
  <si>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</si>
  <si>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</si>
  <si>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</si>
  <si>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</si>
  <si>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</si>
  <si>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</si>
  <si>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</si>
  <si>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</si>
  <si>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</si>
  <si>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</si>
  <si>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</si>
  <si>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</si>
  <si>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</si>
  <si>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</si>
  <si>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</si>
  <si>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</si>
  <si>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</si>
  <si>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</si>
  <si>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</si>
  <si>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</si>
  <si>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</si>
  <si>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</si>
  <si>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</si>
  <si>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</si>
  <si>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</si>
  <si>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</si>
  <si>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</si>
  <si>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</si>
  <si>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</si>
  <si>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</si>
  <si>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</si>
  <si>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</si>
  <si>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</si>
  <si>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</si>
  <si>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</si>
  <si>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</si>
  <si>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</si>
  <si>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</si>
  <si>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</si>
  <si>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</si>
  <si>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</si>
  <si>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</si>
  <si>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</si>
  <si>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</si>
  <si>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</si>
  <si>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</si>
  <si>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</si>
  <si>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</si>
  <si>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</si>
  <si>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</si>
  <si>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</si>
  <si>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</si>
  <si>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</si>
  <si>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</si>
  <si>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</si>
  <si>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</si>
  <si>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</si>
  <si>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</si>
  <si>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</si>
  <si>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</si>
  <si>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</si>
  <si>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</si>
  <si>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</si>
  <si>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</si>
  <si>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</si>
  <si>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</si>
  <si>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</si>
  <si>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</si>
  <si>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</si>
  <si>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</si>
  <si>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</si>
  <si>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</si>
  <si>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</si>
  <si>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</si>
  <si>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</si>
  <si>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</si>
  <si>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</si>
  <si>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</si>
  <si>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</si>
  <si>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</si>
  <si>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</si>
  <si>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</si>
  <si>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</si>
  <si>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</si>
  <si>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</si>
  <si>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</si>
  <si>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</si>
  <si>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</si>
  <si>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</si>
  <si>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</si>
  <si>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</si>
  <si>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</si>
  <si>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</si>
  <si>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</si>
  <si>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</si>
  <si>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</si>
  <si>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</si>
  <si>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</si>
  <si>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</si>
  <si>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</si>
  <si>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</si>
  <si>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</si>
  <si>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</si>
  <si>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</si>
  <si>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</si>
  <si>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</si>
  <si>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</si>
  <si>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</si>
  <si>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</si>
  <si>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</si>
  <si>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</si>
  <si>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</si>
  <si>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</si>
  <si>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</si>
  <si>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</si>
  <si>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</si>
  <si>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</si>
  <si>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</si>
  <si>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</si>
  <si>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</si>
  <si>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</si>
  <si>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</si>
  <si>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</si>
  <si>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</si>
  <si>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</si>
  <si>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</si>
  <si>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</si>
  <si>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</si>
  <si>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</si>
  <si>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</si>
  <si>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</si>
  <si>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</si>
  <si>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</si>
  <si>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</si>
  <si>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</si>
  <si>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</si>
  <si>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</si>
  <si>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</si>
  <si>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</si>
  <si>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</si>
  <si>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</si>
  <si>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</si>
  <si>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</si>
  <si>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</si>
  <si>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</si>
  <si>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</si>
  <si>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</si>
  <si>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</si>
  <si>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</si>
  <si>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</si>
  <si>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</si>
  <si>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</si>
  <si>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</si>
  <si>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</si>
  <si>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</si>
  <si>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</si>
  <si>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</si>
  <si>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</si>
  <si>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</si>
  <si>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</si>
  <si>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</si>
  <si>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</si>
  <si>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</si>
  <si>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</si>
  <si>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</si>
  <si>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</si>
  <si>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</si>
  <si>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</si>
  <si>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</si>
  <si>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</si>
  <si>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</si>
  <si>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</si>
  <si>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</si>
  <si>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</si>
  <si>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</si>
  <si>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</si>
  <si>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</si>
  <si>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</si>
  <si>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</si>
  <si>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</si>
  <si>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</si>
  <si>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</si>
  <si>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</si>
  <si>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</si>
  <si>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</si>
  <si>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</si>
  <si>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</si>
  <si>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</si>
  <si>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</si>
  <si>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</si>
  <si>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</si>
  <si>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</si>
  <si>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</si>
  <si>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</si>
  <si>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</si>
  <si>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</si>
  <si>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</si>
  <si>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</si>
  <si>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</si>
  <si>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</si>
  <si>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</si>
  <si>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</si>
  <si>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</si>
  <si>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</si>
  <si>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</si>
  <si>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</si>
  <si>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</si>
  <si>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</si>
  <si>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</si>
  <si>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</si>
  <si>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</si>
  <si>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</si>
  <si>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</si>
  <si>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</si>
  <si>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</si>
  <si>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</si>
  <si>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</si>
  <si>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</si>
  <si>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</si>
  <si>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</si>
  <si>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</si>
  <si>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</si>
  <si>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</si>
  <si>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</si>
  <si>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</si>
  <si>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</si>
  <si>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</si>
  <si>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</si>
  <si>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</si>
  <si>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</si>
  <si>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</si>
  <si>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</si>
  <si>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</si>
  <si>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</si>
  <si>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</si>
  <si>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</si>
  <si>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</si>
  <si>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</si>
  <si>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</si>
  <si>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</si>
  <si>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</si>
  <si>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</si>
  <si>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</si>
  <si>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</si>
  <si>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</si>
  <si>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</si>
  <si>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</si>
  <si>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</si>
  <si>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</si>
  <si>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</si>
  <si>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</si>
  <si>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</si>
  <si>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</si>
  <si>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</si>
  <si>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</si>
  <si>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</si>
  <si>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</si>
  <si>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</si>
  <si>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</si>
  <si>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</si>
  <si>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</si>
  <si>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</si>
  <si>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</si>
  <si>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</si>
  <si>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</si>
  <si>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</si>
  <si>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</si>
  <si>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</si>
  <si>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</si>
  <si>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</si>
  <si>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</si>
  <si>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</si>
  <si>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</si>
  <si>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</si>
  <si>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</si>
  <si>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</si>
  <si>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</si>
  <si>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</si>
  <si>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</si>
  <si>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</si>
  <si>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</si>
  <si>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</si>
  <si>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</si>
  <si>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</si>
  <si>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</si>
  <si>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</si>
  <si>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</si>
  <si>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</si>
  <si>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</si>
  <si>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</si>
  <si>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</si>
  <si>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</si>
  <si>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</si>
  <si>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</si>
  <si>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</si>
  <si>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</si>
  <si>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</si>
  <si>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</si>
  <si>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</si>
  <si>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</si>
  <si>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</si>
  <si>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</si>
  <si>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</si>
  <si>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</si>
  <si>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</si>
  <si>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</si>
  <si>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</si>
  <si>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</si>
  <si>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</si>
  <si>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</si>
  <si>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</si>
  <si>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</si>
  <si>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</si>
  <si>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</si>
  <si>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</si>
  <si>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</si>
  <si>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</si>
  <si>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</si>
  <si>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</si>
  <si>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</si>
  <si>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</si>
  <si>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</si>
  <si>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</si>
  <si>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</si>
  <si>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</si>
  <si>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</si>
  <si>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</si>
  <si>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</si>
  <si>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</si>
  <si>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</si>
  <si>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</si>
  <si>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</si>
  <si>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</si>
  <si>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</si>
  <si>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</si>
  <si>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</si>
  <si>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</si>
  <si>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</si>
  <si>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</si>
  <si>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</si>
  <si>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</si>
  <si>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</si>
  <si>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</si>
  <si>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</si>
  <si>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</si>
  <si>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</si>
  <si>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</si>
  <si>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</si>
  <si>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</si>
  <si>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</si>
  <si>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</si>
  <si>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</si>
  <si>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</si>
  <si>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</si>
  <si>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</si>
  <si>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</si>
  <si>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</si>
  <si>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</si>
  <si>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</si>
  <si>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</si>
  <si>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</si>
  <si>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</si>
  <si>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</si>
  <si>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</si>
  <si>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</si>
  <si>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</si>
  <si>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</si>
  <si>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</si>
  <si>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</si>
  <si>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</si>
  <si>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</si>
  <si>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</si>
  <si>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</si>
  <si>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</si>
  <si>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</si>
  <si>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</si>
  <si>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</si>
  <si>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</si>
  <si>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</si>
  <si>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</si>
  <si>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</si>
  <si>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</si>
  <si>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</si>
  <si>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</si>
  <si>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</si>
  <si>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</si>
  <si>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</si>
  <si>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</si>
  <si>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</si>
  <si>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</si>
  <si>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</si>
  <si>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</si>
  <si>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</si>
  <si>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</si>
  <si>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</si>
  <si>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</si>
  <si>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</si>
  <si>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</si>
  <si>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</si>
  <si>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</si>
  <si>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</si>
  <si>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</si>
  <si>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</si>
  <si>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</si>
  <si>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</si>
  <si>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</si>
  <si>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</si>
  <si>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</si>
  <si>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</si>
  <si>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</si>
  <si>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</si>
  <si>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</si>
  <si>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</si>
  <si>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</si>
  <si>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</si>
  <si>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</si>
  <si>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</si>
  <si>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</si>
  <si>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</si>
  <si>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</si>
  <si>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</si>
  <si>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</si>
  <si>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</si>
  <si>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</si>
  <si>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</si>
  <si>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</si>
  <si>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</si>
  <si>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</si>
  <si>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</si>
  <si>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</si>
  <si>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</si>
  <si>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</si>
  <si>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</si>
  <si>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</si>
  <si>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</si>
  <si>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</si>
  <si>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</si>
  <si>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</si>
  <si>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</si>
  <si>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</si>
  <si>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</si>
  <si>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</si>
  <si>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</si>
  <si>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</si>
  <si>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</si>
  <si>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</si>
  <si>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</si>
  <si>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</si>
  <si>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</si>
  <si>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</si>
  <si>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</si>
  <si>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</si>
  <si>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</si>
  <si>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</si>
  <si>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</si>
  <si>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</si>
  <si>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</si>
  <si>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</si>
  <si>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</si>
  <si>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</si>
  <si>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</si>
  <si>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</si>
  <si>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</si>
  <si>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</si>
  <si>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</si>
  <si>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</si>
  <si>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</si>
  <si>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</si>
  <si>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</si>
  <si>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</si>
  <si>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</si>
  <si>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</si>
  <si>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</si>
  <si>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</si>
  <si>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</si>
  <si>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</si>
  <si>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</si>
  <si>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</si>
  <si>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</si>
  <si>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</si>
  <si>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</si>
  <si>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</si>
  <si>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</si>
  <si>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</si>
  <si>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</si>
  <si>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</si>
  <si>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</si>
  <si>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</si>
  <si>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</si>
  <si>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</si>
  <si>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</si>
  <si>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</si>
  <si>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</si>
  <si>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</si>
  <si>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</si>
  <si>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</si>
  <si>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</si>
  <si>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</si>
  <si>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</si>
  <si>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</si>
  <si>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</si>
  <si>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</si>
  <si>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</si>
  <si>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</si>
  <si>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</si>
  <si>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</si>
  <si>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</si>
  <si>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</si>
  <si>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</si>
  <si>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</si>
  <si>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</si>
  <si>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</si>
  <si>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</si>
  <si>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</si>
  <si>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</si>
  <si>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</si>
  <si>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</si>
  <si>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</si>
  <si>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</si>
  <si>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</si>
  <si>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</si>
  <si>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</si>
  <si>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</si>
  <si>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</si>
  <si>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</si>
  <si>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</si>
  <si>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</si>
  <si>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</si>
  <si>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</si>
  <si>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</si>
  <si>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</si>
  <si>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</si>
  <si>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</si>
  <si>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</si>
  <si>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</si>
  <si>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</si>
  <si>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</si>
  <si>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</si>
  <si>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</si>
  <si>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</si>
  <si>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</si>
  <si>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</si>
  <si>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</si>
  <si>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</si>
  <si>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</si>
  <si>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</si>
  <si>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</si>
  <si>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</si>
  <si>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</si>
  <si>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</si>
  <si>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</si>
  <si>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</si>
  <si>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</si>
  <si>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</si>
  <si>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</si>
  <si>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</si>
  <si>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</si>
  <si>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</si>
  <si>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</si>
  <si>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</si>
  <si>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</si>
  <si>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</si>
  <si>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</si>
  <si>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</si>
  <si>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</si>
  <si>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</si>
  <si>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</si>
  <si>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</si>
  <si>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</si>
  <si>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</si>
  <si>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</si>
  <si>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</si>
  <si>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</si>
  <si>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</si>
  <si>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</si>
  <si>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</si>
  <si>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</si>
  <si>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</si>
  <si>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</si>
  <si>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</si>
  <si>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</si>
  <si>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</si>
  <si>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</si>
  <si>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</si>
  <si>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</si>
  <si>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</si>
  <si>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</si>
  <si>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</si>
  <si>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</si>
  <si>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</si>
  <si>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</si>
  <si>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</si>
  <si>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</si>
  <si>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</si>
  <si>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</si>
  <si>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</si>
  <si>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</si>
  <si>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</si>
  <si>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</si>
  <si>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</si>
  <si>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</si>
  <si>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</si>
  <si>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</si>
  <si>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</si>
  <si>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</si>
  <si>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</si>
  <si>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</si>
  <si>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</si>
  <si>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</si>
  <si>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</si>
  <si>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</si>
  <si>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</si>
  <si>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</si>
  <si>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</si>
  <si>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</si>
  <si>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</si>
  <si>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</si>
  <si>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</si>
  <si>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</si>
  <si>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</si>
  <si>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</si>
  <si>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</si>
  <si>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</si>
  <si>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</si>
  <si>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</si>
  <si>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</si>
  <si>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</si>
  <si>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</si>
  <si>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</si>
  <si>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</si>
  <si>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</si>
  <si>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</si>
  <si>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</si>
  <si>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</si>
  <si>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</si>
  <si>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</si>
  <si>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</si>
  <si>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</si>
  <si>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</si>
  <si>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</si>
  <si>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</si>
  <si>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</si>
  <si>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</si>
  <si>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</si>
  <si>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</si>
  <si>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</si>
  <si>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</si>
  <si>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</si>
  <si>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</si>
  <si>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</si>
  <si>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</si>
  <si>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</si>
  <si>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</si>
  <si>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</si>
  <si>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</si>
  <si>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</si>
  <si>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</si>
  <si>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</si>
  <si>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</si>
  <si>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</si>
  <si>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</si>
  <si>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</si>
  <si>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</si>
  <si>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</si>
  <si>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</si>
  <si>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</si>
  <si>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</si>
  <si>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</si>
  <si>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</si>
  <si>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</si>
  <si>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</si>
  <si>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</si>
  <si>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</si>
  <si>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</si>
  <si>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</si>
  <si>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</si>
  <si>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</si>
  <si>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</si>
  <si>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</si>
  <si>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</si>
  <si>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</si>
  <si>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</si>
  <si>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</si>
  <si>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</si>
  <si>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</si>
  <si>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</si>
  <si>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</si>
  <si>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</si>
  <si>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</si>
  <si>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</si>
  <si>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</si>
  <si>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</si>
  <si>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</si>
  <si>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</si>
  <si>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</si>
  <si>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</si>
  <si>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</si>
  <si>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</si>
  <si>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</si>
  <si>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</si>
  <si>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</si>
  <si>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</si>
  <si>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</si>
  <si>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</si>
  <si>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</si>
  <si>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</si>
  <si>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</si>
  <si>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</si>
  <si>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</si>
  <si>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</si>
  <si>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</si>
  <si>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</si>
  <si>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</si>
  <si>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</si>
  <si>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</si>
  <si>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</si>
  <si>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</si>
  <si>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</si>
  <si>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</si>
  <si>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</si>
  <si>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</si>
  <si>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</si>
  <si>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</si>
  <si>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</si>
  <si>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</si>
  <si>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</si>
  <si>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</si>
  <si>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</si>
  <si>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</si>
  <si>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</si>
  <si>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</si>
  <si>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</si>
  <si>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</si>
  <si>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</si>
  <si>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</si>
  <si>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</si>
  <si>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</si>
  <si>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</si>
  <si>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</si>
  <si>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</si>
  <si>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</si>
  <si>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</si>
  <si>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</si>
  <si>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</si>
  <si>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</si>
  <si>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</si>
  <si>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</si>
  <si>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</si>
  <si>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</si>
  <si>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</si>
  <si>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</si>
  <si>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</si>
  <si>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</si>
  <si>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</si>
  <si>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</si>
  <si>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</si>
  <si>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</si>
  <si>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</si>
  <si>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</si>
  <si>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</si>
  <si>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</si>
  <si>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</si>
  <si>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</si>
  <si>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</si>
  <si>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</si>
  <si>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</si>
  <si>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</si>
  <si>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</si>
  <si>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</si>
  <si>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</si>
  <si>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</si>
  <si>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</si>
  <si>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</si>
  <si>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</si>
  <si>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</si>
  <si>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</si>
  <si>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</si>
  <si>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</si>
  <si>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</si>
  <si>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</si>
  <si>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</si>
  <si>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</si>
  <si>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</si>
  <si>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</si>
  <si>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</si>
  <si>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</si>
  <si>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</si>
  <si>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</si>
  <si>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</si>
  <si>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</si>
  <si>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</si>
  <si>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</si>
  <si>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</si>
  <si>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</si>
  <si>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</si>
  <si>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</si>
  <si>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</si>
  <si>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</si>
  <si>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</si>
  <si>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</si>
  <si>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</si>
  <si>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</si>
  <si>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</si>
  <si>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</si>
  <si>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</si>
  <si>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</si>
  <si>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</si>
  <si>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</si>
  <si>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</si>
  <si>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</si>
  <si>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</si>
  <si>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</si>
  <si>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</si>
  <si>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</si>
  <si>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</si>
  <si>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</si>
  <si>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</si>
  <si>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</si>
  <si>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</si>
  <si>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</si>
  <si>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</si>
  <si>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</si>
  <si>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</si>
  <si>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</si>
  <si>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</si>
  <si>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</si>
  <si>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</si>
  <si>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</si>
  <si>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</si>
  <si>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</si>
  <si>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</si>
  <si>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</si>
  <si>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</si>
  <si>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</si>
  <si>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</si>
  <si>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</si>
  <si>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</si>
  <si>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</si>
  <si>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</si>
  <si>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</si>
  <si>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</si>
  <si>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</si>
  <si>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</si>
  <si>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</si>
  <si>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</si>
  <si>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</si>
  <si>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</si>
  <si>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</si>
  <si>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</si>
  <si>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</si>
  <si>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</si>
  <si>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</si>
  <si>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</si>
  <si>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</si>
  <si>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</si>
  <si>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</si>
  <si>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</si>
  <si>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</si>
  <si>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</si>
  <si>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</si>
  <si>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</si>
  <si>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</si>
  <si>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</si>
  <si>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</si>
  <si>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</si>
  <si>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</si>
  <si>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</si>
  <si>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</si>
  <si>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</si>
  <si>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</si>
  <si>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</si>
  <si>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</si>
  <si>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</si>
  <si>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</si>
  <si>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</si>
  <si>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</si>
  <si>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</si>
  <si>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</si>
  <si>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</si>
  <si>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</si>
  <si>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</si>
  <si>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</si>
  <si>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</si>
  <si>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</si>
  <si>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</si>
  <si>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</si>
  <si>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</si>
  <si>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</si>
  <si>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</si>
  <si>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</si>
  <si>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</si>
  <si>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</si>
  <si>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</si>
  <si>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</si>
  <si>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</si>
  <si>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</si>
  <si>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</si>
  <si>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</si>
  <si>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</si>
  <si>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</si>
  <si>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</si>
  <si>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</si>
  <si>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</si>
  <si>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</si>
  <si>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</si>
  <si>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</si>
  <si>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</si>
  <si>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</si>
  <si>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</si>
  <si>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</si>
  <si>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</si>
  <si>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</si>
  <si>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</si>
  <si>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</si>
  <si>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</si>
  <si>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</si>
  <si>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</si>
  <si>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</si>
  <si>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</si>
  <si>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</si>
  <si>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</si>
  <si>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</si>
  <si>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</si>
  <si>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</si>
  <si>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</si>
  <si>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</si>
  <si>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</si>
  <si>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</si>
  <si>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</si>
  <si>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</si>
  <si>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</si>
  <si>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</si>
  <si>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</si>
  <si>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</si>
  <si>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</si>
  <si>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</si>
  <si>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</si>
  <si>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</si>
  <si>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</si>
  <si>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</si>
  <si>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</si>
  <si>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</si>
  <si>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</si>
  <si>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</si>
  <si>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</si>
  <si>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</si>
  <si>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</si>
  <si>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</si>
  <si>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</si>
  <si>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</si>
  <si>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</si>
  <si>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</si>
  <si>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</si>
  <si>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</si>
  <si>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</si>
  <si>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</si>
  <si>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</si>
  <si>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</si>
  <si>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</si>
  <si>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</si>
  <si>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</si>
  <si>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</si>
  <si>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</si>
  <si>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</si>
  <si>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</si>
  <si>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</si>
  <si>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</si>
  <si>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</si>
  <si>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</si>
  <si>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</si>
  <si>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</si>
  <si>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</si>
  <si>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</si>
  <si>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</si>
  <si>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</si>
  <si>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</si>
  <si>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</si>
  <si>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</si>
  <si>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</si>
  <si>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</si>
  <si>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</si>
  <si>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</si>
  <si>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</si>
  <si>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</si>
  <si>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</si>
  <si>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</si>
  <si>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</si>
  <si>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</si>
  <si>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</si>
  <si>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</si>
  <si>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</si>
  <si>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</si>
  <si>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</si>
  <si>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</si>
  <si>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</si>
  <si>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</si>
  <si>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</si>
  <si>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</si>
  <si>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</si>
  <si>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</si>
  <si>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</si>
  <si>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</si>
  <si>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</si>
  <si>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</si>
  <si>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</si>
  <si>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</si>
  <si>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</si>
  <si>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</si>
  <si>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</si>
  <si>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</si>
  <si>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</si>
  <si>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</si>
  <si>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</si>
  <si>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</si>
  <si>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</si>
  <si>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</si>
  <si>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</si>
  <si>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</si>
  <si>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</si>
  <si>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</si>
  <si>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</si>
  <si>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</si>
  <si>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</si>
  <si>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</si>
  <si>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</si>
  <si>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</si>
  <si>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</si>
  <si>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</si>
  <si>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</si>
  <si>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</si>
  <si>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</si>
  <si>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</si>
  <si>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</si>
  <si>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</si>
  <si>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</si>
  <si>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</si>
  <si>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</si>
  <si>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</si>
  <si>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</si>
  <si>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</si>
  <si>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</si>
  <si>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</si>
  <si>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</si>
  <si>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</si>
  <si>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</si>
  <si>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</si>
  <si>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</si>
  <si>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</si>
  <si>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</si>
  <si>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</si>
  <si>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</si>
  <si>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</si>
  <si>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</si>
  <si>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</si>
  <si>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</si>
  <si>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</si>
  <si>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</si>
  <si>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</si>
  <si>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</si>
  <si>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</si>
  <si>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</si>
  <si>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</si>
  <si>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</si>
  <si>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</si>
  <si>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</si>
  <si>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</si>
  <si>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</si>
  <si>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</si>
  <si>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</si>
  <si>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</si>
  <si>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</si>
  <si>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</si>
  <si>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</si>
  <si>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</si>
  <si>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</si>
  <si>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</si>
  <si>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</si>
  <si>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</si>
  <si>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</si>
  <si>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</si>
  <si>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</si>
  <si>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</si>
  <si>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</si>
  <si>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</si>
  <si>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</si>
  <si>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</si>
  <si>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</si>
  <si>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</si>
  <si>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</si>
  <si>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</si>
  <si>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</si>
  <si>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</si>
  <si>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</si>
  <si>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</si>
  <si>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</si>
  <si>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</si>
  <si>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</si>
  <si>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</si>
  <si>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</si>
  <si>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</si>
  <si>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</si>
  <si>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</si>
  <si>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</si>
  <si>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</si>
  <si>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</si>
  <si>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</si>
  <si>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</si>
  <si>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</si>
  <si>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</si>
  <si>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</si>
  <si>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</si>
  <si>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</si>
  <si>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</si>
  <si>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</si>
  <si>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</si>
  <si>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</si>
  <si>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</si>
  <si>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</si>
  <si>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</si>
  <si>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</si>
  <si>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</si>
  <si>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</si>
  <si>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</si>
  <si>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</si>
  <si>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</si>
  <si>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</si>
  <si>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</si>
  <si>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</si>
  <si>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</si>
  <si>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</si>
  <si>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</si>
  <si>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</si>
  <si>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</si>
  <si>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</si>
  <si>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</si>
  <si>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</si>
  <si>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</si>
  <si>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</si>
  <si>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</si>
  <si>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</si>
  <si>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</si>
  <si>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</si>
  <si>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</si>
  <si>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</si>
  <si>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</si>
  <si>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</si>
  <si>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</si>
  <si>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</si>
  <si>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</si>
  <si>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</si>
  <si>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</si>
  <si>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</si>
  <si>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</si>
  <si>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</si>
  <si>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</si>
  <si>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</si>
  <si>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</si>
  <si>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</si>
  <si>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</si>
  <si>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</si>
  <si>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</si>
  <si>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</si>
  <si>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</si>
  <si>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</si>
  <si>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</si>
  <si>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</si>
  <si>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</si>
  <si>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</si>
  <si>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</si>
  <si>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</si>
  <si>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</si>
  <si>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</si>
  <si>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</si>
  <si>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</si>
  <si>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</si>
  <si>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</si>
  <si>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</si>
  <si>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</si>
  <si>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</si>
  <si>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</si>
  <si>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</si>
  <si>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</si>
  <si>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</si>
  <si>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</si>
  <si>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</si>
  <si>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</si>
  <si>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</si>
  <si>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</si>
  <si>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</si>
  <si>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</si>
  <si>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</si>
  <si>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</si>
  <si>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</si>
  <si>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</si>
  <si>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</si>
  <si>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</si>
  <si>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</si>
  <si>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</si>
  <si>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</si>
  <si>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</si>
  <si>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</si>
  <si>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</si>
  <si>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</si>
  <si>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</si>
  <si>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</si>
  <si>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</si>
  <si>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</si>
  <si>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</si>
  <si>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</si>
  <si>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</si>
  <si>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</si>
  <si>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</si>
  <si>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</si>
  <si>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</si>
  <si>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</si>
  <si>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</si>
  <si>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</si>
  <si>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</si>
  <si>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</si>
  <si>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</si>
  <si>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</si>
  <si>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</si>
  <si>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</si>
  <si>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</si>
  <si>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</si>
  <si>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</si>
  <si>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</si>
  <si>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</si>
  <si>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</si>
  <si>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</si>
  <si>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</si>
  <si>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</si>
  <si>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</si>
  <si>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</si>
  <si>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</si>
  <si>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</si>
  <si>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</si>
  <si>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</si>
  <si>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</si>
  <si>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</si>
  <si>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</si>
  <si>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</si>
  <si>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</si>
  <si>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</si>
  <si>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</si>
  <si>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</si>
  <si>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</si>
  <si>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</si>
  <si>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</si>
  <si>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</si>
  <si>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</si>
  <si>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</si>
  <si>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</si>
  <si>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</si>
  <si>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</si>
  <si>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</si>
  <si>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</si>
  <si>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</si>
  <si>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</si>
  <si>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</si>
  <si>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</si>
  <si>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</si>
  <si>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</si>
  <si>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</si>
  <si>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</si>
  <si>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</si>
  <si>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</si>
  <si>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</si>
  <si>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</si>
  <si>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</si>
  <si>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</si>
  <si>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</si>
  <si>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</si>
  <si>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</si>
  <si>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</si>
  <si>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</si>
  <si>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</si>
  <si>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</si>
  <si>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</si>
  <si>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</si>
  <si>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</si>
  <si>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</si>
  <si>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</si>
  <si>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</si>
  <si>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</si>
  <si>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</si>
  <si>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</si>
  <si>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</si>
  <si>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</si>
  <si>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</si>
  <si>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</si>
  <si>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</si>
  <si>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</si>
  <si>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</si>
  <si>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</si>
  <si>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</si>
  <si>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</si>
  <si>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</si>
  <si>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</si>
  <si>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</si>
  <si>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</si>
  <si>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</si>
  <si>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</si>
  <si>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</si>
  <si>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</si>
  <si>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</si>
  <si>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</si>
  <si>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</si>
  <si>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</si>
  <si>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</si>
  <si>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</si>
  <si>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</si>
  <si>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</si>
  <si>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</si>
  <si>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</si>
  <si>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</si>
  <si>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</si>
  <si>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</si>
  <si>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</si>
  <si>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</si>
  <si>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</si>
  <si>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</si>
  <si>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</si>
  <si>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</si>
  <si>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</si>
  <si>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</si>
  <si>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</si>
  <si>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</si>
  <si>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</si>
  <si>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</si>
  <si>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</si>
  <si>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</si>
  <si>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</si>
  <si>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</si>
  <si>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</si>
  <si>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</si>
  <si>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</si>
  <si>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</si>
  <si>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</si>
  <si>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</si>
  <si>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</si>
  <si>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</si>
  <si>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</si>
  <si>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</si>
  <si>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</si>
  <si>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</si>
  <si>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</si>
  <si>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</si>
  <si>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</si>
  <si>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</si>
  <si>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</si>
  <si>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</si>
  <si>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</si>
  <si>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</si>
  <si>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</si>
  <si>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</si>
  <si>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</si>
  <si>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</si>
  <si>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</si>
  <si>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</si>
  <si>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</si>
  <si>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</si>
  <si>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</si>
  <si>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</si>
  <si>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</si>
  <si>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</si>
  <si>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</si>
  <si>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</si>
  <si>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</si>
  <si>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</si>
  <si>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</si>
  <si>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</si>
  <si>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</si>
  <si>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</si>
  <si>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</si>
  <si>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</si>
  <si>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</si>
  <si>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</si>
  <si>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</si>
  <si>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</si>
  <si>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</si>
  <si>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</si>
  <si>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</si>
  <si>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</si>
  <si>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</si>
  <si>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</si>
  <si>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</si>
  <si>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</si>
  <si>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</si>
  <si>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</si>
  <si>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</si>
  <si>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</si>
  <si>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</si>
  <si>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</si>
  <si>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</si>
  <si>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</si>
  <si>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</si>
  <si>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</si>
  <si>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</si>
  <si>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</si>
  <si>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</si>
  <si>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</si>
  <si>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</si>
  <si>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</si>
  <si>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</si>
  <si>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</si>
  <si>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</si>
  <si>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</si>
  <si>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</si>
  <si>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</si>
  <si>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</si>
  <si>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</si>
  <si>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</si>
  <si>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</si>
  <si>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</si>
  <si>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</si>
  <si>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</si>
  <si>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</si>
  <si>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</si>
  <si>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</si>
  <si>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</si>
  <si>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</si>
  <si>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</si>
  <si>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</si>
  <si>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</si>
  <si>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</si>
  <si>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</si>
  <si>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</si>
  <si>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</si>
  <si>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</si>
  <si>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</si>
  <si>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</si>
  <si>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</si>
  <si>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</si>
  <si>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</si>
  <si>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</si>
  <si>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</si>
  <si>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</si>
  <si>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</si>
  <si>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</si>
  <si>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</si>
  <si>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</si>
  <si>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</si>
  <si>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</si>
  <si>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</si>
  <si>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</si>
  <si>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</si>
  <si>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</si>
  <si>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</si>
  <si>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</si>
  <si>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</si>
  <si>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</si>
  <si>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</si>
  <si>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</si>
  <si>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</si>
  <si>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</si>
  <si>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</si>
  <si>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</si>
  <si>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</si>
  <si>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</si>
  <si>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</si>
  <si>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</si>
  <si>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</si>
  <si>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</si>
  <si>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</si>
  <si>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</si>
  <si>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</si>
  <si>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</si>
  <si>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</si>
  <si>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</si>
  <si>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</si>
  <si>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</si>
  <si>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</si>
  <si>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</si>
  <si>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</si>
  <si>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</si>
  <si>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</si>
  <si>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</si>
  <si>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</si>
  <si>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</si>
  <si>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</si>
  <si>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</si>
  <si>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</si>
  <si>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</si>
  <si>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</si>
  <si>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</si>
  <si>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</si>
  <si>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</si>
  <si>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</si>
  <si>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</si>
  <si>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</si>
  <si>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</si>
  <si>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</si>
  <si>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</si>
  <si>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</si>
  <si>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</si>
  <si>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</si>
  <si>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</si>
  <si>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</si>
  <si>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</si>
  <si>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</si>
  <si>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</si>
  <si>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</si>
  <si>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</si>
  <si>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</si>
  <si>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</si>
  <si>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</si>
  <si>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</si>
  <si>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</si>
  <si>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</si>
  <si>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</si>
  <si>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</si>
  <si>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</si>
  <si>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</si>
  <si>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</si>
  <si>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</si>
  <si>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</si>
  <si>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</si>
  <si>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</si>
  <si>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</si>
  <si>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</si>
  <si>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</si>
  <si>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</si>
  <si>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</si>
  <si>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</si>
  <si>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</si>
  <si>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</si>
  <si>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</si>
  <si>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</si>
  <si>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</si>
  <si>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</si>
  <si>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</si>
  <si>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</si>
  <si>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</si>
  <si>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</si>
  <si>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</si>
  <si>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</si>
  <si>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</si>
  <si>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</si>
  <si>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</si>
  <si>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</si>
  <si>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</si>
  <si>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</si>
  <si>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</si>
  <si>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</si>
  <si>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</si>
  <si>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</si>
  <si>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</si>
  <si>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</si>
  <si>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</si>
  <si>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</si>
  <si>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</si>
  <si>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</si>
  <si>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</si>
  <si>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</si>
  <si>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</si>
  <si>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</si>
  <si>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</si>
  <si>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</si>
  <si>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</si>
  <si>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</si>
  <si>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</si>
  <si>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</si>
  <si>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</si>
  <si>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</si>
  <si>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</si>
  <si>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</si>
  <si>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</si>
  <si>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</si>
  <si>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</si>
  <si>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</si>
  <si>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</si>
  <si>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</si>
  <si>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</si>
  <si>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</si>
  <si>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</si>
  <si>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</si>
  <si>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</si>
  <si>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</si>
  <si>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</si>
  <si>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</si>
  <si>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</si>
  <si>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</si>
  <si>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</si>
  <si>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</si>
  <si>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</si>
  <si>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</si>
  <si>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</si>
  <si>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</si>
  <si>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</si>
  <si>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</si>
  <si>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</si>
  <si>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</si>
  <si>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</si>
  <si>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</si>
  <si>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</si>
  <si>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</si>
  <si>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</si>
  <si>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</si>
  <si>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</si>
  <si>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</si>
  <si>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</si>
  <si>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</si>
  <si>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</si>
  <si>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</si>
  <si>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</si>
  <si>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</si>
  <si>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</si>
  <si>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</si>
  <si>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</si>
  <si>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</si>
  <si>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</si>
  <si>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</si>
  <si>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</si>
  <si>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</si>
  <si>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</si>
  <si>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</si>
  <si>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</si>
  <si>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</si>
  <si>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</si>
  <si>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</si>
  <si>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</si>
  <si>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</si>
  <si>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</si>
  <si>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</si>
  <si>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</si>
  <si>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</si>
  <si>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</si>
  <si>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</si>
  <si>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</si>
  <si>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</si>
  <si>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</si>
  <si>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</si>
  <si>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</si>
  <si>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</si>
  <si>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</si>
  <si>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</si>
  <si>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</si>
  <si>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</si>
  <si>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</si>
  <si>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</si>
  <si>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</si>
  <si>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</si>
  <si>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</si>
  <si>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</si>
  <si>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</si>
  <si>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</si>
  <si>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</si>
  <si>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</si>
  <si>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</si>
  <si>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</si>
  <si>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</si>
  <si>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</si>
  <si>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</si>
  <si>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</si>
  <si>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</si>
  <si>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</si>
  <si>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</si>
  <si>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</si>
  <si>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</si>
  <si>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</si>
  <si>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</si>
  <si>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</si>
  <si>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</si>
  <si>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</si>
  <si>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</si>
  <si>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</si>
  <si>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</si>
  <si>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</si>
  <si>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</si>
  <si>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</si>
  <si>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</si>
  <si>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</si>
  <si>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</si>
  <si>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</si>
  <si>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</si>
  <si>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</si>
  <si>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</si>
  <si>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</si>
  <si>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</si>
  <si>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</si>
  <si>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</si>
  <si>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</si>
  <si>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</si>
  <si>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</si>
  <si>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</si>
  <si>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</si>
  <si>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</si>
  <si>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</si>
  <si>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</si>
  <si>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</si>
  <si>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</si>
  <si>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</si>
  <si>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</si>
  <si>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</si>
  <si>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</si>
  <si>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</si>
  <si>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</si>
  <si>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</si>
  <si>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</si>
  <si>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</si>
  <si>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</si>
  <si>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</si>
  <si>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</si>
  <si>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</si>
  <si>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</si>
  <si>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</si>
  <si>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</si>
  <si>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</si>
  <si>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</si>
  <si>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</si>
  <si>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</si>
  <si>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</si>
  <si>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</si>
  <si>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</si>
  <si>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</si>
  <si>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</si>
  <si>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</si>
  <si>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</si>
  <si>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</si>
  <si>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</si>
  <si>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</si>
  <si>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</si>
  <si>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</si>
  <si>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</si>
  <si>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</si>
  <si>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</si>
  <si>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</si>
  <si>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</si>
  <si>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</si>
  <si>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</si>
  <si>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</si>
  <si>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</si>
  <si>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</si>
  <si>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</si>
  <si>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</si>
  <si>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</si>
  <si>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</si>
  <si>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</si>
  <si>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</si>
  <si>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</si>
  <si>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</si>
  <si>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</si>
  <si>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</si>
  <si>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</si>
  <si>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</si>
  <si>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</si>
  <si>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</si>
  <si>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</si>
  <si>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</si>
  <si>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</si>
  <si>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</si>
  <si>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</si>
  <si>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</si>
  <si>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</si>
  <si>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</si>
  <si>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</si>
  <si>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</si>
  <si>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</si>
  <si>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</si>
  <si>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</si>
  <si>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</si>
  <si>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</si>
  <si>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</si>
  <si>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</si>
  <si>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</si>
  <si>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</si>
  <si>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</si>
  <si>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</si>
  <si>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</si>
  <si>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</si>
  <si>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</si>
  <si>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</si>
  <si>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</si>
  <si>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</si>
  <si>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</si>
  <si>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</si>
  <si>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</si>
  <si>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</si>
  <si>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</si>
  <si>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</si>
  <si>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</si>
  <si>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</si>
  <si>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</si>
  <si>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</si>
  <si>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</si>
  <si>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</si>
  <si>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</si>
  <si>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</si>
  <si>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</si>
  <si>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</si>
  <si>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</si>
  <si>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</si>
  <si>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</si>
  <si>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</si>
  <si>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</si>
  <si>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</si>
  <si>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</si>
  <si>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</si>
  <si>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</si>
  <si>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</si>
  <si>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</si>
  <si>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</si>
  <si>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</si>
  <si>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</si>
  <si>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</si>
  <si>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</si>
  <si>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</si>
  <si>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</si>
  <si>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</si>
  <si>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</si>
  <si>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</si>
  <si>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</si>
  <si>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</si>
  <si>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</si>
  <si>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</si>
  <si>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</si>
  <si>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</si>
  <si>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</si>
  <si>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</si>
  <si>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</si>
  <si>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</si>
  <si>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</si>
  <si>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</si>
  <si>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</si>
  <si>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</si>
  <si>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</si>
  <si>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</si>
  <si>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</si>
  <si>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</si>
  <si>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</si>
  <si>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</si>
  <si>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</si>
  <si>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</si>
  <si>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</si>
  <si>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</si>
  <si>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</si>
  <si>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</si>
  <si>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</si>
  <si>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</si>
  <si>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</si>
  <si>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</si>
  <si>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</si>
  <si>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</si>
  <si>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</si>
  <si>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</si>
  <si>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</si>
  <si>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</si>
  <si>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</si>
  <si>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</si>
  <si>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</si>
  <si>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</si>
  <si>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</si>
  <si>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</si>
  <si>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</si>
  <si>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</si>
  <si>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</si>
  <si>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</si>
  <si>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</si>
  <si>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</si>
  <si>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</si>
  <si>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</si>
  <si>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</si>
  <si>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</si>
  <si>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</si>
  <si>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</si>
  <si>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</si>
  <si>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</si>
  <si>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</si>
  <si>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</si>
  <si>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</si>
  <si>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</si>
  <si>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</si>
  <si>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</si>
  <si>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</si>
  <si>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</si>
  <si>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</si>
  <si>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</si>
  <si>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</si>
  <si>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</si>
  <si>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</si>
  <si>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</si>
  <si>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</si>
  <si>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</si>
  <si>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</si>
  <si>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</si>
  <si>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</si>
  <si>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</si>
  <si>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</si>
  <si>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</si>
  <si>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</si>
  <si>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</si>
  <si>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</si>
  <si>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</si>
  <si>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</si>
  <si>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</si>
  <si>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</si>
  <si>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</si>
  <si>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</si>
  <si>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</si>
  <si>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</si>
  <si>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</si>
  <si>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</si>
  <si>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</si>
  <si>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</si>
  <si>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</si>
  <si>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</si>
  <si>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</si>
  <si>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</si>
  <si>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</si>
  <si>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</si>
  <si>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</si>
  <si>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</si>
  <si>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</si>
  <si>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</si>
  <si>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</si>
  <si>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</si>
  <si>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</si>
  <si>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</si>
  <si>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</si>
  <si>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</si>
  <si>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</si>
  <si>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</si>
  <si>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</si>
  <si>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</si>
  <si>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</si>
  <si>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</si>
  <si>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</si>
  <si>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</si>
  <si>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</si>
  <si>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</si>
  <si>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</si>
  <si>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</si>
  <si>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</si>
  <si>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</si>
  <si>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</si>
  <si>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</si>
  <si>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</si>
  <si>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</si>
  <si>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</si>
  <si>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</si>
  <si>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</si>
  <si>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</si>
  <si>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</si>
  <si>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</si>
  <si>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</si>
  <si>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</si>
  <si>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</si>
  <si>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</si>
  <si>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</si>
  <si>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</si>
  <si>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</si>
  <si>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</si>
  <si>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</si>
  <si>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</si>
  <si>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</si>
  <si>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</si>
  <si>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</si>
  <si>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</si>
  <si>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</si>
  <si>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</si>
  <si>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</si>
  <si>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</si>
  <si>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</si>
  <si>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</si>
  <si>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</si>
  <si>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</si>
  <si>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</si>
  <si>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</si>
  <si>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</si>
  <si>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</si>
  <si>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</si>
  <si>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</si>
  <si>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</si>
  <si>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</si>
  <si>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</si>
  <si>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</si>
  <si>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</si>
  <si>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</si>
  <si>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</si>
  <si>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</si>
  <si>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</si>
  <si>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</si>
  <si>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</si>
  <si>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</si>
  <si>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</si>
  <si>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</si>
  <si>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</si>
  <si>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</si>
  <si>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</si>
  <si>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</si>
  <si>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</si>
  <si>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</si>
  <si>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</si>
  <si>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</si>
  <si>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</si>
  <si>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</si>
  <si>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</si>
  <si>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</si>
  <si>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</si>
  <si>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</si>
  <si>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</si>
  <si>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</si>
  <si>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</si>
  <si>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</si>
  <si>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</si>
  <si>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</si>
  <si>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</si>
  <si>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</si>
  <si>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</si>
  <si>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</si>
  <si>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</si>
  <si>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</si>
  <si>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</si>
  <si>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</si>
  <si>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</si>
  <si>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</si>
  <si>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</si>
  <si>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</si>
  <si>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</si>
  <si>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</si>
  <si>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</si>
  <si>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</si>
  <si>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</si>
  <si>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</si>
  <si>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</si>
  <si>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</si>
  <si>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</si>
  <si>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</si>
  <si>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</si>
  <si>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</si>
  <si>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</si>
  <si>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</si>
  <si>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</si>
  <si>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</si>
  <si>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</si>
  <si>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</si>
  <si>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</si>
  <si>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</si>
  <si>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</si>
  <si>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</si>
  <si>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</si>
  <si>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</si>
  <si>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</si>
  <si>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</si>
  <si>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</si>
  <si>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</si>
  <si>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</si>
  <si>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</si>
  <si>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</si>
  <si>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</si>
  <si>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</si>
  <si>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</si>
  <si>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</si>
  <si>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</si>
  <si>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</si>
  <si>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</si>
  <si>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</si>
  <si>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</si>
  <si>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</si>
  <si>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</si>
  <si>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</si>
  <si>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</si>
  <si>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</si>
  <si>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</si>
  <si>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</si>
  <si>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</si>
  <si>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</si>
  <si>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</si>
  <si>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</si>
  <si>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</si>
  <si>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</si>
  <si>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</si>
  <si>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</si>
  <si>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</si>
  <si>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</si>
  <si>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</si>
  <si>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</si>
  <si>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</si>
  <si>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</si>
  <si>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</si>
  <si>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</si>
  <si>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</si>
  <si>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</si>
  <si>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</si>
  <si>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</si>
  <si>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</si>
  <si>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</si>
  <si>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</si>
  <si>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</si>
  <si>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</si>
  <si>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</si>
  <si>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</si>
  <si>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</si>
  <si>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</si>
  <si>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</si>
  <si>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</si>
  <si>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</si>
  <si>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</si>
  <si>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</si>
  <si>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</si>
  <si>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</si>
  <si>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</si>
  <si>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</si>
  <si>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</si>
  <si>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</si>
  <si>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</si>
  <si>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</si>
  <si>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</si>
  <si>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</si>
  <si>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</si>
  <si>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</si>
  <si>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</si>
  <si>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</si>
  <si>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</si>
  <si>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</si>
  <si>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</si>
  <si>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</si>
  <si>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</si>
  <si>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</si>
  <si>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</si>
  <si>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</si>
  <si>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</si>
  <si>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</si>
  <si>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</si>
  <si>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</si>
  <si>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</si>
  <si>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</si>
  <si>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</si>
  <si>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</si>
  <si>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</si>
  <si>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</si>
  <si>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</si>
  <si>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</si>
  <si>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</si>
  <si>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</si>
  <si>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</si>
  <si>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</si>
  <si>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</si>
  <si>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</si>
  <si>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</si>
  <si>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</si>
  <si>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</si>
  <si>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</si>
  <si>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</si>
  <si>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</si>
  <si>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</si>
  <si>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</si>
  <si>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</si>
  <si>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</si>
  <si>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</si>
  <si>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</si>
  <si>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</si>
  <si>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</si>
  <si>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</si>
  <si>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</si>
  <si>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</si>
  <si>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</si>
  <si>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</si>
  <si>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</si>
  <si>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</si>
  <si>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</si>
  <si>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</si>
  <si>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</si>
  <si>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</si>
  <si>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</si>
  <si>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</si>
  <si>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</si>
  <si>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</si>
  <si>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</si>
  <si>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</si>
  <si>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</si>
  <si>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</si>
  <si>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</si>
  <si>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</si>
  <si>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</si>
  <si>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</si>
  <si>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</si>
  <si>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</si>
  <si>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</si>
  <si>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</si>
  <si>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</si>
  <si>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</si>
  <si>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</si>
  <si>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</si>
  <si>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</si>
  <si>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</si>
  <si>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</si>
  <si>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</si>
  <si>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</si>
  <si>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</si>
  <si>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</si>
  <si>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</si>
  <si>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</si>
  <si>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</si>
  <si>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</si>
  <si>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</si>
  <si>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</si>
  <si>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</si>
  <si>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</si>
  <si>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</si>
  <si>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</si>
  <si>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</si>
  <si>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</si>
  <si>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</si>
  <si>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</si>
  <si>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</si>
  <si>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</si>
  <si>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</si>
  <si>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</si>
  <si>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</si>
  <si>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</si>
  <si>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</si>
  <si>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</si>
  <si>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</si>
  <si>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</si>
  <si>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</si>
  <si>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</si>
  <si>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</si>
  <si>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</si>
  <si>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</si>
  <si>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</si>
  <si>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</si>
  <si>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</si>
  <si>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</si>
  <si>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</si>
  <si>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</si>
  <si>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</si>
  <si>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</si>
  <si>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</si>
  <si>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</si>
  <si>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</si>
  <si>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</si>
  <si>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</si>
  <si>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</si>
  <si>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</si>
  <si>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</si>
  <si>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</si>
  <si>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</si>
  <si>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</si>
  <si>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</si>
  <si>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</si>
  <si>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</si>
  <si>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</si>
  <si>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</si>
  <si>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</si>
  <si>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</si>
  <si>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</si>
  <si>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</si>
  <si>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</si>
  <si>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</si>
  <si>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</si>
  <si>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</si>
  <si>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</si>
  <si>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</si>
  <si>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</si>
  <si>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</si>
  <si>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</si>
  <si>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</si>
  <si>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</si>
  <si>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</si>
  <si>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</si>
  <si>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</si>
  <si>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</si>
  <si>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</si>
  <si>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</si>
  <si>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</si>
  <si>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</si>
  <si>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</si>
  <si>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</si>
  <si>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</si>
  <si>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</si>
  <si>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</si>
  <si>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</si>
  <si>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</si>
  <si>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</si>
  <si>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</si>
  <si>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</si>
  <si>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</si>
  <si>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</si>
  <si>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</si>
  <si>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</si>
  <si>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</si>
  <si>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</si>
  <si>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</si>
  <si>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</si>
  <si>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</si>
  <si>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</si>
  <si>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</si>
  <si>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</si>
  <si>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</si>
  <si>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</si>
  <si>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</si>
  <si>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</si>
  <si>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</si>
  <si>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</si>
  <si>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</si>
  <si>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</si>
  <si>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</si>
  <si>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</si>
  <si>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</si>
  <si>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</si>
  <si>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</si>
  <si>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</si>
  <si>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</si>
  <si>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</si>
  <si>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</si>
  <si>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</si>
  <si>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</si>
  <si>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</si>
  <si>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</si>
  <si>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</si>
  <si>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</si>
  <si>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</si>
  <si>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</si>
  <si>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</si>
  <si>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</si>
  <si>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</si>
  <si>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</si>
  <si>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</si>
  <si>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</si>
  <si>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</si>
  <si>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</si>
  <si>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</si>
  <si>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</si>
  <si>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</si>
  <si>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</si>
  <si>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</si>
  <si>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</si>
  <si>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</si>
  <si>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</si>
  <si>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</si>
  <si>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</si>
  <si>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</si>
  <si>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</si>
  <si>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</si>
  <si>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</si>
  <si>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</si>
  <si>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</si>
  <si>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</si>
  <si>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</si>
  <si>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</si>
  <si>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</si>
  <si>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</si>
  <si>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</si>
  <si>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</si>
  <si>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</si>
  <si>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</si>
  <si>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</si>
  <si>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</si>
  <si>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</si>
  <si>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</si>
  <si>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</si>
  <si>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</si>
  <si>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</si>
  <si>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</si>
  <si>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</si>
  <si>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</si>
  <si>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</si>
  <si>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</si>
  <si>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</si>
  <si>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</si>
  <si>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</si>
  <si>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</si>
  <si>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</si>
  <si>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</si>
  <si>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</si>
  <si>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</si>
  <si>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</si>
  <si>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</si>
  <si>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</si>
  <si>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</si>
  <si>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</si>
  <si>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</si>
  <si>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</si>
  <si>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</si>
  <si>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</si>
  <si>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</si>
  <si>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</si>
  <si>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</si>
  <si>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</si>
  <si>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</si>
  <si>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</si>
  <si>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</si>
  <si>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</si>
  <si>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</si>
  <si>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</si>
  <si>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</si>
  <si>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</si>
  <si>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</si>
  <si>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</si>
  <si>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</si>
  <si>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</si>
  <si>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</si>
  <si>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</si>
  <si>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</si>
  <si>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</si>
  <si>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</si>
  <si>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</si>
  <si>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</si>
  <si>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</si>
  <si>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</si>
  <si>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</si>
  <si>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</si>
  <si>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</si>
  <si>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</si>
  <si>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</si>
  <si>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</si>
  <si>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</si>
  <si>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</si>
  <si>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</si>
  <si>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</si>
  <si>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</si>
  <si>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</si>
  <si>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</si>
  <si>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</si>
  <si>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</si>
  <si>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</si>
  <si>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</si>
  <si>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</si>
  <si>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</si>
  <si>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</si>
  <si>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</si>
  <si>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</si>
  <si>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</si>
  <si>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</si>
  <si>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</si>
  <si>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</si>
  <si>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</si>
  <si>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</si>
  <si>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</si>
  <si>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</si>
  <si>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</si>
  <si>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</si>
  <si>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</si>
  <si>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</si>
  <si>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</si>
  <si>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</si>
  <si>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</si>
  <si>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</si>
  <si>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</si>
  <si>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</si>
  <si>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</si>
  <si>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</si>
  <si>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</si>
  <si>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</si>
  <si>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</si>
  <si>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</si>
  <si>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</si>
  <si>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</si>
  <si>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</si>
  <si>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</si>
  <si>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</si>
  <si>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</si>
  <si>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</si>
  <si>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</si>
  <si>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</si>
  <si>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</si>
  <si>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</si>
  <si>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</si>
  <si>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</si>
  <si>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</si>
  <si>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</si>
  <si>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</si>
  <si>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</si>
  <si>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</si>
  <si>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</si>
  <si>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</si>
  <si>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</si>
  <si>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</si>
  <si>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</si>
  <si>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</si>
  <si>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</si>
  <si>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</si>
  <si>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</si>
  <si>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</si>
  <si>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</si>
  <si>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</si>
  <si>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</si>
  <si>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</si>
  <si>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</si>
  <si>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</si>
  <si>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</si>
  <si>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</si>
  <si>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</si>
  <si>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</si>
  <si>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</si>
  <si>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</si>
  <si>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</si>
  <si>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</si>
  <si>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</si>
  <si>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</si>
  <si>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</si>
  <si>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</si>
  <si>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</si>
  <si>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</si>
  <si>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</si>
  <si>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</si>
  <si>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</si>
  <si>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</si>
  <si>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</si>
  <si>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</si>
  <si>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</si>
  <si>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</si>
  <si>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</si>
  <si>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</si>
  <si>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</si>
  <si>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</si>
  <si>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</si>
  <si>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</si>
  <si>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</si>
  <si>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</si>
  <si>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</si>
  <si>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</si>
  <si>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</si>
  <si>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</si>
  <si>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</si>
  <si>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</si>
  <si>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</si>
  <si>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</si>
  <si>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</si>
  <si>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</si>
  <si>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</si>
  <si>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</si>
  <si>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</si>
  <si>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</si>
  <si>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</si>
  <si>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</si>
  <si>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</si>
  <si>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</si>
  <si>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</si>
  <si>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</si>
  <si>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</si>
  <si>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</si>
  <si>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</si>
  <si>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</si>
  <si>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</si>
  <si>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</si>
  <si>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</si>
  <si>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</si>
  <si>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</si>
  <si>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</si>
  <si>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</si>
  <si>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</si>
  <si>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</si>
  <si>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</si>
  <si>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</si>
  <si>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</si>
  <si>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</si>
  <si>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</si>
  <si>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</si>
  <si>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</si>
  <si>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</si>
  <si>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</si>
  <si>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</si>
  <si>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</si>
  <si>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</si>
  <si>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</si>
  <si>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</si>
  <si>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</si>
  <si>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</si>
  <si>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</si>
  <si>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</si>
  <si>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</si>
  <si>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</si>
  <si>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</si>
  <si>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</si>
  <si>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</si>
  <si>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</si>
  <si>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</si>
  <si>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</si>
  <si>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</si>
  <si>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</si>
  <si>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</si>
  <si>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</si>
  <si>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</si>
  <si>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</si>
  <si>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</si>
  <si>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</si>
  <si>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</si>
  <si>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</si>
  <si>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</si>
  <si>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</si>
  <si>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</si>
  <si>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</si>
  <si>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</si>
  <si>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</si>
  <si>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</si>
  <si>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</si>
  <si>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</si>
  <si>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</si>
  <si>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</si>
  <si>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</si>
  <si>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</si>
  <si>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</si>
  <si>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</si>
  <si>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</si>
  <si>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</si>
  <si>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</si>
  <si>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</si>
  <si>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</si>
  <si>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</si>
  <si>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</si>
  <si>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</si>
  <si>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</si>
  <si>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</si>
  <si>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</si>
  <si>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</si>
  <si>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</si>
  <si>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</si>
  <si>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</si>
  <si>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</si>
  <si>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</si>
  <si>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</si>
  <si>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</si>
  <si>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</si>
  <si>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</si>
  <si>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</si>
  <si>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</si>
  <si>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</si>
  <si>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</si>
  <si>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</si>
  <si>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</si>
  <si>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</si>
  <si>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</si>
  <si>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</si>
  <si>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</si>
  <si>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</si>
  <si>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</si>
  <si>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</si>
  <si>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</si>
  <si>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</si>
  <si>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</si>
  <si>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</si>
  <si>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</si>
  <si>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</si>
  <si>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</si>
  <si>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</si>
  <si>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</si>
  <si>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</si>
  <si>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</si>
  <si>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</si>
  <si>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</si>
  <si>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</si>
  <si>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</si>
  <si>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</si>
  <si>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</si>
  <si>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</si>
  <si>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</si>
  <si>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</si>
  <si>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</si>
  <si>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</si>
  <si>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</si>
  <si>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</si>
  <si>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</si>
  <si>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</si>
  <si>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</si>
  <si>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</si>
  <si>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</si>
  <si>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</si>
  <si>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</si>
  <si>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</si>
  <si>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</si>
  <si>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</si>
  <si>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</si>
  <si>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</si>
  <si>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</si>
  <si>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</si>
  <si>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</si>
  <si>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</si>
  <si>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</si>
  <si>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</si>
  <si>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</si>
  <si>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</si>
  <si>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</si>
  <si>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</si>
  <si>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</si>
  <si>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</si>
  <si>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</si>
  <si>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</si>
  <si>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</si>
  <si>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</si>
  <si>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</si>
  <si>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</si>
  <si>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</si>
  <si>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</si>
  <si>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</si>
  <si>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</si>
  <si>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</si>
  <si>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</si>
  <si>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</si>
  <si>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</si>
  <si>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</si>
  <si>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</si>
  <si>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</si>
  <si>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</si>
  <si>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</si>
  <si>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</si>
  <si>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</si>
  <si>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</si>
  <si>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</si>
  <si>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</si>
  <si>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</si>
  <si>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</si>
  <si>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</si>
  <si>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</si>
  <si>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</si>
  <si>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</si>
  <si>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</si>
  <si>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</si>
  <si>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</si>
  <si>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</si>
  <si>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</si>
  <si>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</si>
  <si>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</si>
  <si>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</si>
  <si>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</si>
  <si>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</si>
  <si>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</si>
  <si>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</si>
  <si>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</si>
  <si>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</si>
  <si>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</si>
  <si>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</si>
  <si>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</si>
  <si>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</si>
  <si>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</si>
  <si>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</si>
  <si>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</si>
  <si>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</si>
  <si>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</si>
  <si>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</si>
  <si>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</si>
  <si>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</si>
  <si>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</si>
  <si>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</si>
  <si>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</si>
  <si>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</si>
  <si>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</si>
  <si>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</si>
  <si>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</si>
  <si>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</si>
  <si>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</si>
  <si>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</si>
  <si>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</si>
  <si>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</si>
  <si>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</si>
  <si>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</si>
  <si>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</si>
  <si>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</si>
  <si>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</si>
  <si>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</si>
  <si>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</si>
  <si>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</si>
  <si>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</si>
  <si>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</si>
  <si>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</si>
  <si>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</si>
  <si>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</si>
  <si>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</si>
  <si>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</si>
  <si>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</si>
  <si>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</si>
  <si>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</si>
  <si>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</si>
  <si>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</si>
  <si>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</si>
  <si>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</si>
  <si>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</si>
  <si>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</si>
  <si>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</si>
  <si>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</si>
  <si>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</si>
  <si>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</si>
  <si>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</si>
  <si>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</si>
  <si>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</si>
  <si>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</si>
  <si>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</si>
  <si>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</si>
  <si>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</si>
  <si>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</si>
  <si>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</si>
  <si>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</si>
  <si>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</si>
  <si>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</si>
  <si>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</si>
  <si>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</si>
  <si>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</si>
  <si>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</si>
  <si>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</si>
  <si>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</si>
  <si>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</si>
  <si>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</si>
  <si>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</si>
  <si>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</si>
  <si>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</si>
  <si>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</si>
  <si>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</si>
  <si>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</si>
  <si>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</si>
  <si>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</si>
  <si>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</si>
  <si>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</si>
  <si>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</si>
  <si>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</si>
  <si>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</si>
  <si>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</si>
  <si>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</si>
  <si>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</si>
  <si>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</si>
  <si>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</si>
  <si>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</si>
  <si>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</si>
  <si>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</si>
  <si>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</si>
  <si>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</si>
  <si>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</si>
  <si>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</si>
  <si>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</si>
  <si>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</si>
  <si>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</si>
  <si>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</si>
  <si>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</si>
  <si>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</si>
  <si>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</si>
  <si>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</si>
  <si>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</si>
  <si>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</si>
  <si>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</si>
  <si>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</si>
  <si>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</si>
  <si>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</si>
  <si>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</si>
  <si>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</si>
  <si>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</si>
  <si>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</si>
  <si>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</si>
  <si>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</si>
  <si>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</si>
  <si>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</si>
  <si>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</si>
  <si>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</si>
  <si>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</si>
  <si>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</si>
  <si>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</si>
  <si>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</si>
  <si>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</si>
  <si>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</si>
  <si>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</si>
  <si>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</si>
  <si>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</si>
  <si>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</si>
  <si>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</si>
  <si>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</si>
  <si>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</si>
  <si>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</si>
  <si>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</si>
  <si>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</si>
  <si>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</si>
  <si>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</si>
  <si>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</si>
  <si>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</si>
  <si>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</si>
  <si>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</si>
  <si>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</si>
  <si>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</si>
  <si>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</si>
  <si>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</si>
  <si>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</si>
  <si>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</si>
  <si>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</si>
  <si>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</si>
  <si>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</si>
  <si>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</si>
  <si>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</si>
  <si>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</si>
  <si>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</si>
  <si>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</si>
  <si>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</si>
  <si>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</si>
  <si>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</si>
  <si>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</si>
  <si>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</si>
  <si>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</si>
  <si>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</si>
  <si>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</si>
  <si>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</si>
  <si>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</si>
  <si>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</si>
  <si>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</si>
  <si>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</si>
  <si>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</si>
  <si>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</si>
  <si>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</si>
  <si>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</si>
  <si>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</si>
  <si>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</si>
  <si>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</si>
  <si>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</si>
  <si>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</si>
  <si>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</si>
  <si>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</si>
  <si>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</si>
  <si>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</si>
  <si>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</si>
  <si>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</si>
  <si>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</si>
  <si>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</si>
  <si>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</si>
  <si>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</si>
  <si>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</si>
  <si>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</si>
  <si>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</si>
  <si>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</si>
  <si>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</si>
  <si>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</si>
  <si>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</si>
  <si>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</si>
  <si>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</si>
  <si>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</si>
  <si>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</si>
  <si>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</si>
  <si>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</si>
  <si>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</si>
  <si>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</si>
  <si>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</si>
  <si>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</si>
  <si>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</si>
  <si>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</si>
  <si>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</si>
  <si>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</si>
  <si>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</si>
  <si>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</si>
  <si>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</si>
  <si>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</si>
  <si>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</si>
  <si>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</si>
  <si>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</si>
  <si>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</si>
  <si>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</si>
  <si>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</si>
  <si>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</si>
  <si>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</si>
  <si>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</si>
  <si>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</si>
  <si>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</si>
  <si>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</si>
  <si>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</si>
  <si>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</si>
  <si>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</si>
  <si>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</si>
  <si>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</si>
  <si>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</si>
  <si>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</si>
  <si>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</si>
  <si>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</si>
  <si>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</si>
  <si>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</si>
  <si>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</si>
  <si>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</si>
  <si>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</si>
  <si>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</si>
  <si>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</si>
  <si>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</si>
  <si>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</si>
  <si>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</si>
  <si>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</si>
  <si>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</si>
  <si>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</si>
  <si>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</si>
  <si>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</si>
  <si>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</si>
  <si>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</si>
  <si>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</si>
  <si>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</si>
  <si>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</si>
  <si>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</si>
  <si>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</si>
  <si>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</si>
  <si>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</si>
  <si>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</si>
  <si>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</si>
  <si>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</si>
  <si>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</si>
  <si>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</si>
  <si>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</si>
  <si>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</si>
  <si>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</si>
  <si>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</si>
  <si>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</si>
  <si>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</si>
  <si>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</si>
  <si>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</si>
  <si>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</si>
  <si>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</si>
  <si>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</si>
  <si>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</si>
  <si>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</si>
  <si>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</si>
  <si>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</si>
  <si>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</si>
  <si>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</si>
  <si>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</si>
  <si>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</si>
  <si>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</si>
  <si>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</si>
  <si>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</si>
  <si>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</si>
  <si>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</si>
  <si>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</si>
  <si>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</si>
  <si>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</si>
  <si>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</si>
  <si>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</si>
  <si>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</si>
  <si>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</si>
  <si>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</si>
  <si>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</si>
  <si>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</si>
  <si>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</si>
  <si>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</si>
  <si>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</si>
  <si>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</si>
  <si>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</si>
  <si>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</si>
  <si>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</si>
  <si>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</si>
  <si>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</si>
  <si>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</si>
  <si>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</si>
  <si>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</si>
  <si>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</si>
  <si>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</si>
  <si>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</si>
  <si>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</si>
  <si>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</si>
  <si>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</si>
  <si>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</si>
  <si>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</si>
  <si>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</si>
  <si>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</si>
  <si>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</si>
  <si>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</si>
  <si>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</si>
  <si>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</si>
  <si>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</si>
  <si>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</si>
  <si>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</si>
  <si>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</si>
  <si>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</si>
  <si>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</si>
  <si>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</si>
  <si>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</si>
  <si>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</si>
  <si>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</si>
  <si>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</si>
  <si>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</si>
  <si>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</si>
  <si>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</si>
  <si>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</si>
  <si>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</si>
  <si>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</si>
  <si>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</si>
  <si>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</si>
  <si>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</si>
  <si>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</si>
  <si>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</si>
  <si>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</si>
  <si>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</si>
  <si>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</si>
  <si>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</si>
  <si>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</si>
  <si>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</si>
  <si>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</si>
  <si>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</si>
  <si>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</si>
  <si>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</si>
  <si>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</si>
  <si>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</si>
  <si>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</si>
  <si>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</si>
  <si>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</si>
  <si>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</si>
  <si>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</si>
  <si>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</si>
  <si>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</si>
  <si>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</si>
  <si>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</si>
  <si>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</si>
  <si>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</si>
  <si>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</si>
  <si>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</si>
  <si>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</si>
  <si>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</si>
  <si>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</si>
  <si>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</si>
  <si>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</si>
  <si>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</si>
  <si>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</si>
  <si>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</si>
  <si>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</si>
  <si>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</si>
  <si>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</si>
  <si>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</si>
  <si>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</si>
  <si>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</si>
  <si>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</si>
  <si>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</si>
  <si>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</si>
  <si>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</si>
  <si>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</si>
  <si>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</si>
  <si>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</si>
  <si>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</si>
  <si>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</si>
  <si>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</si>
  <si>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</si>
  <si>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</si>
  <si>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</si>
  <si>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</si>
  <si>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</si>
  <si>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</si>
  <si>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</si>
  <si>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</si>
  <si>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</si>
  <si>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</si>
  <si>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</si>
  <si>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</si>
  <si>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</si>
  <si>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</si>
  <si>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</si>
  <si>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</si>
  <si>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</si>
  <si>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</si>
  <si>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</si>
  <si>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</si>
  <si>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</si>
  <si>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</si>
  <si>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</si>
  <si>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</si>
  <si>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</si>
  <si>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</si>
  <si>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</si>
  <si>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</si>
  <si>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</si>
  <si>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</si>
  <si>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</si>
  <si>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</si>
  <si>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</si>
  <si>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</si>
  <si>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</si>
  <si>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</si>
  <si>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</si>
  <si>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</si>
  <si>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</si>
  <si>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</si>
  <si>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</si>
  <si>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</si>
  <si>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</si>
  <si>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</si>
  <si>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</si>
  <si>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</si>
  <si>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</si>
  <si>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</si>
  <si>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</si>
  <si>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</si>
  <si>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</si>
  <si>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</si>
  <si>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</si>
  <si>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</si>
  <si>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</si>
  <si>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</si>
  <si>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</si>
  <si>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</si>
  <si>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</si>
  <si>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</si>
  <si>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</si>
  <si>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</si>
  <si>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</si>
  <si>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</si>
  <si>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</si>
  <si>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</si>
  <si>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</si>
  <si>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</si>
  <si>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</si>
  <si>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</si>
  <si>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</si>
  <si>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</si>
  <si>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</si>
  <si>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</si>
  <si>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</si>
  <si>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</si>
  <si>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</si>
  <si>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</si>
  <si>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</si>
  <si>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</si>
  <si>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</si>
  <si>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</si>
  <si>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</si>
  <si>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</si>
  <si>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</si>
  <si>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</si>
  <si>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</si>
  <si>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</si>
  <si>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</si>
  <si>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</si>
  <si>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</si>
  <si>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</si>
  <si>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</si>
  <si>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</si>
  <si>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</si>
  <si>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</si>
  <si>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</si>
  <si>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</si>
  <si>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</si>
  <si>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</si>
  <si>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</si>
  <si>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</si>
  <si>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</si>
  <si>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</si>
  <si>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</si>
  <si>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</si>
  <si>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</si>
  <si>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</si>
  <si>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</si>
  <si>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</si>
  <si>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</si>
  <si>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</si>
  <si>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</si>
  <si>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</si>
  <si>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</si>
  <si>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</si>
  <si>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</si>
  <si>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</si>
  <si>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</si>
  <si>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</si>
  <si>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</si>
  <si>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</si>
  <si>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</si>
  <si>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</si>
  <si>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</si>
  <si>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</si>
  <si>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</si>
  <si>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</si>
  <si>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</si>
  <si>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</si>
  <si>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</si>
  <si>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</si>
  <si>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</si>
  <si>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</si>
  <si>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</si>
  <si>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</si>
  <si>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</si>
  <si>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</si>
  <si>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</si>
  <si>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</si>
  <si>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</si>
  <si>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</si>
  <si>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</si>
  <si>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</si>
  <si>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</si>
  <si>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</si>
  <si>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</si>
  <si>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</si>
  <si>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</si>
  <si>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</si>
  <si>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</si>
  <si>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</si>
  <si>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</si>
  <si>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</si>
  <si>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</si>
  <si>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</si>
  <si>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</si>
  <si>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</si>
  <si>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</si>
  <si>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</si>
  <si>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</si>
  <si>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</si>
  <si>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</si>
  <si>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</si>
  <si>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</si>
  <si>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</si>
  <si>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</si>
  <si>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</si>
  <si>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</si>
  <si>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</si>
  <si>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</si>
  <si>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</si>
  <si>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</si>
  <si>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</si>
  <si>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</si>
  <si>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</si>
  <si>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</si>
  <si>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</si>
  <si>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</si>
  <si>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</si>
  <si>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</si>
  <si>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</si>
  <si>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</si>
  <si>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</si>
  <si>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</si>
  <si>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</si>
  <si>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</si>
  <si>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</si>
  <si>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</si>
  <si>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</si>
  <si>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</si>
  <si>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</si>
  <si>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</si>
  <si>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</si>
  <si>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</si>
  <si>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</si>
  <si>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</si>
  <si>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</si>
  <si>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</si>
  <si>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</si>
  <si>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</si>
  <si>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</si>
  <si>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</si>
  <si>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</si>
  <si>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</si>
  <si>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</si>
  <si>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</si>
  <si>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</si>
  <si>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</si>
  <si>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</si>
  <si>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</si>
  <si>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</si>
  <si>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</si>
  <si>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</si>
  <si>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</si>
  <si>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</si>
  <si>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</si>
  <si>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</si>
  <si>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</si>
  <si>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</si>
  <si>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</si>
  <si>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</si>
  <si>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</si>
  <si>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</si>
  <si>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</si>
  <si>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</si>
  <si>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</si>
  <si>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</si>
  <si>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</si>
  <si>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</si>
  <si>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</si>
  <si>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</si>
  <si>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</si>
  <si>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</si>
  <si>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</si>
  <si>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</si>
  <si>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</si>
  <si>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</si>
  <si>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</si>
  <si>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</si>
  <si>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</si>
  <si>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</si>
  <si>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</si>
  <si>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</si>
  <si>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</si>
  <si>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</si>
  <si>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</si>
  <si>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</si>
  <si>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</si>
  <si>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</si>
  <si>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</si>
  <si>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</si>
  <si>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</si>
  <si>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</si>
  <si>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</si>
  <si>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</si>
  <si>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</si>
  <si>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</si>
  <si>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</si>
  <si>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</si>
  <si>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</si>
  <si>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</si>
  <si>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</si>
  <si>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</si>
  <si>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</si>
  <si>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</si>
  <si>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</si>
  <si>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</si>
  <si>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</si>
  <si>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</si>
  <si>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</si>
  <si>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</si>
  <si>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</si>
  <si>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</si>
  <si>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</si>
  <si>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</si>
  <si>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</si>
  <si>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</si>
  <si>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</si>
  <si>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</si>
  <si>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</si>
  <si>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</si>
  <si>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</si>
  <si>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</si>
  <si>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</si>
  <si>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</si>
  <si>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</si>
  <si>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</si>
  <si>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</si>
  <si>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</si>
  <si>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</si>
  <si>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</si>
  <si>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</si>
  <si>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</si>
  <si>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</si>
  <si>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</si>
  <si>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</si>
  <si>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</si>
  <si>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</si>
  <si>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</si>
  <si>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</si>
  <si>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</si>
  <si>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</si>
  <si>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</si>
  <si>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</si>
  <si>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</si>
  <si>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</si>
  <si>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</si>
  <si>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</si>
  <si>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</si>
  <si>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</si>
  <si>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</si>
  <si>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</si>
  <si>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</si>
  <si>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</si>
  <si>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</si>
  <si>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</si>
  <si>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</si>
  <si>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</si>
  <si>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</si>
  <si>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</si>
  <si>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</si>
  <si>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</si>
  <si>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</si>
  <si>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</si>
  <si>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</si>
  <si>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</si>
  <si>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</si>
  <si>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</si>
  <si>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</si>
  <si>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</si>
  <si>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</si>
  <si>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</si>
  <si>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</si>
  <si>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</si>
  <si>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</si>
  <si>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</si>
  <si>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</si>
  <si>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</si>
  <si>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</si>
  <si>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</si>
  <si>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</si>
  <si>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</si>
  <si>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</si>
  <si>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</si>
  <si>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</si>
  <si>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</si>
  <si>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</si>
  <si>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</si>
  <si>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</si>
  <si>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</si>
  <si>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</si>
  <si>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</si>
  <si>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</si>
  <si>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</si>
  <si>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</si>
  <si>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</si>
  <si>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</si>
  <si>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</si>
  <si>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</si>
  <si>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</si>
  <si>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</si>
  <si>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</si>
  <si>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</si>
  <si>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</si>
  <si>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</si>
  <si>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</si>
  <si>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</si>
  <si>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</si>
  <si>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</si>
  <si>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</si>
  <si>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</si>
  <si>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</si>
  <si>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</si>
  <si>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</si>
  <si>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</si>
  <si>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</si>
  <si>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</si>
  <si>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</si>
  <si>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</si>
  <si>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</si>
  <si>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</si>
  <si>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</si>
  <si>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</si>
  <si>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</si>
  <si>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</si>
  <si>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</si>
  <si>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</si>
  <si>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</si>
  <si>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</si>
  <si>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</si>
  <si>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</si>
  <si>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</si>
  <si>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</si>
  <si>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</si>
  <si>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</si>
  <si>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</si>
  <si>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</si>
  <si>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</si>
  <si>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</si>
  <si>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</si>
  <si>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</si>
  <si>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</si>
  <si>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</si>
  <si>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</si>
  <si>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</si>
  <si>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</si>
  <si>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</si>
  <si>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</si>
  <si>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</si>
  <si>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</si>
  <si>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</si>
  <si>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</si>
  <si>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</si>
  <si>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</si>
  <si>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</si>
  <si>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</si>
  <si>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</si>
  <si>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</si>
  <si>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</si>
  <si>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</si>
  <si>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</si>
  <si>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</si>
  <si>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</si>
  <si>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</si>
  <si>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</si>
  <si>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</si>
  <si>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</si>
  <si>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</si>
  <si>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</si>
  <si>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</si>
  <si>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</si>
  <si>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</si>
  <si>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</si>
  <si>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</si>
  <si>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</si>
  <si>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</si>
  <si>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</si>
  <si>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</si>
  <si>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</si>
  <si>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</si>
  <si>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</si>
  <si>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</si>
  <si>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</si>
  <si>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</si>
  <si>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</si>
  <si>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</si>
  <si>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</si>
  <si>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</si>
  <si>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</si>
  <si>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</si>
  <si>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</si>
  <si>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</si>
  <si>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</si>
  <si>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</si>
  <si>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</si>
  <si>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</si>
  <si>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</si>
  <si>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</si>
  <si>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</si>
  <si>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</si>
  <si>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</si>
  <si>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</si>
  <si>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</si>
  <si>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</si>
  <si>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</si>
  <si>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</si>
  <si>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</si>
  <si>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</si>
  <si>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</si>
  <si>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</si>
  <si>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</si>
  <si>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</si>
  <si>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</si>
  <si>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</si>
  <si>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</si>
  <si>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</si>
  <si>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</si>
  <si>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</si>
  <si>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</si>
  <si>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</si>
  <si>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</si>
  <si>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</si>
  <si>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</si>
  <si>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</si>
  <si>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</si>
  <si>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</si>
  <si>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</si>
  <si>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</si>
  <si>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</si>
  <si>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</si>
  <si>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</si>
  <si>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</si>
  <si>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</si>
  <si>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</si>
  <si>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</si>
  <si>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</si>
  <si>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</si>
  <si>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</si>
  <si>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</si>
  <si>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</si>
  <si>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</si>
  <si>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</si>
  <si>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</si>
  <si>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</si>
  <si>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</si>
  <si>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</si>
  <si>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</si>
  <si>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</si>
  <si>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</si>
  <si>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</si>
  <si>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</si>
  <si>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</si>
  <si>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</si>
  <si>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</si>
  <si>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</si>
  <si>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</si>
  <si>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</si>
  <si>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</si>
  <si>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</si>
  <si>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</si>
  <si>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</si>
  <si>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</si>
  <si>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</si>
  <si>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</si>
  <si>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</si>
  <si>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</si>
  <si>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</si>
  <si>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</si>
  <si>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</si>
  <si>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</si>
  <si>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</si>
  <si>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</si>
  <si>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</si>
  <si>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</si>
  <si>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</si>
  <si>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</si>
  <si>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</si>
  <si>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</si>
  <si>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</si>
  <si>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</si>
  <si>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</si>
  <si>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</si>
  <si>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</si>
  <si>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</si>
  <si>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</si>
  <si>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</si>
  <si>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</si>
  <si>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</si>
  <si>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</si>
  <si>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</si>
  <si>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</si>
  <si>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</si>
  <si>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</si>
  <si>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</si>
  <si>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</si>
  <si>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</si>
  <si>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</si>
  <si>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</si>
  <si>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</si>
  <si>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</si>
  <si>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</si>
  <si>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</si>
  <si>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</si>
  <si>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</si>
  <si>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</si>
  <si>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</si>
  <si>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</si>
  <si>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</si>
  <si>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</si>
  <si>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</si>
  <si>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</si>
  <si>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</si>
  <si>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</si>
  <si>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</si>
  <si>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</si>
  <si>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</si>
  <si>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</si>
  <si>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</si>
  <si>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</si>
  <si>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</si>
  <si>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</si>
  <si>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</si>
  <si>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</si>
  <si>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</si>
  <si>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</si>
  <si>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</si>
  <si>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</si>
  <si>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</si>
  <si>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</si>
  <si>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</si>
  <si>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</si>
  <si>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</si>
  <si>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</si>
  <si>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</si>
  <si>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</si>
  <si>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</si>
  <si>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</si>
  <si>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</si>
  <si>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</si>
  <si>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</si>
  <si>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</si>
  <si>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</si>
  <si>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</si>
  <si>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</si>
  <si>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</si>
  <si>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</si>
  <si>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</si>
  <si>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</si>
  <si>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</si>
  <si>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</si>
  <si>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</si>
  <si>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</si>
  <si>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</si>
  <si>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</si>
  <si>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</si>
  <si>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</si>
  <si>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</si>
  <si>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</si>
  <si>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</si>
  <si>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</si>
  <si>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</si>
  <si>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</si>
  <si>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</si>
  <si>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</si>
  <si>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</si>
  <si>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</si>
  <si>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</si>
  <si>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</si>
  <si>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</si>
  <si>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</si>
  <si>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</si>
  <si>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</si>
  <si>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</si>
  <si>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</si>
  <si>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</si>
  <si>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</si>
  <si>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</si>
  <si>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</si>
  <si>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</si>
  <si>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</si>
  <si>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</si>
  <si>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</si>
  <si>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</si>
  <si>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</si>
  <si>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</si>
  <si>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</si>
  <si>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</si>
  <si>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</si>
  <si>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</si>
  <si>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</si>
  <si>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</si>
  <si>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</si>
  <si>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</si>
  <si>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</si>
  <si>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</si>
  <si>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</si>
  <si>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</si>
  <si>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</si>
  <si>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</si>
  <si>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</si>
  <si>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</si>
  <si>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</si>
  <si>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</si>
  <si>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</si>
  <si>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</si>
  <si>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</si>
  <si>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</si>
  <si>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</si>
  <si>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</si>
  <si>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</si>
  <si>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</si>
  <si>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</si>
  <si>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</si>
  <si>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</si>
  <si>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</si>
  <si>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</si>
  <si>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</si>
  <si>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</si>
  <si>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</si>
  <si>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</si>
  <si>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</si>
  <si>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</si>
  <si>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</si>
  <si>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</si>
  <si>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</si>
  <si>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</si>
  <si>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</si>
  <si>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</si>
  <si>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</si>
  <si>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</si>
  <si>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</si>
  <si>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</si>
  <si>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</si>
  <si>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</si>
  <si>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</si>
  <si>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</si>
  <si>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</si>
  <si>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</si>
  <si>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</si>
  <si>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</si>
  <si>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</si>
  <si>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</si>
  <si>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</si>
  <si>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</si>
  <si>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</si>
  <si>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</si>
  <si>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</si>
  <si>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</si>
  <si>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</si>
  <si>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</si>
  <si>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</si>
  <si>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</si>
  <si>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</si>
  <si>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</si>
  <si>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</si>
  <si>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</si>
  <si>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</si>
  <si>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</si>
  <si>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</si>
  <si>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</si>
  <si>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</si>
  <si>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</si>
  <si>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</si>
  <si>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</si>
  <si>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</si>
  <si>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</si>
  <si>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</si>
  <si>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</si>
  <si>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</si>
  <si>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</si>
  <si>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</si>
  <si>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</si>
  <si>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</si>
  <si>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</si>
  <si>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</si>
  <si>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</si>
  <si>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</si>
  <si>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</si>
  <si>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</si>
  <si>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</si>
  <si>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</si>
  <si>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</si>
  <si>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</si>
  <si>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</si>
  <si>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</si>
  <si>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</si>
  <si>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</si>
  <si>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</si>
  <si>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</si>
  <si>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</si>
  <si>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</si>
  <si>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</si>
  <si>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</si>
  <si>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</si>
  <si>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</si>
  <si>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</si>
  <si>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</si>
  <si>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</si>
  <si>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</si>
  <si>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</si>
  <si>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</si>
  <si>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</si>
  <si>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</si>
  <si>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</si>
  <si>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</si>
  <si>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</si>
  <si>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</si>
  <si>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</si>
  <si>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</si>
  <si>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</si>
  <si>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</si>
  <si>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</si>
  <si>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</si>
  <si>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</si>
  <si>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</si>
  <si>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</si>
  <si>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</si>
  <si>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</si>
  <si>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</si>
  <si>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</si>
  <si>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</si>
  <si>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</si>
  <si>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</si>
  <si>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</si>
  <si>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</si>
  <si>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</si>
  <si>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</si>
  <si>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</si>
  <si>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</si>
  <si>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</si>
  <si>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</si>
  <si>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</si>
  <si>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</si>
  <si>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</si>
  <si>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</si>
  <si>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</si>
  <si>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</si>
  <si>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</si>
  <si>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</si>
  <si>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</si>
  <si>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</si>
  <si>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</si>
  <si>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</si>
  <si>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</si>
  <si>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</si>
  <si>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</si>
  <si>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</si>
  <si>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</si>
  <si>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</si>
  <si>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</si>
  <si>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</si>
  <si>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</si>
  <si>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</si>
  <si>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</si>
  <si>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</si>
  <si>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</si>
  <si>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</si>
  <si>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</si>
  <si>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</si>
  <si>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</si>
  <si>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</si>
  <si>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</si>
  <si>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</si>
  <si>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</si>
  <si>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</si>
  <si>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</si>
  <si>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</si>
  <si>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</si>
  <si>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</si>
  <si>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</si>
  <si>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</si>
  <si>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</si>
  <si>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</si>
  <si>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</si>
  <si>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</si>
  <si>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</si>
  <si>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</si>
  <si>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</si>
  <si>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</si>
  <si>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</si>
  <si>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</si>
  <si>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</si>
  <si>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</si>
  <si>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</si>
  <si>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</si>
  <si>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</si>
  <si>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</si>
  <si>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</si>
  <si>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</si>
  <si>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</si>
  <si>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</si>
  <si>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</si>
  <si>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</si>
  <si>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</si>
  <si>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</si>
  <si>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</si>
  <si>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</si>
  <si>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</si>
  <si>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</si>
  <si>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</si>
  <si>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</si>
  <si>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</si>
  <si>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</si>
  <si>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</si>
  <si>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</si>
  <si>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</si>
  <si>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</si>
  <si>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</si>
  <si>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</si>
  <si>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</si>
  <si>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</si>
  <si>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</si>
  <si>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</si>
  <si>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</si>
  <si>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</si>
  <si>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</si>
  <si>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</si>
  <si>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</si>
  <si>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</si>
  <si>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</si>
  <si>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</si>
  <si>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</si>
  <si>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</si>
  <si>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</si>
  <si>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</si>
  <si>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</si>
  <si>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</si>
  <si>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</si>
  <si>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</si>
  <si>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</si>
  <si>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</si>
  <si>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</si>
  <si>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</si>
  <si>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</si>
  <si>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</si>
  <si>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</si>
  <si>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</si>
  <si>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</si>
  <si>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</si>
  <si>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</si>
  <si>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</si>
  <si>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</si>
  <si>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</si>
  <si>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</si>
  <si>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</si>
  <si>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</si>
  <si>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</si>
  <si>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</si>
  <si>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</si>
  <si>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</si>
  <si>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</si>
  <si>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</si>
  <si>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</si>
  <si>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</si>
  <si>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</si>
  <si>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</si>
  <si>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</si>
  <si>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</si>
  <si>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</si>
  <si>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</si>
  <si>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</si>
  <si>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</si>
  <si>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</si>
  <si>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</si>
  <si>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</si>
  <si>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</si>
  <si>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</si>
  <si>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</si>
  <si>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</si>
  <si>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</si>
  <si>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</si>
  <si>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</si>
  <si>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</si>
  <si>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</si>
  <si>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</si>
  <si>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</si>
  <si>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</si>
  <si>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</si>
  <si>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</si>
  <si>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</si>
  <si>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</si>
  <si>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</si>
  <si>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</si>
  <si>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</si>
  <si>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</si>
  <si>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</si>
  <si>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</si>
  <si>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</si>
  <si>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</si>
  <si>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</si>
  <si>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</si>
  <si>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</si>
  <si>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</si>
  <si>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</si>
  <si>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</si>
  <si>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</si>
  <si>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</si>
  <si>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</si>
  <si>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</si>
  <si>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</si>
  <si>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</si>
  <si>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</si>
  <si>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</si>
  <si>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</si>
  <si>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</si>
  <si>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</si>
  <si>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</si>
  <si>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</si>
  <si>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</si>
  <si>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</si>
  <si>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</si>
  <si>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</si>
  <si>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</si>
  <si>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</si>
  <si>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</si>
  <si>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</si>
  <si>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</si>
  <si>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</si>
  <si>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</si>
  <si>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</si>
  <si>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</si>
  <si>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</si>
  <si>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</si>
  <si>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</si>
  <si>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</si>
  <si>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</si>
  <si>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</si>
  <si>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</si>
  <si>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</si>
  <si>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</si>
  <si>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</si>
  <si>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</si>
  <si>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</si>
  <si>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</si>
  <si>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</si>
  <si>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</si>
  <si>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</si>
  <si>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</si>
  <si>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</si>
  <si>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</si>
  <si>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</si>
  <si>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</si>
  <si>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</si>
  <si>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</si>
  <si>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</si>
  <si>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</si>
  <si>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</si>
  <si>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</si>
  <si>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</si>
  <si>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</si>
  <si>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</si>
  <si>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</si>
  <si>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</si>
  <si>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</si>
  <si>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</si>
  <si>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</si>
  <si>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</si>
  <si>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</si>
  <si>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</si>
  <si>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</si>
  <si>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</si>
  <si>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</si>
  <si>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</si>
  <si>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</si>
  <si>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</si>
  <si>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</si>
  <si>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</si>
  <si>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</si>
  <si>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</si>
  <si>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</si>
  <si>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</si>
  <si>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</si>
  <si>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</si>
  <si>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</si>
  <si>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</si>
  <si>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</si>
  <si>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</si>
  <si>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</si>
  <si>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</si>
  <si>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</si>
  <si>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</si>
  <si>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</si>
  <si>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</si>
  <si>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</si>
  <si>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</si>
  <si>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</si>
  <si>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</si>
  <si>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</si>
  <si>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</si>
  <si>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</si>
  <si>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</si>
  <si>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</si>
  <si>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</si>
  <si>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</si>
  <si>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</si>
  <si>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</si>
  <si>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</si>
  <si>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</si>
  <si>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</si>
  <si>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</si>
  <si>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</si>
  <si>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</si>
  <si>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</si>
  <si>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</si>
  <si>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</si>
  <si>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</si>
  <si>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</si>
  <si>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</si>
  <si>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</si>
  <si>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</si>
  <si>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</si>
  <si>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</si>
  <si>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</si>
  <si>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</si>
  <si>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</si>
  <si>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</si>
  <si>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</si>
  <si>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</si>
  <si>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</si>
  <si>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</si>
  <si>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</si>
  <si>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</si>
  <si>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</si>
  <si>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</si>
  <si>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</si>
  <si>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</si>
  <si>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</si>
  <si>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</si>
  <si>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</si>
  <si>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</si>
  <si>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</si>
  <si>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</si>
  <si>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</si>
  <si>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</si>
  <si>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</si>
  <si>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</si>
  <si>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</si>
  <si>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</si>
  <si>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</si>
  <si>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</si>
  <si>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</si>
  <si>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</si>
  <si>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</si>
  <si>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</si>
  <si>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</si>
  <si>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</si>
  <si>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</si>
  <si>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</si>
  <si>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</si>
  <si>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</si>
  <si>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</si>
  <si>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</si>
  <si>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</si>
  <si>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</si>
  <si>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</si>
  <si>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</si>
  <si>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</si>
  <si>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</si>
  <si>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</si>
  <si>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</si>
  <si>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</si>
  <si>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</si>
  <si>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</si>
  <si>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</si>
  <si>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</si>
  <si>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</si>
  <si>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</si>
  <si>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</si>
  <si>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</si>
  <si>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</si>
  <si>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</si>
  <si>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</si>
  <si>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</si>
  <si>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</si>
  <si>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</si>
  <si>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</si>
  <si>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</si>
  <si>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</si>
  <si>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</si>
  <si>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</si>
  <si>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</si>
  <si>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</si>
  <si>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</si>
  <si>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</si>
  <si>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</si>
  <si>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</si>
  <si>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</si>
  <si>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</si>
  <si>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</si>
  <si>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</si>
  <si>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</si>
  <si>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</si>
  <si>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</si>
  <si>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</si>
  <si>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</si>
  <si>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</si>
  <si>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</si>
  <si>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</si>
  <si>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</si>
  <si>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</si>
  <si>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</si>
  <si>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</si>
  <si>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</si>
  <si>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</si>
  <si>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</si>
  <si>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</si>
  <si>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</si>
  <si>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</si>
  <si>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</si>
  <si>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</si>
  <si>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</si>
  <si>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</si>
  <si>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</si>
  <si>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</si>
  <si>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</si>
  <si>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</si>
  <si>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</si>
  <si>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</si>
  <si>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</si>
  <si>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</si>
  <si>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</si>
  <si>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</si>
  <si>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</si>
  <si>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</si>
  <si>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</si>
  <si>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</si>
  <si>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</si>
  <si>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</si>
  <si>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</si>
  <si>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</si>
  <si>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</si>
  <si>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</si>
  <si>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</si>
  <si>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</si>
  <si>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</si>
  <si>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</si>
  <si>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</si>
  <si>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</si>
  <si>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</si>
  <si>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</si>
  <si>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</si>
  <si>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</si>
  <si>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</si>
  <si>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</si>
  <si>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</si>
  <si>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</si>
  <si>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</si>
  <si>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</si>
  <si>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</si>
  <si>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</si>
  <si>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</si>
  <si>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</si>
  <si>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</si>
  <si>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</si>
  <si>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</si>
  <si>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</si>
  <si>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</si>
  <si>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</si>
  <si>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</si>
  <si>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</si>
  <si>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</si>
  <si>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</si>
  <si>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</si>
  <si>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</si>
  <si>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</si>
  <si>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</si>
  <si>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</si>
  <si>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</si>
  <si>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</si>
  <si>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</si>
  <si>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</si>
  <si>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</si>
  <si>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</si>
  <si>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</si>
  <si>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</si>
  <si>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</si>
  <si>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</si>
  <si>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</si>
  <si>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</si>
  <si>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</si>
  <si>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</si>
  <si>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</si>
  <si>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</si>
  <si>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</si>
  <si>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</si>
  <si>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</si>
  <si>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</si>
  <si>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</si>
  <si>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</si>
  <si>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</si>
  <si>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</si>
  <si>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</si>
  <si>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</si>
  <si>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</si>
  <si>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</si>
  <si>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</si>
  <si>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</si>
  <si>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</si>
  <si>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</si>
  <si>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</si>
  <si>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</si>
  <si>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</si>
  <si>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</si>
  <si>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</si>
  <si>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</si>
  <si>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</si>
  <si>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</si>
  <si>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</si>
  <si>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</si>
  <si>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</si>
  <si>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</si>
  <si>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</si>
  <si>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</si>
  <si>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</si>
  <si>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</si>
  <si>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</si>
  <si>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</si>
  <si>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</si>
  <si>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</si>
  <si>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</si>
  <si>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</si>
  <si>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</si>
  <si>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</si>
  <si>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</si>
  <si>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</si>
  <si>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</si>
  <si>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</si>
  <si>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</si>
  <si>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</si>
  <si>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</si>
  <si>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</si>
  <si>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</si>
  <si>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</si>
  <si>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</si>
  <si>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</si>
  <si>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</si>
  <si>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</si>
  <si>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</si>
  <si>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</si>
  <si>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</si>
  <si>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</si>
  <si>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</si>
  <si>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</si>
  <si>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</si>
  <si>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</si>
  <si>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</si>
  <si>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</si>
  <si>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</si>
  <si>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</si>
  <si>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</si>
  <si>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</si>
  <si>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</si>
  <si>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</si>
  <si>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</si>
  <si>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</si>
  <si>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</si>
  <si>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</si>
  <si>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</si>
  <si>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</si>
  <si>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</si>
  <si>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</si>
  <si>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</si>
  <si>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</si>
  <si>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</si>
  <si>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</si>
  <si>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</si>
  <si>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</si>
  <si>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</si>
  <si>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</si>
  <si>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</si>
  <si>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</si>
  <si>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</si>
  <si>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</si>
  <si>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</si>
  <si>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</si>
  <si>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</si>
  <si>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</si>
  <si>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</si>
  <si>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</si>
  <si>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</si>
  <si>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</si>
  <si>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</si>
  <si>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</si>
  <si>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</si>
  <si>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</si>
  <si>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</si>
  <si>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</si>
  <si>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</si>
  <si>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</si>
  <si>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</si>
  <si>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</si>
  <si>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</si>
  <si>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</si>
  <si>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</si>
  <si>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</si>
  <si>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</si>
  <si>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</si>
  <si>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</si>
  <si>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</si>
  <si>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</si>
  <si>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</si>
  <si>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</si>
  <si>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</si>
  <si>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</si>
  <si>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</si>
  <si>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</si>
  <si>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</si>
  <si>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</si>
  <si>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</si>
  <si>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</si>
  <si>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</si>
  <si>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</si>
  <si>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</si>
  <si>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</si>
  <si>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</si>
  <si>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</si>
  <si>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</si>
  <si>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</si>
  <si>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</si>
  <si>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</si>
  <si>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</si>
  <si>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</si>
  <si>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</si>
  <si>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</si>
  <si>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</si>
  <si>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</si>
  <si>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</si>
  <si>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</si>
  <si>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</si>
  <si>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</si>
  <si>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</si>
  <si>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</si>
  <si>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</si>
  <si>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</si>
  <si>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</si>
  <si>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</si>
  <si>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</si>
  <si>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</si>
  <si>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</si>
  <si>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</si>
  <si>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</si>
  <si>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</si>
  <si>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</si>
  <si>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</si>
  <si>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</si>
  <si>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</si>
  <si>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</si>
  <si>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</si>
  <si>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</si>
  <si>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</si>
  <si>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</si>
  <si>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</si>
  <si>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</si>
  <si>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</si>
  <si>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</si>
  <si>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</si>
  <si>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</si>
  <si>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</si>
  <si>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</si>
  <si>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</si>
  <si>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</si>
  <si>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</si>
  <si>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</si>
  <si>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</si>
  <si>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</si>
  <si>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</si>
  <si>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</si>
  <si>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</si>
  <si>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</si>
  <si>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</si>
  <si>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</si>
  <si>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</si>
  <si>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</si>
  <si>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</si>
  <si>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</si>
  <si>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</si>
  <si>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</si>
  <si>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</si>
  <si>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</si>
  <si>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</si>
  <si>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</si>
  <si>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</si>
  <si>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</si>
  <si>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</si>
  <si>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</si>
  <si>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</si>
  <si>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</si>
  <si>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</si>
  <si>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</si>
  <si>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</si>
  <si>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</si>
  <si>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</si>
  <si>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</si>
  <si>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</si>
  <si>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</si>
  <si>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</si>
  <si>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</si>
  <si>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</si>
  <si>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</si>
  <si>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</si>
  <si>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</si>
  <si>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</si>
  <si>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</si>
  <si>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</si>
  <si>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</si>
  <si>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</si>
  <si>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</si>
  <si>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</si>
  <si>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</si>
  <si>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</si>
  <si>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</si>
  <si>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</si>
  <si>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</si>
  <si>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</si>
  <si>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</si>
  <si>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</si>
  <si>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</si>
  <si>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</si>
  <si>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</si>
  <si>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</si>
  <si>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</si>
  <si>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</si>
  <si>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</si>
  <si>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</si>
  <si>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</si>
  <si>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</si>
  <si>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</si>
  <si>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</si>
  <si>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</si>
  <si>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</si>
  <si>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</si>
  <si>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</si>
  <si>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</si>
  <si>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</si>
  <si>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</si>
  <si>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</si>
  <si>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</si>
  <si>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</si>
  <si>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</si>
  <si>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</si>
  <si>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</si>
  <si>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</si>
  <si>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</si>
  <si>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</si>
  <si>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</si>
  <si>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</si>
  <si>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</si>
  <si>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</si>
  <si>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</si>
  <si>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</si>
  <si>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</si>
  <si>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</si>
  <si>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</si>
  <si>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</si>
  <si>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</si>
  <si>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</si>
  <si>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</si>
  <si>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</si>
  <si>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</si>
  <si>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</si>
  <si>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</si>
  <si>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</si>
  <si>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</si>
  <si>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</si>
  <si>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</si>
  <si>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</si>
  <si>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</si>
  <si>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</si>
  <si>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</si>
  <si>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</si>
  <si>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</si>
  <si>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</si>
  <si>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</si>
  <si>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</si>
  <si>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</si>
  <si>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</si>
  <si>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</si>
  <si>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</si>
  <si>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</si>
  <si>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</si>
  <si>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</si>
  <si>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</si>
  <si>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</si>
  <si>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</si>
  <si>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</si>
  <si>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</si>
  <si>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</si>
  <si>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</si>
  <si>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</si>
  <si>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</si>
  <si>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</si>
  <si>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</si>
  <si>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</si>
  <si>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</si>
  <si>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</si>
  <si>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</si>
  <si>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</si>
  <si>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</si>
  <si>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</si>
  <si>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</si>
  <si>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</si>
  <si>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</si>
  <si>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</si>
  <si>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</si>
  <si>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</si>
  <si>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</si>
  <si>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</si>
  <si>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</si>
  <si>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</si>
  <si>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</si>
  <si>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</si>
  <si>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</si>
  <si>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</si>
  <si>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</si>
  <si>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</si>
  <si>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</si>
  <si>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</si>
  <si>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</si>
  <si>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</si>
  <si>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</si>
  <si>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</si>
  <si>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</si>
  <si>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</si>
  <si>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</si>
  <si>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</si>
  <si>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</si>
  <si>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</si>
  <si>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</si>
  <si>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</si>
  <si>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</si>
  <si>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</si>
  <si>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</si>
  <si>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</si>
  <si>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</si>
  <si>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</si>
  <si>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</si>
  <si>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</si>
  <si>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</si>
  <si>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</si>
  <si>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</si>
  <si>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</si>
  <si>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</si>
  <si>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</si>
  <si>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</si>
  <si>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</si>
  <si>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</si>
  <si>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</si>
  <si>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</si>
  <si>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</si>
  <si>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</si>
  <si>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</si>
  <si>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</si>
  <si>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</si>
  <si>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</si>
  <si>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</si>
  <si>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</si>
  <si>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</si>
  <si>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</si>
  <si>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</si>
  <si>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</si>
  <si>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</si>
  <si>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</si>
  <si>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</si>
  <si>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</si>
  <si>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</si>
  <si>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</si>
  <si>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</si>
  <si>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</si>
  <si>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</si>
  <si>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</si>
  <si>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</si>
  <si>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</si>
  <si>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</si>
  <si>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</si>
  <si>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</si>
  <si>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</si>
  <si>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</si>
  <si>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</si>
  <si>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</si>
  <si>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</si>
  <si>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</si>
  <si>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</si>
  <si>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</si>
  <si>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</si>
  <si>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</si>
  <si>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</si>
  <si>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</si>
  <si>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</si>
  <si>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</si>
  <si>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</si>
  <si>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</si>
  <si>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</si>
  <si>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</si>
  <si>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</si>
  <si>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</si>
  <si>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</si>
  <si>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</si>
  <si>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</si>
  <si>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</si>
  <si>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</si>
  <si>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</si>
  <si>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</si>
  <si>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</si>
  <si>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</si>
  <si>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</si>
  <si>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</si>
  <si>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</si>
  <si>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</si>
  <si>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</si>
  <si>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</si>
  <si>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</si>
  <si>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</si>
  <si>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</si>
  <si>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</si>
  <si>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</si>
  <si>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</si>
  <si>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</si>
  <si>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</si>
  <si>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</si>
  <si>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</si>
  <si>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</si>
  <si>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</si>
  <si>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</si>
  <si>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</si>
  <si>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</si>
  <si>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</si>
  <si>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</si>
  <si>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</si>
  <si>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</si>
  <si>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</si>
  <si>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</si>
  <si>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</si>
  <si>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</si>
  <si>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</si>
  <si>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</si>
  <si>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</si>
  <si>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</si>
  <si>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</si>
  <si>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</si>
  <si>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</si>
  <si>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</si>
  <si>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</si>
  <si>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</si>
  <si>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</si>
  <si>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</si>
  <si>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</si>
  <si>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</si>
  <si>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</si>
  <si>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</si>
  <si>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</si>
  <si>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</si>
  <si>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</si>
  <si>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</si>
  <si>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</si>
  <si>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</si>
  <si>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</si>
  <si>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</si>
  <si>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</si>
  <si>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</si>
  <si>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</si>
  <si>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</si>
  <si>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</si>
  <si>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</si>
  <si>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</si>
  <si>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</si>
  <si>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</si>
  <si>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</si>
  <si>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</si>
  <si>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</si>
  <si>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</si>
  <si>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</si>
  <si>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</si>
  <si>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</si>
  <si>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</si>
  <si>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</si>
  <si>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</si>
  <si>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</si>
  <si>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</si>
  <si>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</si>
  <si>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</si>
  <si>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</si>
  <si>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</si>
  <si>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</si>
  <si>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</si>
  <si>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</si>
  <si>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</si>
  <si>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</si>
  <si>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</si>
  <si>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</si>
  <si>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</si>
  <si>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</si>
  <si>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</si>
  <si>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</si>
  <si>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</si>
  <si>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</si>
  <si>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</si>
  <si>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</si>
  <si>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</si>
  <si>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</si>
  <si>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</si>
  <si>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</si>
  <si>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</si>
  <si>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</si>
  <si>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</si>
  <si>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</si>
  <si>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</si>
  <si>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</si>
  <si>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</si>
  <si>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</si>
  <si>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</si>
  <si>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</si>
  <si>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</si>
  <si>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</si>
  <si>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</si>
  <si>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</si>
  <si>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</si>
  <si>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</si>
  <si>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</si>
  <si>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</si>
  <si>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</si>
  <si>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</si>
  <si>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</si>
  <si>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</si>
  <si>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</si>
  <si>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</si>
  <si>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</si>
  <si>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</si>
  <si>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</si>
  <si>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</si>
  <si>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</si>
  <si>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</si>
  <si>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</si>
  <si>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</si>
  <si>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</si>
  <si>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</si>
  <si>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</si>
  <si>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</si>
  <si>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</si>
  <si>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</si>
  <si>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</si>
  <si>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</si>
  <si>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</si>
  <si>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</si>
  <si>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</si>
  <si>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</si>
  <si>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</si>
  <si>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</si>
  <si>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</si>
  <si>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</si>
  <si>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</si>
  <si>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</si>
  <si>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</si>
  <si>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</si>
  <si>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</si>
  <si>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</si>
  <si>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</si>
  <si>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</si>
  <si>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</si>
  <si>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</si>
  <si>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</si>
  <si>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</si>
  <si>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</si>
  <si>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</si>
  <si>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</si>
  <si>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</si>
  <si>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</si>
  <si>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</si>
  <si>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</si>
  <si>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</si>
  <si>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</si>
  <si>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</si>
  <si>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</si>
  <si>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</si>
  <si>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</si>
  <si>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</si>
  <si>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</si>
  <si>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</si>
  <si>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</si>
  <si>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</si>
  <si>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</si>
  <si>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</si>
  <si>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</si>
  <si>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</si>
  <si>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</si>
  <si>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</si>
  <si>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</si>
  <si>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</si>
  <si>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</si>
  <si>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</si>
  <si>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</si>
  <si>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</si>
  <si>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</si>
  <si>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</si>
  <si>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</si>
  <si>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</si>
  <si>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</si>
  <si>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</si>
  <si>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</si>
  <si>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</si>
  <si>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</si>
  <si>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</si>
  <si>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</si>
  <si>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</si>
  <si>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</si>
  <si>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</si>
  <si>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</si>
  <si>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</si>
  <si>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</si>
  <si>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</si>
  <si>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</si>
  <si>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</si>
  <si>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</si>
  <si>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</si>
  <si>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</si>
  <si>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</si>
  <si>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</si>
  <si>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</si>
  <si>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</si>
  <si>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</si>
  <si>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</si>
  <si>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</si>
  <si>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</si>
  <si>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</si>
  <si>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</si>
  <si>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</si>
  <si>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</si>
  <si>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</si>
  <si>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</si>
  <si>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</si>
  <si>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</si>
  <si>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</si>
  <si>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</si>
  <si>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</si>
  <si>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</si>
  <si>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</si>
  <si>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</si>
  <si>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</si>
  <si>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</si>
  <si>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</si>
  <si>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</si>
  <si>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</si>
  <si>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</si>
  <si>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</si>
  <si>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</si>
  <si>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</si>
  <si>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</si>
  <si>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</si>
  <si>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</si>
  <si>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</si>
  <si>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</si>
  <si>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</si>
  <si>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</si>
  <si>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</si>
  <si>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</si>
  <si>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</si>
  <si>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</si>
  <si>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</si>
  <si>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</si>
  <si>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</si>
  <si>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</si>
  <si>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</si>
  <si>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</si>
  <si>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</si>
  <si>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</si>
  <si>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</si>
  <si>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</si>
  <si>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</si>
  <si>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</si>
  <si>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</si>
  <si>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</si>
  <si>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</si>
  <si>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</si>
  <si>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</si>
  <si>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</si>
  <si>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</si>
  <si>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</si>
  <si>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</si>
  <si>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</si>
  <si>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</si>
  <si>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</si>
  <si>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</si>
  <si>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</si>
  <si>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</si>
  <si>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</si>
  <si>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</si>
  <si>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</si>
  <si>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</si>
  <si>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</si>
  <si>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</si>
  <si>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</si>
  <si>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</si>
  <si>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</si>
  <si>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</si>
  <si>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</si>
  <si>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</si>
  <si>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</si>
  <si>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</si>
  <si>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</si>
  <si>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</si>
  <si>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</si>
  <si>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</si>
  <si>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</si>
  <si>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</si>
  <si>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</si>
  <si>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</si>
  <si>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</si>
  <si>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</si>
  <si>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</si>
  <si>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</si>
  <si>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</si>
  <si>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</si>
  <si>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</si>
  <si>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</si>
  <si>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</si>
  <si>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</si>
  <si>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</si>
  <si>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</si>
  <si>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</si>
  <si>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</si>
  <si>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</si>
  <si>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</si>
  <si>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</si>
  <si>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</si>
  <si>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</si>
  <si>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</si>
  <si>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</si>
  <si>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</si>
  <si>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</si>
  <si>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</si>
  <si>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</si>
  <si>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</si>
  <si>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</si>
  <si>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</si>
  <si>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</si>
  <si>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</si>
  <si>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</si>
  <si>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</si>
  <si>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</si>
  <si>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</si>
  <si>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</si>
  <si>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</si>
  <si>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</si>
  <si>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</si>
  <si>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</si>
  <si>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</si>
  <si>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</si>
  <si>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</si>
  <si>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</si>
  <si>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</si>
  <si>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</si>
  <si>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</si>
  <si>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</si>
  <si>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</si>
  <si>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</si>
  <si>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</si>
  <si>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</si>
  <si>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</si>
  <si>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</si>
  <si>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</si>
  <si>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</si>
  <si>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</si>
  <si>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</si>
  <si>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</si>
  <si>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</si>
  <si>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</si>
  <si>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</si>
  <si>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</si>
  <si>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</si>
  <si>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</si>
  <si>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</si>
  <si>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</si>
  <si>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</si>
  <si>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</si>
  <si>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</si>
  <si>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</si>
  <si>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</si>
  <si>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</si>
  <si>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</si>
  <si>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</si>
  <si>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</si>
  <si>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</si>
  <si>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</si>
  <si>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</si>
  <si>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</si>
  <si>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</si>
  <si>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</si>
  <si>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</si>
  <si>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</si>
  <si>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</si>
  <si>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</si>
  <si>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</si>
  <si>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</si>
  <si>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</si>
  <si>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</si>
  <si>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</si>
  <si>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</si>
  <si>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</si>
  <si>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</si>
  <si>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</si>
  <si>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</si>
  <si>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</si>
  <si>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</si>
  <si>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</si>
  <si>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</si>
  <si>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</si>
  <si>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</si>
  <si>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</si>
  <si>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</si>
  <si>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</si>
  <si>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</si>
  <si>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</si>
  <si>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</si>
  <si>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</si>
  <si>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</si>
  <si>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</si>
  <si>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</si>
  <si>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</si>
  <si>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</si>
  <si>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</si>
  <si>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</si>
  <si>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</si>
  <si>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</si>
  <si>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</si>
  <si>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</si>
  <si>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</si>
  <si>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</si>
  <si>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</si>
  <si>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</si>
  <si>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</si>
  <si>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</si>
  <si>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</si>
  <si>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</si>
  <si>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</si>
  <si>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</si>
  <si>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</si>
  <si>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</si>
  <si>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</si>
  <si>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</si>
  <si>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</si>
  <si>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</si>
  <si>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</si>
  <si>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</si>
  <si>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</si>
  <si>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</si>
  <si>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</si>
  <si>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</si>
  <si>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</si>
  <si>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</si>
  <si>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</si>
  <si>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</si>
  <si>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</si>
  <si>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</si>
  <si>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</si>
  <si>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</si>
  <si>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</si>
  <si>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</si>
  <si>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</si>
  <si>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</si>
  <si>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</si>
  <si>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</si>
  <si>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</si>
  <si>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</si>
  <si>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</si>
  <si>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</si>
  <si>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</si>
  <si>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</si>
  <si>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</si>
  <si>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</si>
  <si>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</si>
  <si>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</si>
  <si>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</si>
  <si>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</si>
  <si>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</si>
  <si>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</si>
  <si>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</si>
  <si>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</si>
  <si>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</si>
  <si>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</si>
  <si>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</si>
  <si>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</si>
  <si>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</si>
  <si>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</si>
  <si>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</si>
  <si>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</si>
  <si>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</si>
  <si>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</si>
  <si>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</si>
  <si>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</si>
  <si>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</si>
  <si>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</si>
  <si>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</si>
  <si>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</si>
  <si>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</si>
  <si>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</si>
  <si>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</si>
  <si>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</si>
  <si>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</si>
  <si>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</si>
  <si>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</si>
  <si>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</si>
  <si>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</si>
  <si>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</si>
  <si>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</si>
  <si>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</si>
  <si>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</si>
  <si>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</si>
  <si>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</si>
  <si>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</si>
  <si>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</si>
  <si>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</si>
  <si>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</si>
  <si>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</si>
  <si>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</si>
  <si>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</si>
  <si>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</si>
  <si>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</si>
  <si>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</si>
  <si>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</si>
  <si>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</si>
  <si>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</si>
  <si>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</si>
  <si>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</si>
  <si>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</si>
  <si>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</si>
  <si>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</si>
  <si>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</si>
  <si>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</si>
  <si>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</si>
  <si>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</si>
  <si>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</si>
  <si>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</si>
  <si>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</si>
  <si>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</si>
  <si>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</si>
  <si>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</si>
  <si>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</si>
  <si>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</si>
  <si>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</si>
  <si>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</si>
  <si>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</si>
  <si>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</si>
  <si>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</si>
  <si>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</si>
  <si>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</si>
  <si>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</si>
  <si>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</si>
  <si>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</si>
  <si>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</si>
  <si>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</si>
  <si>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</si>
  <si>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</si>
  <si>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</si>
  <si>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</si>
  <si>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</si>
  <si>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</si>
  <si>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</si>
  <si>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</si>
  <si>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</si>
  <si>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</si>
  <si>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</si>
  <si>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</si>
  <si>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</si>
  <si>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</si>
  <si>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</si>
  <si>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</si>
  <si>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</si>
  <si>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</si>
  <si>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</si>
  <si>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</si>
  <si>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</si>
  <si>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</si>
  <si>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</si>
  <si>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</si>
  <si>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</si>
  <si>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</si>
  <si>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</si>
  <si>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</si>
  <si>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</si>
  <si>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</si>
  <si>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</si>
  <si>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</si>
  <si>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</si>
  <si>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</si>
  <si>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</si>
  <si>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</si>
  <si>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</si>
  <si>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</si>
  <si>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</si>
  <si>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</si>
  <si>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</si>
  <si>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</si>
  <si>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</si>
  <si>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</si>
  <si>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</si>
  <si>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</si>
  <si>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</si>
  <si>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</si>
  <si>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</si>
  <si>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</si>
  <si>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</si>
  <si>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</si>
  <si>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</si>
  <si>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</si>
  <si>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</si>
  <si>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</si>
  <si>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</si>
  <si>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</si>
  <si>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</si>
  <si>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</si>
  <si>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</si>
  <si>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</si>
  <si>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</si>
  <si>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</si>
  <si>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</si>
  <si>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</si>
  <si>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</si>
  <si>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</si>
  <si>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</si>
  <si>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</si>
  <si>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</si>
  <si>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</si>
  <si>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</si>
  <si>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</si>
  <si>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</si>
  <si>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</si>
  <si>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</si>
  <si>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</si>
  <si>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</si>
  <si>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</si>
  <si>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</si>
  <si>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</si>
  <si>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</si>
  <si>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</si>
  <si>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</si>
  <si>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</si>
  <si>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</si>
  <si>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</si>
  <si>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</si>
  <si>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</si>
  <si>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</si>
  <si>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</si>
  <si>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</si>
  <si>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</si>
  <si>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</si>
  <si>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</si>
  <si>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</si>
  <si>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</si>
  <si>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</si>
  <si>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</si>
  <si>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</si>
  <si>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</si>
  <si>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</si>
  <si>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</si>
  <si>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</si>
  <si>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</si>
  <si>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</si>
  <si>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</si>
  <si>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</si>
  <si>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</si>
  <si>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</si>
  <si>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</si>
  <si>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</si>
  <si>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</si>
  <si>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</si>
  <si>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</si>
  <si>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</si>
  <si>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</si>
  <si>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</si>
  <si>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</si>
  <si>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</si>
  <si>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</si>
  <si>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</si>
  <si>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</si>
  <si>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</si>
  <si>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</si>
  <si>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</si>
  <si>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</si>
  <si>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</si>
  <si>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</si>
  <si>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</si>
  <si>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</si>
  <si>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</si>
  <si>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</si>
  <si>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</si>
  <si>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</si>
  <si>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</si>
  <si>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</si>
  <si>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</si>
  <si>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</si>
  <si>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</si>
  <si>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</si>
  <si>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</si>
  <si>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</si>
  <si>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</si>
  <si>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</si>
  <si>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</si>
  <si>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</si>
  <si>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</si>
  <si>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</si>
  <si>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</si>
  <si>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</si>
  <si>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</si>
  <si>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</si>
  <si>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</si>
  <si>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</si>
  <si>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</si>
  <si>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</si>
  <si>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</si>
  <si>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</si>
  <si>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</si>
  <si>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</si>
  <si>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</si>
  <si>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</si>
  <si>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</si>
  <si>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</si>
  <si>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</si>
  <si>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</si>
  <si>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</si>
  <si>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</si>
  <si>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</si>
  <si>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</si>
  <si>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</si>
  <si>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</si>
  <si>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</si>
  <si>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</si>
  <si>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</si>
  <si>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</si>
  <si>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</si>
  <si>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</si>
  <si>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</si>
  <si>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</si>
  <si>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</si>
  <si>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</si>
  <si>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</si>
  <si>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</si>
  <si>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</si>
  <si>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</si>
  <si>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</si>
  <si>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</si>
  <si>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</si>
  <si>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</si>
  <si>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</si>
  <si>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</si>
  <si>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</si>
  <si>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</si>
  <si>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</si>
  <si>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</si>
  <si>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</si>
  <si>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</si>
  <si>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</si>
  <si>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</si>
  <si>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</si>
  <si>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</si>
  <si>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</si>
  <si>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</si>
  <si>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</si>
  <si>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</si>
  <si>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</si>
  <si>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</si>
  <si>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</si>
  <si>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</si>
  <si>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</si>
  <si>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</si>
  <si>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</si>
  <si>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</si>
  <si>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</si>
  <si>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</si>
  <si>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</si>
  <si>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</si>
  <si>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</si>
  <si>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</si>
  <si>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</si>
  <si>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</si>
  <si>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</si>
  <si>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</si>
  <si>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</si>
  <si>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</si>
  <si>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</si>
  <si>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</si>
  <si>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</si>
  <si>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</si>
  <si>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</si>
  <si>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</si>
  <si>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</si>
  <si>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</si>
  <si>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</si>
  <si>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</si>
  <si>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</si>
  <si>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</si>
  <si>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</si>
  <si>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</si>
  <si>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</si>
  <si>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</si>
  <si>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</si>
  <si>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</si>
  <si>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</si>
  <si>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</si>
  <si>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</si>
  <si>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</si>
  <si>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</si>
  <si>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</si>
  <si>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</si>
  <si>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</si>
  <si>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</si>
  <si>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</si>
  <si>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</si>
  <si>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</si>
  <si>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</si>
  <si>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</si>
  <si>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</si>
  <si>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</si>
  <si>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</si>
  <si>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</si>
  <si>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</si>
  <si>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</si>
  <si>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</si>
  <si>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</si>
  <si>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</si>
  <si>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</si>
  <si>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</si>
  <si>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</si>
  <si>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</si>
  <si>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</si>
  <si>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</si>
  <si>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</si>
  <si>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</si>
  <si>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</si>
  <si>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</si>
  <si>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</si>
  <si>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</si>
  <si>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</si>
  <si>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</si>
  <si>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</si>
  <si>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</si>
  <si>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</si>
  <si>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</si>
  <si>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</si>
  <si>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</si>
  <si>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</si>
  <si>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</si>
  <si>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</si>
  <si>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</si>
  <si>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</si>
  <si>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</si>
  <si>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</si>
  <si>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</si>
  <si>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</si>
  <si>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</si>
  <si>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</si>
  <si>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</si>
  <si>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</si>
  <si>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</si>
  <si>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</si>
  <si>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</si>
  <si>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</si>
  <si>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</si>
  <si>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</si>
  <si>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</si>
  <si>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</si>
  <si>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</si>
  <si>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</si>
  <si>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</si>
  <si>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</si>
  <si>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</si>
  <si>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</si>
  <si>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</si>
  <si>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</si>
  <si>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</si>
  <si>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</si>
  <si>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</si>
  <si>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</si>
  <si>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</si>
  <si>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</si>
  <si>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</si>
  <si>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</si>
  <si>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</si>
  <si>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</si>
  <si>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</si>
  <si>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</si>
  <si>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</si>
  <si>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</si>
  <si>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</si>
  <si>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</si>
  <si>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</si>
  <si>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</si>
  <si>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</si>
  <si>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</si>
  <si>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</si>
  <si>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</si>
  <si>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</si>
  <si>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</si>
  <si>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</si>
  <si>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</si>
  <si>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</si>
  <si>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</si>
  <si>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</si>
  <si>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</si>
  <si>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</si>
  <si>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</si>
  <si>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</si>
  <si>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</si>
  <si>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</si>
  <si>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</si>
  <si>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</si>
  <si>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</si>
  <si>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</si>
  <si>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</si>
  <si>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</si>
  <si>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</si>
  <si>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</si>
  <si>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</si>
  <si>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</si>
  <si>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</si>
  <si>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</si>
  <si>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</si>
  <si>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</si>
  <si>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</si>
  <si>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</si>
  <si>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</si>
  <si>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</si>
  <si>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</si>
  <si>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</si>
  <si>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</si>
  <si>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</si>
  <si>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</si>
  <si>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</si>
  <si>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</si>
  <si>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</si>
  <si>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</si>
  <si>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</si>
  <si>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</si>
  <si>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</si>
  <si>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</si>
  <si>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</si>
  <si>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</si>
  <si>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</si>
  <si>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</si>
  <si>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</si>
  <si>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</si>
  <si>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</si>
  <si>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</si>
  <si>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</si>
  <si>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</si>
  <si>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</si>
  <si>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</si>
  <si>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</si>
  <si>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</si>
  <si>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</si>
  <si>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</si>
  <si>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</si>
  <si>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</si>
  <si>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</si>
  <si>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</si>
  <si>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</si>
  <si>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</si>
  <si>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</si>
  <si>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</si>
  <si>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</si>
  <si>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</si>
  <si>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</si>
  <si>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</si>
  <si>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</si>
  <si>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</si>
  <si>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</si>
  <si>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</si>
  <si>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</si>
  <si>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</si>
  <si>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</si>
  <si>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</si>
  <si>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</si>
  <si>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</si>
  <si>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</si>
  <si>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</si>
  <si>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</si>
  <si>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</si>
  <si>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</si>
  <si>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</si>
  <si>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</si>
  <si>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</si>
  <si>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</si>
  <si>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</si>
  <si>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</si>
  <si>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</si>
  <si>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</si>
  <si>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</si>
  <si>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</si>
  <si>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</si>
  <si>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</si>
  <si>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</si>
  <si>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</si>
  <si>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</si>
  <si>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</si>
  <si>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</si>
  <si>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</si>
  <si>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</si>
  <si>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</si>
  <si>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</si>
  <si>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</si>
  <si>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</si>
  <si>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</si>
  <si>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</si>
  <si>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</si>
  <si>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</si>
  <si>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</si>
  <si>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</si>
  <si>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</si>
  <si>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</si>
  <si>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</si>
  <si>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</si>
  <si>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</si>
  <si>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</si>
  <si>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</si>
  <si>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</si>
  <si>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</si>
  <si>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</si>
  <si>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</si>
  <si>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</si>
  <si>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</si>
  <si>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</si>
  <si>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</si>
  <si>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</si>
  <si>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</si>
  <si>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</si>
  <si>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</si>
  <si>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</si>
  <si>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</si>
  <si>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</si>
  <si>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</si>
  <si>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</si>
  <si>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</si>
  <si>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</si>
  <si>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</si>
  <si>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</si>
  <si>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</si>
  <si>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</si>
  <si>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</si>
  <si>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</si>
  <si>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</si>
  <si>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</si>
  <si>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</si>
  <si>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</si>
  <si>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</si>
  <si>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</si>
  <si>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</si>
  <si>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</si>
  <si>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</si>
  <si>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</si>
  <si>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</si>
  <si>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</si>
  <si>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</si>
  <si>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</si>
  <si>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</si>
  <si>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</si>
  <si>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</si>
  <si>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</si>
  <si>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</si>
  <si>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</si>
  <si>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</si>
  <si>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</si>
  <si>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</si>
  <si>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</si>
  <si>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</si>
  <si>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</si>
  <si>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</si>
  <si>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</si>
  <si>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</si>
  <si>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</si>
  <si>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</si>
  <si>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</si>
  <si>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</si>
  <si>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</si>
  <si>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</si>
  <si>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</si>
  <si>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</si>
  <si>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</si>
  <si>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</si>
  <si>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</si>
  <si>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</si>
  <si>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</si>
  <si>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</si>
  <si>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</si>
  <si>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</si>
  <si>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</si>
  <si>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</si>
  <si>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</si>
  <si>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</si>
  <si>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</si>
  <si>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</si>
  <si>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</si>
  <si>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</si>
  <si>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</si>
  <si>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</si>
  <si>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</si>
  <si>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</si>
  <si>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</si>
  <si>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</si>
  <si>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</si>
  <si>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</si>
  <si>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</si>
  <si>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</si>
  <si>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</si>
  <si>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</si>
  <si>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</si>
  <si>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</si>
  <si>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</si>
  <si>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</si>
  <si>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</si>
  <si>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</si>
  <si>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</si>
  <si>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</si>
  <si>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</si>
  <si>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</si>
  <si>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</si>
  <si>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</si>
  <si>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</si>
  <si>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</si>
  <si>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</si>
  <si>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</si>
  <si>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</si>
  <si>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</si>
  <si>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</si>
  <si>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</si>
  <si>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</si>
  <si>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</si>
  <si>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</si>
  <si>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</si>
  <si>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</si>
  <si>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</si>
  <si>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</si>
  <si>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</si>
  <si>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</si>
  <si>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</si>
  <si>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</si>
  <si>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</si>
  <si>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</si>
  <si>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</si>
  <si>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</si>
  <si>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</si>
  <si>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</si>
  <si>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</si>
  <si>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</si>
  <si>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</si>
  <si>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</si>
  <si>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</si>
  <si>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</si>
  <si>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</si>
  <si>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</si>
  <si>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</si>
  <si>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</si>
  <si>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</si>
  <si>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</si>
  <si>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</si>
  <si>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</si>
  <si>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</si>
  <si>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</si>
  <si>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</si>
  <si>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</si>
  <si>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</si>
  <si>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</si>
  <si>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</si>
  <si>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</si>
  <si>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</si>
  <si>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</si>
  <si>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</si>
  <si>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</si>
  <si>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</si>
  <si>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</si>
  <si>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</si>
  <si>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</si>
  <si>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</si>
  <si>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</si>
  <si>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</si>
  <si>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</si>
  <si>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</si>
  <si>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</si>
  <si>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</si>
  <si>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</si>
  <si>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</si>
  <si>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</si>
  <si>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</si>
  <si>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</si>
  <si>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</si>
  <si>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</si>
  <si>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</si>
  <si>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</si>
  <si>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</si>
  <si>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</si>
  <si>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</si>
  <si>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</si>
  <si>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</si>
  <si>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</si>
  <si>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</si>
  <si>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</si>
  <si>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</si>
  <si>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</si>
  <si>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</si>
  <si>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</si>
  <si>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</si>
  <si>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</si>
  <si>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</si>
  <si>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</si>
  <si>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</si>
  <si>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</si>
  <si>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</si>
  <si>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</si>
  <si>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</si>
  <si>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</si>
  <si>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</si>
  <si>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</si>
  <si>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</si>
  <si>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</si>
  <si>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</si>
  <si>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</si>
  <si>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</si>
  <si>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</si>
  <si>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</si>
  <si>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</si>
  <si>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</si>
  <si>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</si>
  <si>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</si>
  <si>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</si>
  <si>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</si>
  <si>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</si>
  <si>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</si>
  <si>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</si>
  <si>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</si>
  <si>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</si>
  <si>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</si>
  <si>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</si>
  <si>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</si>
  <si>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</si>
  <si>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</si>
  <si>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</si>
  <si>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</si>
  <si>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</si>
  <si>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</si>
  <si>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</si>
  <si>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</si>
  <si>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</si>
  <si>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</si>
  <si>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</si>
  <si>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</si>
  <si>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</si>
  <si>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</si>
  <si>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</si>
  <si>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</si>
  <si>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</si>
  <si>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</si>
  <si>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</si>
  <si>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</si>
  <si>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</si>
  <si>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</si>
  <si>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</si>
  <si>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</si>
  <si>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</si>
  <si>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</si>
  <si>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</si>
  <si>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</si>
  <si>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</si>
  <si>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</si>
  <si>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</si>
  <si>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</si>
  <si>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</si>
  <si>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</si>
  <si>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</si>
  <si>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</si>
  <si>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</si>
  <si>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</si>
  <si>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</si>
  <si>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</si>
  <si>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</si>
  <si>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</si>
  <si>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</si>
  <si>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</si>
  <si>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</si>
  <si>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</si>
  <si>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</si>
  <si>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</si>
  <si>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</si>
  <si>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</si>
  <si>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</si>
  <si>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</si>
  <si>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</si>
  <si>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</si>
  <si>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</si>
  <si>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</si>
  <si>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</si>
  <si>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</si>
  <si>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</si>
  <si>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</si>
  <si>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</si>
  <si>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</si>
  <si>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</si>
  <si>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</si>
  <si>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</si>
  <si>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</si>
  <si>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</si>
  <si>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</si>
  <si>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</si>
  <si>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</si>
  <si>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</si>
  <si>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</si>
  <si>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</si>
  <si>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</si>
  <si>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</si>
  <si>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</si>
  <si>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</si>
  <si>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</si>
  <si>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</si>
  <si>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</si>
  <si>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</si>
  <si>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</si>
  <si>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</si>
  <si>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</si>
  <si>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</si>
  <si>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</si>
  <si>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</si>
  <si>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</si>
  <si>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</si>
  <si>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</si>
  <si>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</si>
  <si>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</si>
  <si>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</si>
  <si>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</si>
  <si>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</si>
  <si>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</si>
  <si>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</si>
  <si>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</si>
  <si>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</si>
  <si>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</si>
  <si>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</si>
  <si>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</si>
  <si>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</si>
  <si>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</si>
  <si>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</si>
  <si>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</si>
  <si>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</si>
  <si>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</si>
  <si>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</si>
  <si>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</si>
  <si>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</si>
  <si>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</si>
  <si>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</si>
  <si>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</si>
  <si>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</si>
  <si>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</si>
  <si>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</si>
  <si>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</si>
  <si>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</si>
  <si>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</si>
  <si>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</si>
  <si>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</si>
  <si>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</si>
  <si>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</si>
  <si>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</si>
  <si>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</si>
  <si>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</si>
  <si>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</si>
  <si>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</si>
  <si>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</si>
  <si>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</si>
  <si>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</si>
  <si>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</si>
  <si>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</si>
  <si>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</si>
  <si>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</si>
  <si>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</si>
  <si>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</si>
  <si>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</si>
  <si>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</si>
  <si>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</si>
  <si>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</si>
  <si>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</si>
  <si>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</si>
  <si>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</si>
  <si>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</si>
  <si>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</si>
  <si>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</si>
  <si>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</si>
  <si>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</si>
  <si>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</si>
  <si>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</si>
  <si>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</si>
  <si>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</si>
  <si>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</si>
  <si>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</si>
  <si>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</si>
  <si>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</si>
  <si>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</si>
  <si>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</si>
  <si>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</si>
  <si>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</si>
  <si>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</si>
  <si>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</si>
  <si>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</si>
  <si>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</si>
  <si>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</si>
  <si>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</si>
  <si>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</si>
  <si>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</si>
  <si>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</si>
  <si>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</si>
  <si>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</si>
  <si>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</si>
  <si>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</si>
  <si>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</si>
  <si>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</si>
  <si>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</si>
  <si>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</si>
  <si>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</si>
  <si>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</si>
  <si>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</si>
  <si>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</si>
  <si>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</si>
  <si>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</si>
  <si>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</si>
  <si>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</si>
  <si>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</si>
  <si>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</si>
  <si>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</si>
  <si>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</si>
  <si>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</si>
  <si>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</si>
  <si>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</si>
  <si>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</si>
  <si>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</si>
  <si>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</si>
  <si>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</si>
  <si>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</si>
  <si>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</si>
  <si>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</si>
  <si>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</si>
  <si>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</si>
  <si>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</si>
  <si>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</si>
  <si>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</si>
  <si>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</si>
  <si>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</si>
  <si>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</si>
  <si>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</si>
  <si>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</si>
  <si>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</si>
  <si>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</si>
  <si>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</si>
  <si>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</si>
  <si>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</si>
  <si>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</si>
  <si>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</si>
  <si>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</si>
  <si>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</si>
  <si>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</si>
  <si>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</si>
  <si>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</si>
  <si>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</si>
  <si>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</si>
  <si>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</si>
  <si>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</si>
  <si>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</si>
  <si>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</si>
  <si>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</si>
  <si>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</si>
  <si>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</si>
  <si>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</si>
  <si>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</si>
  <si>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</si>
  <si>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</si>
  <si>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</si>
  <si>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</si>
  <si>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</si>
  <si>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</si>
  <si>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</si>
  <si>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</si>
  <si>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</si>
  <si>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</si>
  <si>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</si>
  <si>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</si>
  <si>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</si>
  <si>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</si>
  <si>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</si>
  <si>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</si>
  <si>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</si>
  <si>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</si>
  <si>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</si>
  <si>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</si>
  <si>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</si>
  <si>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</si>
  <si>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</si>
  <si>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</si>
  <si>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</si>
  <si>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</si>
  <si>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</si>
  <si>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</si>
  <si>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</si>
  <si>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</si>
  <si>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</si>
  <si>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</si>
  <si>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</si>
  <si>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</si>
  <si>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</si>
  <si>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</si>
  <si>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</si>
  <si>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</si>
  <si>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</si>
  <si>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</si>
  <si>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</si>
  <si>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</si>
  <si>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</si>
  <si>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</si>
  <si>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</si>
  <si>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</si>
  <si>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</si>
  <si>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</si>
  <si>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</si>
  <si>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</si>
  <si>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</si>
  <si>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</si>
  <si>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</si>
  <si>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</si>
  <si>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</si>
  <si>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</si>
  <si>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</si>
  <si>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</si>
  <si>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</si>
  <si>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</si>
  <si>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</si>
  <si>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</si>
  <si>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</si>
  <si>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</si>
  <si>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</si>
  <si>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</si>
  <si>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</si>
  <si>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</si>
  <si>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</si>
  <si>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</si>
  <si>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</si>
  <si>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</si>
  <si>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</si>
  <si>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</si>
  <si>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</si>
  <si>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</si>
  <si>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</si>
  <si>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</si>
  <si>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</si>
  <si>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</si>
  <si>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</si>
  <si>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</si>
  <si>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</si>
  <si>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</si>
  <si>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</si>
  <si>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</si>
  <si>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</si>
  <si>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</si>
  <si>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</si>
  <si>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</si>
  <si>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</si>
  <si>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</si>
  <si>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</si>
  <si>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</si>
  <si>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</si>
  <si>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</si>
  <si>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</si>
  <si>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</si>
  <si>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</si>
  <si>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</si>
  <si>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</si>
  <si>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</si>
  <si>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</si>
  <si>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</si>
  <si>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</si>
  <si>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</si>
  <si>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</si>
  <si>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</si>
  <si>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</si>
  <si>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</si>
  <si>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</si>
  <si>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</si>
  <si>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</si>
  <si>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</si>
  <si>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</si>
  <si>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</si>
  <si>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</si>
  <si>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</si>
  <si>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</si>
  <si>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</si>
  <si>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</si>
  <si>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</si>
  <si>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</si>
  <si>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</si>
  <si>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</si>
  <si>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</si>
  <si>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</si>
  <si>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</si>
  <si>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</si>
  <si>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</si>
  <si>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</si>
  <si>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</si>
  <si>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</si>
  <si>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</si>
  <si>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</si>
  <si>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</si>
  <si>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</si>
  <si>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</si>
  <si>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</si>
  <si>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</si>
  <si>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</si>
  <si>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</si>
  <si>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</si>
  <si>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</si>
  <si>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</si>
  <si>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</si>
  <si>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</si>
  <si>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</si>
  <si>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</si>
  <si>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</si>
  <si>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</si>
  <si>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</si>
  <si>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</si>
  <si>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</si>
  <si>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</si>
  <si>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</si>
  <si>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</si>
  <si>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</si>
  <si>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</si>
  <si>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</si>
  <si>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</si>
  <si>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</si>
  <si>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</si>
  <si>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</si>
  <si>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</si>
  <si>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</si>
  <si>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</si>
  <si>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</si>
  <si>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</si>
  <si>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</si>
  <si>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</si>
  <si>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</si>
  <si>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</si>
  <si>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</si>
  <si>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</si>
  <si>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</si>
  <si>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</si>
  <si>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</si>
  <si>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</si>
  <si>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</si>
  <si>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</si>
  <si>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</si>
  <si>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</si>
  <si>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</si>
  <si>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</si>
  <si>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</si>
  <si>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</si>
  <si>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</si>
  <si>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</si>
  <si>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</si>
  <si>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</si>
  <si>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</si>
  <si>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</si>
  <si>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</si>
  <si>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</si>
  <si>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</si>
  <si>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</si>
  <si>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</si>
  <si>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</si>
  <si>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</si>
  <si>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</si>
  <si>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</si>
  <si>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</si>
  <si>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</si>
  <si>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</si>
  <si>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</si>
  <si>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</si>
  <si>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</si>
  <si>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</si>
  <si>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</si>
  <si>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</si>
  <si>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</si>
  <si>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</si>
  <si>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</si>
  <si>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</si>
  <si>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</si>
  <si>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</si>
  <si>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</si>
  <si>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</si>
  <si>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</si>
  <si>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</si>
  <si>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</si>
  <si>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</si>
  <si>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</si>
  <si>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</si>
  <si>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</si>
  <si>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</si>
  <si>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</si>
  <si>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</si>
  <si>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</si>
  <si>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</si>
  <si>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</si>
  <si>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</si>
  <si>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</si>
  <si>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</si>
  <si>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</si>
  <si>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</si>
  <si>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</si>
  <si>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</si>
  <si>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</si>
  <si>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</si>
  <si>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</si>
  <si>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</si>
  <si>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</si>
  <si>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</si>
  <si>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</si>
  <si>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</si>
  <si>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</si>
  <si>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</si>
  <si>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</si>
  <si>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</si>
  <si>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</si>
  <si>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</si>
  <si>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</si>
  <si>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</si>
  <si>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</si>
  <si>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</si>
  <si>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</si>
  <si>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</si>
  <si>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</si>
  <si>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</si>
  <si>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</si>
  <si>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</si>
  <si>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</si>
  <si>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</si>
  <si>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</si>
  <si>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</si>
  <si>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</si>
  <si>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</si>
  <si>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</si>
  <si>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</si>
  <si>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</si>
  <si>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</si>
  <si>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</si>
  <si>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</si>
  <si>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</si>
  <si>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</si>
  <si>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</si>
  <si>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</si>
  <si>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</si>
  <si>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</si>
  <si>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</si>
  <si>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</si>
  <si>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</si>
  <si>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</si>
  <si>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</si>
  <si>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</si>
  <si>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</si>
  <si>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</si>
  <si>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</si>
  <si>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</si>
  <si>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</si>
  <si>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</si>
  <si>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</si>
  <si>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</si>
  <si>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</si>
  <si>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</si>
  <si>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</si>
  <si>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</si>
  <si>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</si>
  <si>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</si>
  <si>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</si>
  <si>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</si>
  <si>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</si>
  <si>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</si>
  <si>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</si>
  <si>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</si>
  <si>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</si>
  <si>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</si>
  <si>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</si>
  <si>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</si>
  <si>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</si>
  <si>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</si>
  <si>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</si>
  <si>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</si>
  <si>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</si>
  <si>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</si>
  <si>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</si>
  <si>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</si>
  <si>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</si>
  <si>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</si>
  <si>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</si>
  <si>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</si>
  <si>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</si>
  <si>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</si>
  <si>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</si>
  <si>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</si>
  <si>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</si>
  <si>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</si>
  <si>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</si>
  <si>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</si>
  <si>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</si>
  <si>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</si>
  <si>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</si>
  <si>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</si>
  <si>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</si>
  <si>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</si>
  <si>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</si>
  <si>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</si>
  <si>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</si>
  <si>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</si>
  <si>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</si>
  <si>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</si>
  <si>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</si>
  <si>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</si>
  <si>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</si>
  <si>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</si>
  <si>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</si>
  <si>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</si>
  <si>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</si>
  <si>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</si>
  <si>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</si>
  <si>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</si>
  <si>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</si>
  <si>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</si>
  <si>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</si>
  <si>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</si>
  <si>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</si>
  <si>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</si>
  <si>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</si>
  <si>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</si>
  <si>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</si>
  <si>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</si>
  <si>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</si>
  <si>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</si>
  <si>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</si>
  <si>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</si>
  <si>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</si>
  <si>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</si>
  <si>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</si>
  <si>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</si>
  <si>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</si>
  <si>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</si>
  <si>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</si>
  <si>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</si>
  <si>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</si>
  <si>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</si>
  <si>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</si>
  <si>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</si>
  <si>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</si>
  <si>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</si>
  <si>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</si>
  <si>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</si>
  <si>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</si>
  <si>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</si>
  <si>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</si>
  <si>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</si>
  <si>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</si>
  <si>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</si>
  <si>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</si>
  <si>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</si>
  <si>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</si>
  <si>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</si>
  <si>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</si>
  <si>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</si>
  <si>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</si>
  <si>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</si>
  <si>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</si>
  <si>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</si>
  <si>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</si>
  <si>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</si>
  <si>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</si>
  <si>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</si>
  <si>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</si>
  <si>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</si>
  <si>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</si>
  <si>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</si>
  <si>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</si>
  <si>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</si>
  <si>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</si>
  <si>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</si>
  <si>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</si>
  <si>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</si>
  <si>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</si>
  <si>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</si>
  <si>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</si>
  <si>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</si>
  <si>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</si>
  <si>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</si>
  <si>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</si>
  <si>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</si>
  <si>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</si>
  <si>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</si>
  <si>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</si>
  <si>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</si>
  <si>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</si>
  <si>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</si>
  <si>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</si>
  <si>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</si>
  <si>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</si>
  <si>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</si>
  <si>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</si>
  <si>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</si>
  <si>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</si>
  <si>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</si>
  <si>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</si>
  <si>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</si>
  <si>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</si>
  <si>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</si>
  <si>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</si>
  <si>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</si>
  <si>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</si>
  <si>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</si>
  <si>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</si>
  <si>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</si>
  <si>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</si>
  <si>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</si>
  <si>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</si>
  <si>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</si>
  <si>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</si>
  <si>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</si>
  <si>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</si>
  <si>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</si>
  <si>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</si>
  <si>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</si>
  <si>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</si>
  <si>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</si>
  <si>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</si>
  <si>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</si>
  <si>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</si>
  <si>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</si>
  <si>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</si>
  <si>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</si>
  <si>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</si>
  <si>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</si>
  <si>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</si>
  <si>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</si>
  <si>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</si>
  <si>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</si>
  <si>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</si>
  <si>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</si>
  <si>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</si>
  <si>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</si>
  <si>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</si>
  <si>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</si>
  <si>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</si>
  <si>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</si>
  <si>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</si>
  <si>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</si>
  <si>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</si>
  <si>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</si>
  <si>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</si>
  <si>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</si>
  <si>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</si>
  <si>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</si>
  <si>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</si>
  <si>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</si>
  <si>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</si>
  <si>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</si>
  <si>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</si>
  <si>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</si>
  <si>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</si>
  <si>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</si>
  <si>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</si>
  <si>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</si>
  <si>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</si>
  <si>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</si>
  <si>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</si>
  <si>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</si>
  <si>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</si>
  <si>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</si>
  <si>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</si>
  <si>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</si>
  <si>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</si>
  <si>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</si>
  <si>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</si>
  <si>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</si>
  <si>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</si>
  <si>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</si>
  <si>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</si>
  <si>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</si>
  <si>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</si>
  <si>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</si>
  <si>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</si>
  <si>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</si>
  <si>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</si>
  <si>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</si>
  <si>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</si>
  <si>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</si>
  <si>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</si>
  <si>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</si>
  <si>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</si>
  <si>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</si>
  <si>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</si>
  <si>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</si>
  <si>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</si>
  <si>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</si>
  <si>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</si>
  <si>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</si>
  <si>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</si>
  <si>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</si>
  <si>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</si>
  <si>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</si>
  <si>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</si>
  <si>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</si>
  <si>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</si>
  <si>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</si>
  <si>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</si>
  <si>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</si>
  <si>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</si>
  <si>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</si>
  <si>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</si>
  <si>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</si>
  <si>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</si>
  <si>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</si>
  <si>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</si>
  <si>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</si>
  <si>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</si>
  <si>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</si>
  <si>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</si>
  <si>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</si>
  <si>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</si>
  <si>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</si>
  <si>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</si>
  <si>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</si>
  <si>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</si>
  <si>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</si>
  <si>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</si>
  <si>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</si>
  <si>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</si>
  <si>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</si>
  <si>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</si>
  <si>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</si>
  <si>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</si>
  <si>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</si>
  <si>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</si>
  <si>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</si>
  <si>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</si>
  <si>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</si>
  <si>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</si>
  <si>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</si>
  <si>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</si>
  <si>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</si>
  <si>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</si>
  <si>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</si>
  <si>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</si>
  <si>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</si>
  <si>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</si>
  <si>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</si>
  <si>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</si>
  <si>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</si>
  <si>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</si>
  <si>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</si>
  <si>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</si>
  <si>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</si>
  <si>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</si>
  <si>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</si>
  <si>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</si>
  <si>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</si>
  <si>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</si>
  <si>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</si>
  <si>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</si>
  <si>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</si>
  <si>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</si>
  <si>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</si>
  <si>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</si>
  <si>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</si>
  <si>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</si>
  <si>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</si>
  <si>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</si>
  <si>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</si>
  <si>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</si>
  <si>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</si>
  <si>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</si>
  <si>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</si>
  <si>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</si>
  <si>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</si>
  <si>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</si>
  <si>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</si>
  <si>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</si>
  <si>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</si>
  <si>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</si>
  <si>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</si>
  <si>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</si>
  <si>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</si>
  <si>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</si>
  <si>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</si>
  <si>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</si>
  <si>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</si>
  <si>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</si>
  <si>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</si>
  <si>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</si>
  <si>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</si>
  <si>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</si>
  <si>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</si>
  <si>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</si>
  <si>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</si>
  <si>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</si>
  <si>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</si>
  <si>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</si>
  <si>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</si>
  <si>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</si>
  <si>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</si>
  <si>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</si>
  <si>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</si>
  <si>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</si>
  <si>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</si>
  <si>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</si>
  <si>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</si>
  <si>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</si>
  <si>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</si>
  <si>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</si>
  <si>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</si>
  <si>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</si>
  <si>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</si>
  <si>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</si>
  <si>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</si>
  <si>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</si>
  <si>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</si>
  <si>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</si>
  <si>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</si>
  <si>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</si>
  <si>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</si>
  <si>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</si>
  <si>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</si>
  <si>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</si>
  <si>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</si>
  <si>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</si>
  <si>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</si>
  <si>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</si>
  <si>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</si>
  <si>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</si>
  <si>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</si>
  <si>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</si>
  <si>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</si>
  <si>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</si>
  <si>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</si>
  <si>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</si>
  <si>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</si>
  <si>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</si>
  <si>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</si>
  <si>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</si>
  <si>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</si>
  <si>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</si>
  <si>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</si>
  <si>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</si>
  <si>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</si>
  <si>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</si>
  <si>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</si>
  <si>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</si>
  <si>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</si>
  <si>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</si>
  <si>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</si>
  <si>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</si>
  <si>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</si>
  <si>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</si>
  <si>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</si>
  <si>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</si>
  <si>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</si>
  <si>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</si>
  <si>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</si>
  <si>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</si>
  <si>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</si>
  <si>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</si>
  <si>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</si>
  <si>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</si>
  <si>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</si>
  <si>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</si>
  <si>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</si>
  <si>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</si>
  <si>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</si>
  <si>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</si>
  <si>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</si>
  <si>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</si>
  <si>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</si>
  <si>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</si>
  <si>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</si>
  <si>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</si>
  <si>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</si>
  <si>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</si>
  <si>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</si>
  <si>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</si>
  <si>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</si>
  <si>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</si>
  <si>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</si>
  <si>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</si>
  <si>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</si>
  <si>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</si>
  <si>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</si>
  <si>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</si>
  <si>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</si>
  <si>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</si>
  <si>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</si>
  <si>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</si>
  <si>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</si>
  <si>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</si>
  <si>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</si>
  <si>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</si>
  <si>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</si>
  <si>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</si>
  <si>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</si>
  <si>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</si>
  <si>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</si>
  <si>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</si>
  <si>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</si>
  <si>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</si>
  <si>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</si>
  <si>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</si>
  <si>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</si>
  <si>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</si>
  <si>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</si>
  <si>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</si>
  <si>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</si>
  <si>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</si>
  <si>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</si>
  <si>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</si>
  <si>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</si>
  <si>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</si>
  <si>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</si>
  <si>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</si>
  <si>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</si>
  <si>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</si>
  <si>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</si>
  <si>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</si>
  <si>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</si>
  <si>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</si>
  <si>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</si>
  <si>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</si>
  <si>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</si>
  <si>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</si>
  <si>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</si>
  <si>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</si>
  <si>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</si>
  <si>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</si>
  <si>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</si>
  <si>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</si>
  <si>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</si>
  <si>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</si>
  <si>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</si>
  <si>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</si>
  <si>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</si>
  <si>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</si>
  <si>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</si>
  <si>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</si>
  <si>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</si>
  <si>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</si>
  <si>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</si>
  <si>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</si>
  <si>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</si>
  <si>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</si>
  <si>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</si>
  <si>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</si>
  <si>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</si>
  <si>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</si>
  <si>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</si>
  <si>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</si>
  <si>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</si>
  <si>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</si>
  <si>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</si>
  <si>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</si>
  <si>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</si>
  <si>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</si>
  <si>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</si>
  <si>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</si>
  <si>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</si>
  <si>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</si>
  <si>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</si>
  <si>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</si>
  <si>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</si>
  <si>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</si>
  <si>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</si>
  <si>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</si>
  <si>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</si>
  <si>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</si>
  <si>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</si>
  <si>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</si>
  <si>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</si>
  <si>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</si>
  <si>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</si>
  <si>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</si>
  <si>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</si>
  <si>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</si>
  <si>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</si>
  <si>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</si>
  <si>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</si>
  <si>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</si>
  <si>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</si>
  <si>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</si>
  <si>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</si>
  <si>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</si>
  <si>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</si>
  <si>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</si>
  <si>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</si>
  <si>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</si>
  <si>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</si>
  <si>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</si>
  <si>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</si>
  <si>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</si>
  <si>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</si>
  <si>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</si>
  <si>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</si>
  <si>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</si>
  <si>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</si>
  <si>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</si>
  <si>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</si>
  <si>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</si>
  <si>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</si>
  <si>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</si>
  <si>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</si>
  <si>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</si>
  <si>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</si>
  <si>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</si>
  <si>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</si>
  <si>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</si>
  <si>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</si>
  <si>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</si>
  <si>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</si>
  <si>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</si>
  <si>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</si>
  <si>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</si>
  <si>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</si>
  <si>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</si>
  <si>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</si>
  <si>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</si>
  <si>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</si>
  <si>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</si>
  <si>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</si>
  <si>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</si>
  <si>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</si>
  <si>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</si>
  <si>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</si>
  <si>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</si>
  <si>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</si>
  <si>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</si>
  <si>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</si>
  <si>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</si>
  <si>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</si>
  <si>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</si>
  <si>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</si>
  <si>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</si>
  <si>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</si>
  <si>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</si>
  <si>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</si>
  <si>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</si>
  <si>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</si>
  <si>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</si>
  <si>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</si>
  <si>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</si>
  <si>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</si>
  <si>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</si>
  <si>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</si>
  <si>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</si>
  <si>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</si>
  <si>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</si>
  <si>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</si>
  <si>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</si>
  <si>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</si>
  <si>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</si>
  <si>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</si>
  <si>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</si>
  <si>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</si>
  <si>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</si>
  <si>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</si>
  <si>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</si>
  <si>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</si>
  <si>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</si>
  <si>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</si>
  <si>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</si>
  <si>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</si>
  <si>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</si>
  <si>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</si>
  <si>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</si>
  <si>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</si>
  <si>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</si>
  <si>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</si>
  <si>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</si>
  <si>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</si>
  <si>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</si>
  <si>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</si>
  <si>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</si>
  <si>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</si>
  <si>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</si>
  <si>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</si>
  <si>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</si>
  <si>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</si>
  <si>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</si>
  <si>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</si>
  <si>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</si>
  <si>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</si>
  <si>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</si>
  <si>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</si>
  <si>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</si>
  <si>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</si>
  <si>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</si>
  <si>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</si>
  <si>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</si>
  <si>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</si>
  <si>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</si>
  <si>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</si>
  <si>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</si>
  <si>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</si>
  <si>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</si>
  <si>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</si>
  <si>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</si>
  <si>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</si>
  <si>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</si>
  <si>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</si>
  <si>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</si>
  <si>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</si>
  <si>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</si>
  <si>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</si>
  <si>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</si>
  <si>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</si>
  <si>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</si>
  <si>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</si>
  <si>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</si>
  <si>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</si>
  <si>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</si>
  <si>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</si>
  <si>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</si>
  <si>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</si>
  <si>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</si>
  <si>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</si>
  <si>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</si>
  <si>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</si>
  <si>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</si>
  <si>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</si>
  <si>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</si>
  <si>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</si>
  <si>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</si>
  <si>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</si>
  <si>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</si>
  <si>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</si>
  <si>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</si>
  <si>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</si>
  <si>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</si>
  <si>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</si>
  <si>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</si>
  <si>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</si>
  <si>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</si>
  <si>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</si>
  <si>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</si>
  <si>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</si>
  <si>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</si>
  <si>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</si>
  <si>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</si>
  <si>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</si>
  <si>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</si>
  <si>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</si>
  <si>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</si>
  <si>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</si>
  <si>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</si>
  <si>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</si>
  <si>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</si>
  <si>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</si>
  <si>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</si>
  <si>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</si>
  <si>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</si>
  <si>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</si>
  <si>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</si>
  <si>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</si>
  <si>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</si>
  <si>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</si>
  <si>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</si>
  <si>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</si>
  <si>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</si>
  <si>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</si>
  <si>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</si>
  <si>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</si>
  <si>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</si>
  <si>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</si>
  <si>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</si>
  <si>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</si>
  <si>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</si>
  <si>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</si>
  <si>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</si>
  <si>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</si>
  <si>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</si>
  <si>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</si>
  <si>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</si>
  <si>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</si>
  <si>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</si>
  <si>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</si>
  <si>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</si>
  <si>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</si>
  <si>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</si>
  <si>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</si>
  <si>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</si>
  <si>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</si>
  <si>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</si>
  <si>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</si>
  <si>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</si>
  <si>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</si>
  <si>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</si>
  <si>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</si>
  <si>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</si>
  <si>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</si>
  <si>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</si>
  <si>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</si>
  <si>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</si>
  <si>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</si>
  <si>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</si>
  <si>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</si>
  <si>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</si>
  <si>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</si>
  <si>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</si>
  <si>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</si>
  <si>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</si>
  <si>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</si>
  <si>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</si>
  <si>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</si>
  <si>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</si>
  <si>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</si>
  <si>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</si>
  <si>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</si>
  <si>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</si>
  <si>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</si>
  <si>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</si>
  <si>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</si>
  <si>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</si>
  <si>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</si>
  <si>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</si>
  <si>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</si>
  <si>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</si>
  <si>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</si>
  <si>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</si>
  <si>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</si>
  <si>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</si>
  <si>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</si>
  <si>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</si>
  <si>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</si>
  <si>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</si>
  <si>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</si>
  <si>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</si>
  <si>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</si>
  <si>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</si>
  <si>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</si>
  <si>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</si>
  <si>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</si>
  <si>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</si>
  <si>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</si>
  <si>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</si>
  <si>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</si>
  <si>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</si>
  <si>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</si>
  <si>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</si>
  <si>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</si>
  <si>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</si>
  <si>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</si>
  <si>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</si>
  <si>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</si>
  <si>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</si>
  <si>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</si>
  <si>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</si>
  <si>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</si>
  <si>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</si>
  <si>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</si>
  <si>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</si>
  <si>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</si>
  <si>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</si>
  <si>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</si>
  <si>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</si>
  <si>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</si>
  <si>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</si>
  <si>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</si>
  <si>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</si>
  <si>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</si>
  <si>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</si>
  <si>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</si>
  <si>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</si>
  <si>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</si>
  <si>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</si>
  <si>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</si>
  <si>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</si>
  <si>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</si>
  <si>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</si>
  <si>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</si>
  <si>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</si>
  <si>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</si>
  <si>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</si>
  <si>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</si>
  <si>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</si>
  <si>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</si>
  <si>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</si>
  <si>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</si>
  <si>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</si>
  <si>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</si>
  <si>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</si>
  <si>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</si>
  <si>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</si>
  <si>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</si>
  <si>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</si>
  <si>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</si>
  <si>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</si>
  <si>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</si>
  <si>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</si>
  <si>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</si>
  <si>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</si>
  <si>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</si>
  <si>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</si>
  <si>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</si>
  <si>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</si>
  <si>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</si>
  <si>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</si>
  <si>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</si>
  <si>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</si>
  <si>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</si>
  <si>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</si>
  <si>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</si>
  <si>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</si>
  <si>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</si>
  <si>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</si>
  <si>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</si>
  <si>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</si>
  <si>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</si>
  <si>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</si>
  <si>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</si>
  <si>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</si>
  <si>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</si>
  <si>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</si>
  <si>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</si>
  <si>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</si>
  <si>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</si>
  <si>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</si>
  <si>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</si>
  <si>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</si>
  <si>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</si>
  <si>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</si>
  <si>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</si>
  <si>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</si>
  <si>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</si>
  <si>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</si>
  <si>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</si>
  <si>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</si>
  <si>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</si>
  <si>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</si>
  <si>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</si>
  <si>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</si>
  <si>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</si>
  <si>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</si>
  <si>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</si>
  <si>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</si>
  <si>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</si>
  <si>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</si>
  <si>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</si>
  <si>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</si>
  <si>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</si>
  <si>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</si>
  <si>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</si>
  <si>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</si>
  <si>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</si>
  <si>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</si>
  <si>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</si>
  <si>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</si>
  <si>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</si>
  <si>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</si>
  <si>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</si>
  <si>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</si>
  <si>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</si>
  <si>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</si>
  <si>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</si>
  <si>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</si>
  <si>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</si>
  <si>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</si>
  <si>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</si>
  <si>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</si>
  <si>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</si>
  <si>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</si>
  <si>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</si>
  <si>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</si>
  <si>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</si>
  <si>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</si>
  <si>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</si>
  <si>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</si>
  <si>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</si>
  <si>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</si>
  <si>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</si>
  <si>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</si>
  <si>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</si>
  <si>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</si>
  <si>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</si>
  <si>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</si>
  <si>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</si>
  <si>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</si>
  <si>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</si>
  <si>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</si>
  <si>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</si>
  <si>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</si>
  <si>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</si>
  <si>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</si>
  <si>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</si>
  <si>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</si>
  <si>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</si>
  <si>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</si>
  <si>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</si>
  <si>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</si>
  <si>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</si>
  <si>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</si>
  <si>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</si>
  <si>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</si>
  <si>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</si>
  <si>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</si>
  <si>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</si>
  <si>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</si>
  <si>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</si>
  <si>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</si>
  <si>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</si>
  <si>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</si>
  <si>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</si>
  <si>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</si>
  <si>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</si>
  <si>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</si>
  <si>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</si>
  <si>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</si>
  <si>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</si>
  <si>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</si>
  <si>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</si>
  <si>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</si>
  <si>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</si>
  <si>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</si>
  <si>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</si>
  <si>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</si>
  <si>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</si>
  <si>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</si>
  <si>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</si>
  <si>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</si>
  <si>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</si>
  <si>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</si>
  <si>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</si>
  <si>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</si>
  <si>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</si>
  <si>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</si>
  <si>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</si>
  <si>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</si>
  <si>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</si>
  <si>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</si>
  <si>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</si>
  <si>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</si>
  <si>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</si>
  <si>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</si>
  <si>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</si>
  <si>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</si>
  <si>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</si>
  <si>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</si>
  <si>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</si>
  <si>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</si>
  <si>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</si>
  <si>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</si>
  <si>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</si>
  <si>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</si>
  <si>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</si>
  <si>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</si>
  <si>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</si>
  <si>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</si>
  <si>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</si>
  <si>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</si>
  <si>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</si>
  <si>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</si>
  <si>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</si>
  <si>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</si>
  <si>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</si>
  <si>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</si>
  <si>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</si>
  <si>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</si>
  <si>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</si>
  <si>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</si>
  <si>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</si>
  <si>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</si>
  <si>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</si>
  <si>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</si>
  <si>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</si>
  <si>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</si>
  <si>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</si>
  <si>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</si>
  <si>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</si>
  <si>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</si>
  <si>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</si>
  <si>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</si>
  <si>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</si>
  <si>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</si>
  <si>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</si>
  <si>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</si>
  <si>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</si>
  <si>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</si>
  <si>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</si>
  <si>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</si>
  <si>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</si>
  <si>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</si>
  <si>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</si>
  <si>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</si>
  <si>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</si>
  <si>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</si>
  <si>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</si>
  <si>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</si>
  <si>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</si>
  <si>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</si>
  <si>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</si>
  <si>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</si>
  <si>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</si>
  <si>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</si>
  <si>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</si>
  <si>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</si>
  <si>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</si>
  <si>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</si>
  <si>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</si>
  <si>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</si>
  <si>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</si>
  <si>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</si>
  <si>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</si>
  <si>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</si>
  <si>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</si>
  <si>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</si>
  <si>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</si>
  <si>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</si>
  <si>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</si>
  <si>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</si>
  <si>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</si>
  <si>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</si>
  <si>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</si>
  <si>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</si>
  <si>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</si>
  <si>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</si>
  <si>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</si>
  <si>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</si>
  <si>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</si>
  <si>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</si>
  <si>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</si>
  <si>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</si>
  <si>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</si>
  <si>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</si>
  <si>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</si>
  <si>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</si>
  <si>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</si>
  <si>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</si>
  <si>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</si>
  <si>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</si>
  <si>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</si>
  <si>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</si>
  <si>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</si>
  <si>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</si>
  <si>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</si>
  <si>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</si>
  <si>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</si>
  <si>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</si>
  <si>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</si>
  <si>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</si>
  <si>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</si>
  <si>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</si>
  <si>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</si>
  <si>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</si>
  <si>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</si>
  <si>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</si>
  <si>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</si>
  <si>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</si>
  <si>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</si>
  <si>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</si>
  <si>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</si>
  <si>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</si>
  <si>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</si>
  <si>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</si>
  <si>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</si>
  <si>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</si>
  <si>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</si>
  <si>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</si>
  <si>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</si>
  <si>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</si>
  <si>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</si>
  <si>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</si>
  <si>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</si>
  <si>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</si>
  <si>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</si>
  <si>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</si>
  <si>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</si>
  <si>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</si>
  <si>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</si>
  <si>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</si>
  <si>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</si>
  <si>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</si>
  <si>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</si>
  <si>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</si>
  <si>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</si>
  <si>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</si>
  <si>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</si>
  <si>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</si>
  <si>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</si>
  <si>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</si>
  <si>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</si>
  <si>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</si>
  <si>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</si>
  <si>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</si>
  <si>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</si>
  <si>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</si>
  <si>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</si>
  <si>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</si>
  <si>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</si>
  <si>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</si>
  <si>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</si>
  <si>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</si>
  <si>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</si>
  <si>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</si>
  <si>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</si>
  <si>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</si>
  <si>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</si>
  <si>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</si>
  <si>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</si>
  <si>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</si>
  <si>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</si>
  <si>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</si>
  <si>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</si>
  <si>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</si>
  <si>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</si>
  <si>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</si>
  <si>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</si>
  <si>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</si>
  <si>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</si>
  <si>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</si>
  <si>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</si>
  <si>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</si>
  <si>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</si>
  <si>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</si>
  <si>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</si>
  <si>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</si>
  <si>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</si>
  <si>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</si>
  <si>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</si>
  <si>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</si>
  <si>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</si>
  <si>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</si>
  <si>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</si>
  <si>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</si>
  <si>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</si>
  <si>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</si>
  <si>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</si>
  <si>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</si>
  <si>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</si>
  <si>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</si>
  <si>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</si>
  <si>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</si>
  <si>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</si>
  <si>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</si>
  <si>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</si>
  <si>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</si>
  <si>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</si>
  <si>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</si>
  <si>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</si>
  <si>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</si>
  <si>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</si>
  <si>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</si>
  <si>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</si>
  <si>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</si>
  <si>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</si>
  <si>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</si>
  <si>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</si>
  <si>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</si>
  <si>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</si>
  <si>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</si>
  <si>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</si>
  <si>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</si>
  <si>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</si>
  <si>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</si>
  <si>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</si>
  <si>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</si>
  <si>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</si>
  <si>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</si>
  <si>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</si>
  <si>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</si>
  <si>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</si>
  <si>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</si>
  <si>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</si>
  <si>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</si>
  <si>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</si>
  <si>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</si>
  <si>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</si>
  <si>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</si>
  <si>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</si>
  <si>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</si>
  <si>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</si>
  <si>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</si>
  <si>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</si>
  <si>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</si>
  <si>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</si>
  <si>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</si>
  <si>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</si>
  <si>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</si>
  <si>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</si>
  <si>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</si>
  <si>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</si>
  <si>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</si>
  <si>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</si>
  <si>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</si>
  <si>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</si>
  <si>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</si>
  <si>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</si>
  <si>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</si>
  <si>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</si>
  <si>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</si>
  <si>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</si>
  <si>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</si>
  <si>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</si>
  <si>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</si>
  <si>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</si>
  <si>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</si>
  <si>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</si>
  <si>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</si>
  <si>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</si>
  <si>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</si>
  <si>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</si>
  <si>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</si>
  <si>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</si>
  <si>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</si>
  <si>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</si>
  <si>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</si>
  <si>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</si>
  <si>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</si>
  <si>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</si>
  <si>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</si>
  <si>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</si>
  <si>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</si>
  <si>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</si>
  <si>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</si>
  <si>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</si>
  <si>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</si>
  <si>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</si>
  <si>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</si>
  <si>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</si>
  <si>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</si>
  <si>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</si>
  <si>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</si>
  <si>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</si>
  <si>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</si>
  <si>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</si>
  <si>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</si>
  <si>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</si>
  <si>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</si>
  <si>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</si>
  <si>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</si>
  <si>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</si>
  <si>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</si>
  <si>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</si>
  <si>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</si>
  <si>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</si>
  <si>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</si>
  <si>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</si>
  <si>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</si>
  <si>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</si>
  <si>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</si>
  <si>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</si>
  <si>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</si>
  <si>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</si>
  <si>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</si>
  <si>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</si>
  <si>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</si>
  <si>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</si>
  <si>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</si>
  <si>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</si>
  <si>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</si>
  <si>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</si>
  <si>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</si>
  <si>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</si>
  <si>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</si>
  <si>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</si>
  <si>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</si>
  <si>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</si>
  <si>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</si>
  <si>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</si>
  <si>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</si>
  <si>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</si>
  <si>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</si>
  <si>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</si>
  <si>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</si>
  <si>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</si>
  <si>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</si>
  <si>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</si>
  <si>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</si>
  <si>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</si>
  <si>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</si>
  <si>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</si>
  <si>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</si>
  <si>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</si>
  <si>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</si>
  <si>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</si>
  <si>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</si>
  <si>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</si>
  <si>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</si>
  <si>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</si>
  <si>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</si>
  <si>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</si>
  <si>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</si>
  <si>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</si>
  <si>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</si>
  <si>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</si>
  <si>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</si>
  <si>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</si>
  <si>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</si>
  <si>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</si>
  <si>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</si>
  <si>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</si>
  <si>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</si>
  <si>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</si>
  <si>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</si>
  <si>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</si>
  <si>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</si>
  <si>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</si>
  <si>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</si>
  <si>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</si>
  <si>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</si>
  <si>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</si>
  <si>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</si>
  <si>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</si>
  <si>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</si>
  <si>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</si>
  <si>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</si>
  <si>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</si>
  <si>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</si>
  <si>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</si>
  <si>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</si>
  <si>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</si>
  <si>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</si>
  <si>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</si>
  <si>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</si>
  <si>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</si>
  <si>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</si>
  <si>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</si>
  <si>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</si>
  <si>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</si>
  <si>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</si>
  <si>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</si>
  <si>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</si>
  <si>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</si>
  <si>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</si>
  <si>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</si>
  <si>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</si>
  <si>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</si>
  <si>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</si>
  <si>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</si>
  <si>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</si>
  <si>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</si>
  <si>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</si>
  <si>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</si>
  <si>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</si>
  <si>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</si>
  <si>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</si>
  <si>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</si>
  <si>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</si>
  <si>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</si>
  <si>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</si>
  <si>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</si>
  <si>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</si>
  <si>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</si>
  <si>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</si>
  <si>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</si>
  <si>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</si>
  <si>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</si>
  <si>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</si>
  <si>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</si>
  <si>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</si>
  <si>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</si>
  <si>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</si>
  <si>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</si>
  <si>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</si>
  <si>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</si>
  <si>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</si>
  <si>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</si>
  <si>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</si>
  <si>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</si>
  <si>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</si>
  <si>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</si>
  <si>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</si>
  <si>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</si>
  <si>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</si>
  <si>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</si>
  <si>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</si>
  <si>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</si>
  <si>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</si>
  <si>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</si>
  <si>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</si>
  <si>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</si>
  <si>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</si>
  <si>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</si>
  <si>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</si>
  <si>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</si>
  <si>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</si>
  <si>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</si>
  <si>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</si>
  <si>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</si>
  <si>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</si>
  <si>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</si>
  <si>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</si>
  <si>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</si>
  <si>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</si>
  <si>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</si>
  <si>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</si>
  <si>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</si>
  <si>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</si>
  <si>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</si>
  <si>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</si>
  <si>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</si>
  <si>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</si>
  <si>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</si>
  <si>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</si>
  <si>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</si>
  <si>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</si>
  <si>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</si>
  <si>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</si>
  <si>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</si>
  <si>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</si>
  <si>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</si>
  <si>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</si>
  <si>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</si>
  <si>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</si>
  <si>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</si>
  <si>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</si>
  <si>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</si>
  <si>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</si>
  <si>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</si>
  <si>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</si>
  <si>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</si>
  <si>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</si>
  <si>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</si>
  <si>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</si>
  <si>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</si>
  <si>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</si>
  <si>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</si>
  <si>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</si>
  <si>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</si>
  <si>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</si>
  <si>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</si>
  <si>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</si>
  <si>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</si>
  <si>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</si>
  <si>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</si>
  <si>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</si>
  <si>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</si>
  <si>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</si>
  <si>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</si>
  <si>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</si>
  <si>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</si>
  <si>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</si>
  <si>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</si>
  <si>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</si>
  <si>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</si>
  <si>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</si>
  <si>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</si>
  <si>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</si>
  <si>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</si>
  <si>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</si>
  <si>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</si>
  <si>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</si>
  <si>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</si>
  <si>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</si>
  <si>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</si>
  <si>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</si>
  <si>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</si>
  <si>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</si>
  <si>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</si>
  <si>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</si>
  <si>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</si>
  <si>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</si>
  <si>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</si>
  <si>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</si>
  <si>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</si>
  <si>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</si>
  <si>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</si>
  <si>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</si>
  <si>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</si>
  <si>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</si>
  <si>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</si>
  <si>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</si>
  <si>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</si>
  <si>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</si>
  <si>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</si>
  <si>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</si>
  <si>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</si>
  <si>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</si>
  <si>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</si>
  <si>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</si>
  <si>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</si>
  <si>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</si>
  <si>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</si>
  <si>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</si>
  <si>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</si>
  <si>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</si>
  <si>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</si>
  <si>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</si>
  <si>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</si>
  <si>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</si>
  <si>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</si>
  <si>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</si>
  <si>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</si>
  <si>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</si>
  <si>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</si>
  <si>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</si>
  <si>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</si>
  <si>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</si>
  <si>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</si>
  <si>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</si>
  <si>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</si>
  <si>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</si>
  <si>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</si>
  <si>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</si>
  <si>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</si>
  <si>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</si>
  <si>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</si>
  <si>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</si>
  <si>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</si>
  <si>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</si>
  <si>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</si>
  <si>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</si>
  <si>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</si>
  <si>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</si>
  <si>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</si>
  <si>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</si>
  <si>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</si>
  <si>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</si>
  <si>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</si>
  <si>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</si>
  <si>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</si>
  <si>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</si>
  <si>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</si>
  <si>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</si>
  <si>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</si>
  <si>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</si>
  <si>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</si>
  <si>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</si>
  <si>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</si>
  <si>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</si>
  <si>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</si>
  <si>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</si>
  <si>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</si>
  <si>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</si>
  <si>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</si>
  <si>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</si>
  <si>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</si>
  <si>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</si>
  <si>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</si>
  <si>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</si>
  <si>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</si>
  <si>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</si>
  <si>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</si>
  <si>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</si>
  <si>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</si>
  <si>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</si>
  <si>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</si>
  <si>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</si>
  <si>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</si>
  <si>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</si>
  <si>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</si>
  <si>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</si>
  <si>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</si>
  <si>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</si>
  <si>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</si>
  <si>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</si>
  <si>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</si>
  <si>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</si>
  <si>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</si>
  <si>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</si>
  <si>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</si>
  <si>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</si>
  <si>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</si>
  <si>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</si>
  <si>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</si>
  <si>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</si>
  <si>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</si>
  <si>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</si>
  <si>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</si>
  <si>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</si>
  <si>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</si>
  <si>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</si>
  <si>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</si>
  <si>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</si>
  <si>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</si>
  <si>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</si>
  <si>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</si>
  <si>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</si>
  <si>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</si>
  <si>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</si>
  <si>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</si>
  <si>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</si>
  <si>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</si>
  <si>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</si>
  <si>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</si>
  <si>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</si>
  <si>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</si>
  <si>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</si>
  <si>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</si>
  <si>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</si>
  <si>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</si>
  <si>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</si>
  <si>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</si>
  <si>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</si>
  <si>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</si>
  <si>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</si>
  <si>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</si>
  <si>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</si>
  <si>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</si>
  <si>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</si>
  <si>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</si>
  <si>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</si>
  <si>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</si>
  <si>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</si>
  <si>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</si>
  <si>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</si>
  <si>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</si>
  <si>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</si>
  <si>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</si>
  <si>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</si>
  <si>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</si>
  <si>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</si>
  <si>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</si>
  <si>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</si>
  <si>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</si>
  <si>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</si>
  <si>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</si>
  <si>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</si>
  <si>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</si>
  <si>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</si>
  <si>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</si>
  <si>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</si>
  <si>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</si>
  <si>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</si>
  <si>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</si>
  <si>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</si>
  <si>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</si>
  <si>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</si>
  <si>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</si>
  <si>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</si>
  <si>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</si>
  <si>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</si>
  <si>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</si>
  <si>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</si>
  <si>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</si>
  <si>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</si>
  <si>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</si>
  <si>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</si>
  <si>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</si>
  <si>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</si>
  <si>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</si>
  <si>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</si>
  <si>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</si>
  <si>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</si>
  <si>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</si>
  <si>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</si>
  <si>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</si>
  <si>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</si>
  <si>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</si>
  <si>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</si>
  <si>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</si>
  <si>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</si>
  <si>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</si>
  <si>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</si>
  <si>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</si>
  <si>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</si>
  <si>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</si>
  <si>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</si>
  <si>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</si>
  <si>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</si>
  <si>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</si>
  <si>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</si>
  <si>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</si>
  <si>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</si>
  <si>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</si>
  <si>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</si>
  <si>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</si>
  <si>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</si>
  <si>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</si>
  <si>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</si>
  <si>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</si>
  <si>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</si>
  <si>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</si>
  <si>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</si>
  <si>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</si>
  <si>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</si>
  <si>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</si>
  <si>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</si>
  <si>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</si>
  <si>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</si>
  <si>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</si>
  <si>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</si>
  <si>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</si>
  <si>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</si>
  <si>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</si>
  <si>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</si>
  <si>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</si>
  <si>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</si>
  <si>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</si>
  <si>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</si>
  <si>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</si>
  <si>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</si>
  <si>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</si>
  <si>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</si>
  <si>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</si>
  <si>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</si>
  <si>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</si>
  <si>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</si>
  <si>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</si>
  <si>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</si>
  <si>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</si>
  <si>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</si>
  <si>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</si>
  <si>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</si>
  <si>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</si>
  <si>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</si>
  <si>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</si>
  <si>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</si>
  <si>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</si>
  <si>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</si>
  <si>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</si>
  <si>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</si>
  <si>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</si>
  <si>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</si>
  <si>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</si>
  <si>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</si>
  <si>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</si>
  <si>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</si>
  <si>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</si>
  <si>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</si>
  <si>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</si>
  <si>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</si>
  <si>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</si>
  <si>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</si>
  <si>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</si>
  <si>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</si>
  <si>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</si>
  <si>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</si>
  <si>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</si>
  <si>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</si>
  <si>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</si>
  <si>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</si>
  <si>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</si>
  <si>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</si>
  <si>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</si>
  <si>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</si>
  <si>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</si>
  <si>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</si>
  <si>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</si>
  <si>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</si>
  <si>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</si>
  <si>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</si>
  <si>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</si>
  <si>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</si>
  <si>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</si>
  <si>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</si>
  <si>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</si>
  <si>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</si>
  <si>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</si>
  <si>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</si>
  <si>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</si>
  <si>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</si>
  <si>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</si>
  <si>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</si>
  <si>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</si>
  <si>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</si>
  <si>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</si>
  <si>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</si>
  <si>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</si>
  <si>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</si>
  <si>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</si>
  <si>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</si>
  <si>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</si>
  <si>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</si>
  <si>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</si>
  <si>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</si>
  <si>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</si>
  <si>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</si>
  <si>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</si>
  <si>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</si>
  <si>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</si>
  <si>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</si>
  <si>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</si>
  <si>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</si>
  <si>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</si>
  <si>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</si>
  <si>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</si>
  <si>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</si>
  <si>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</si>
  <si>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</si>
  <si>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</si>
  <si>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</si>
  <si>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</si>
  <si>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</si>
  <si>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</si>
  <si>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</si>
  <si>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</si>
  <si>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</si>
  <si>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</si>
  <si>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</si>
  <si>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</si>
  <si>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</si>
  <si>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</si>
  <si>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</si>
  <si>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</si>
  <si>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</si>
  <si>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</si>
  <si>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</si>
  <si>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</si>
  <si>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</si>
  <si>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</si>
  <si>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</si>
  <si>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</si>
  <si>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</si>
  <si>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</si>
  <si>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</si>
  <si>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</si>
  <si>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</si>
  <si>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</si>
  <si>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</si>
  <si>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</si>
  <si>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</si>
  <si>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</si>
  <si>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</si>
  <si>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</si>
  <si>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</si>
  <si>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</si>
  <si>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</si>
  <si>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</si>
  <si>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</si>
  <si>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</si>
  <si>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</si>
  <si>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</si>
  <si>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</si>
  <si>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</si>
  <si>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</si>
  <si>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</si>
  <si>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</si>
  <si>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</si>
  <si>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</si>
  <si>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</si>
  <si>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</si>
  <si>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</si>
  <si>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</si>
  <si>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</si>
  <si>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</si>
  <si>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</si>
  <si>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</si>
  <si>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</si>
  <si>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</si>
  <si>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</si>
  <si>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</si>
  <si>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</si>
  <si>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</si>
  <si>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</si>
  <si>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</si>
  <si>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</si>
  <si>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</si>
  <si>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</si>
  <si>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</si>
  <si>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</si>
  <si>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</si>
  <si>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</si>
  <si>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</si>
  <si>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</si>
  <si>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</si>
  <si>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</si>
  <si>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</si>
  <si>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</si>
  <si>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</si>
  <si>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</si>
  <si>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</si>
  <si>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</si>
  <si>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</si>
  <si>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</si>
  <si>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</si>
  <si>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</si>
  <si>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</si>
  <si>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</si>
  <si>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</si>
  <si>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</si>
  <si>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</si>
  <si>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</si>
  <si>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</si>
  <si>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</si>
  <si>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</si>
  <si>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</si>
  <si>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</si>
  <si>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</si>
  <si>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</si>
  <si>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</si>
  <si>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</si>
  <si>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</si>
  <si>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</si>
  <si>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</si>
  <si>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</si>
  <si>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</si>
  <si>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</si>
  <si>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</si>
  <si>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</si>
  <si>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</si>
  <si>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</si>
  <si>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</si>
  <si>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</si>
  <si>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</si>
  <si>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</si>
  <si>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</si>
  <si>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</si>
  <si>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</si>
  <si>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</si>
  <si>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</si>
  <si>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</si>
  <si>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</si>
  <si>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</si>
  <si>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</si>
  <si>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</si>
  <si>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</si>
  <si>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</si>
  <si>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</si>
  <si>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</si>
  <si>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</si>
  <si>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</si>
  <si>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</si>
  <si>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</si>
  <si>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</si>
  <si>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</si>
  <si>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</si>
  <si>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</si>
  <si>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</si>
  <si>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</si>
  <si>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</si>
  <si>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</si>
  <si>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</si>
  <si>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</si>
  <si>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</si>
  <si>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</si>
  <si>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</si>
  <si>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</si>
  <si>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</si>
  <si>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</si>
  <si>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</si>
  <si>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</si>
  <si>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</si>
  <si>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</si>
  <si>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</si>
  <si>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</si>
  <si>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</si>
  <si>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</si>
  <si>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</si>
  <si>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</si>
  <si>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</si>
  <si>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</si>
  <si>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</si>
  <si>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</si>
  <si>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</si>
  <si>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</si>
  <si>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</si>
  <si>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</si>
  <si>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</si>
  <si>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</si>
  <si>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</si>
  <si>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</si>
  <si>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</si>
  <si>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</si>
  <si>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</si>
  <si>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</si>
  <si>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</si>
  <si>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</si>
  <si>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</si>
  <si>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</si>
  <si>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</si>
  <si>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</si>
  <si>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</si>
  <si>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</si>
  <si>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</si>
  <si>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</si>
  <si>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</si>
  <si>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</si>
  <si>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</si>
  <si>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</si>
  <si>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</si>
  <si>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</si>
  <si>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</si>
  <si>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</si>
  <si>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</si>
  <si>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</si>
  <si>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</si>
  <si>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</si>
  <si>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</si>
  <si>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</si>
  <si>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</si>
  <si>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</si>
  <si>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</si>
  <si>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</si>
  <si>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</si>
  <si>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</si>
  <si>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</si>
  <si>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</si>
  <si>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</si>
  <si>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</si>
  <si>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</si>
  <si>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</si>
  <si>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</si>
  <si>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</si>
  <si>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</si>
  <si>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</si>
  <si>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</si>
  <si>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</si>
  <si>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</si>
  <si>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</si>
  <si>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</si>
  <si>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</si>
  <si>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</si>
  <si>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</si>
  <si>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</si>
  <si>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</si>
  <si>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</si>
  <si>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</si>
  <si>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</si>
  <si>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</si>
  <si>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</si>
  <si>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</si>
  <si>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</si>
  <si>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</si>
  <si>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</si>
  <si>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</si>
  <si>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</si>
  <si>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</si>
  <si>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</si>
  <si>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</si>
  <si>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</si>
  <si>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</si>
  <si>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</si>
  <si>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</si>
  <si>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</si>
  <si>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</si>
  <si>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</si>
  <si>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</si>
  <si>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</si>
  <si>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</si>
  <si>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</si>
  <si>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</si>
  <si>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</si>
  <si>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</si>
  <si>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</si>
  <si>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</si>
  <si>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</si>
  <si>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</si>
  <si>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</si>
  <si>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</si>
  <si>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</si>
  <si>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</si>
  <si>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</si>
  <si>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</si>
  <si>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</si>
  <si>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</si>
  <si>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</si>
  <si>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</si>
  <si>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</si>
  <si>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</si>
  <si>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</si>
  <si>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</si>
  <si>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</si>
  <si>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</si>
  <si>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</si>
  <si>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</si>
  <si>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</si>
  <si>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</si>
  <si>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</si>
  <si>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</si>
  <si>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</si>
  <si>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</si>
  <si>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</si>
  <si>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</si>
  <si>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</si>
  <si>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</si>
  <si>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</si>
  <si>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</si>
  <si>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</si>
  <si>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</si>
  <si>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</si>
  <si>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</si>
  <si>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</si>
  <si>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</si>
  <si>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</si>
  <si>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</si>
  <si>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</si>
  <si>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</si>
  <si>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</si>
  <si>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</si>
  <si>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</si>
  <si>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</si>
  <si>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</si>
  <si>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</si>
  <si>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</si>
  <si>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</si>
  <si>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</si>
  <si>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</si>
  <si>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</si>
  <si>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</si>
  <si>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</si>
  <si>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</si>
  <si>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</si>
  <si>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</si>
  <si>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</si>
  <si>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</si>
  <si>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</si>
  <si>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</si>
  <si>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</si>
  <si>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</si>
  <si>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</si>
  <si>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</si>
  <si>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</si>
  <si>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</si>
  <si>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</si>
  <si>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</si>
  <si>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</si>
  <si>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</si>
  <si>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</si>
  <si>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</si>
  <si>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</si>
  <si>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</si>
  <si>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</si>
  <si>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</si>
  <si>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</si>
  <si>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</si>
  <si>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</si>
  <si>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</si>
  <si>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</si>
  <si>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</si>
  <si>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</si>
  <si>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</si>
  <si>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</si>
  <si>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</si>
  <si>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</si>
  <si>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</si>
  <si>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</si>
  <si>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</si>
  <si>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</si>
  <si>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</si>
  <si>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</si>
  <si>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</si>
  <si>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</si>
  <si>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</si>
  <si>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</si>
  <si>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</si>
  <si>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</si>
  <si>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</si>
  <si>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</si>
  <si>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</si>
  <si>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</si>
  <si>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</si>
  <si>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</si>
  <si>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</si>
  <si>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</si>
  <si>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</si>
  <si>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</si>
  <si>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</si>
  <si>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</si>
  <si>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</si>
  <si>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</si>
  <si>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</si>
  <si>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</si>
  <si>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</si>
  <si>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</si>
  <si>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</si>
  <si>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</si>
  <si>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</si>
  <si>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</si>
  <si>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</si>
  <si>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</si>
  <si>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</si>
  <si>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</si>
  <si>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</si>
  <si>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</si>
  <si>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</si>
  <si>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</si>
  <si>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</si>
  <si>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</si>
  <si>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</si>
  <si>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</si>
  <si>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</si>
  <si>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</si>
  <si>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</si>
  <si>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</si>
  <si>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</si>
  <si>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</si>
  <si>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</si>
  <si>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</si>
  <si>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</si>
  <si>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</si>
  <si>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</si>
  <si>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</si>
  <si>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</si>
  <si>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</si>
  <si>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</si>
  <si>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</si>
  <si>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</si>
  <si>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</si>
  <si>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</si>
  <si>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</si>
  <si>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</si>
  <si>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</si>
  <si>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</si>
  <si>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</si>
  <si>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</si>
  <si>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</si>
  <si>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</si>
  <si>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</si>
  <si>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</si>
  <si>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</si>
  <si>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</si>
  <si>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</si>
  <si>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</si>
  <si>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</si>
  <si>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</si>
  <si>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</si>
  <si>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</si>
  <si>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</si>
  <si>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</si>
  <si>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</si>
  <si>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</si>
  <si>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</si>
  <si>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</si>
  <si>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</si>
  <si>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</si>
  <si>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</si>
  <si>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</si>
  <si>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</si>
  <si>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</si>
  <si>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</si>
  <si>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</si>
  <si>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</si>
  <si>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</si>
  <si>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</si>
  <si>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</si>
  <si>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</si>
  <si>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</si>
  <si>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</si>
  <si>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</si>
  <si>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</si>
  <si>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</si>
  <si>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</si>
  <si>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</si>
  <si>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</si>
  <si>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</si>
  <si>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</si>
  <si>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</si>
  <si>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</si>
  <si>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</si>
  <si>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</si>
  <si>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</si>
  <si>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</si>
  <si>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</si>
  <si>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</si>
  <si>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</si>
  <si>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</si>
  <si>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</si>
  <si>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</si>
  <si>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</si>
  <si>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</si>
  <si>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</si>
  <si>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</si>
  <si>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</si>
  <si>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</si>
  <si>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</si>
  <si>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</si>
  <si>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</si>
  <si>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</si>
  <si>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</si>
  <si>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</si>
  <si>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</si>
  <si>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</si>
  <si>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</si>
  <si>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</si>
  <si>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</si>
  <si>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</si>
  <si>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</si>
  <si>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</si>
  <si>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</si>
  <si>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</si>
  <si>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</si>
  <si>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</si>
  <si>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</si>
  <si>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</si>
  <si>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</si>
  <si>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</si>
  <si>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</si>
  <si>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</si>
  <si>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</si>
  <si>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</si>
  <si>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</si>
  <si>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</si>
  <si>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</si>
  <si>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</si>
  <si>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</si>
  <si>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</si>
  <si>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</si>
  <si>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</si>
  <si>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</si>
  <si>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</si>
  <si>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</si>
  <si>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</si>
  <si>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</si>
  <si>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</si>
  <si>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</si>
  <si>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</si>
  <si>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</si>
  <si>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</si>
  <si>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</si>
  <si>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</si>
  <si>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</si>
  <si>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</si>
  <si>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</si>
  <si>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</si>
  <si>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</si>
  <si>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</si>
  <si>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</si>
  <si>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</si>
  <si>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</si>
  <si>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</si>
  <si>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</si>
  <si>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</si>
  <si>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</si>
  <si>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</si>
  <si>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</si>
  <si>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</si>
  <si>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</si>
  <si>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</si>
  <si>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</si>
  <si>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</si>
  <si>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</si>
  <si>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</si>
  <si>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</si>
  <si>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</si>
  <si>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</si>
  <si>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</si>
  <si>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</si>
  <si>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</si>
  <si>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</si>
  <si>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</si>
  <si>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</si>
  <si>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</si>
  <si>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</si>
  <si>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</si>
  <si>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</si>
  <si>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</si>
  <si>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</si>
  <si>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</si>
  <si>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</si>
  <si>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</si>
  <si>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</si>
  <si>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</si>
  <si>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</si>
  <si>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</si>
  <si>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</si>
  <si>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</si>
  <si>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</si>
  <si>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</si>
  <si>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</si>
  <si>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</si>
  <si>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</si>
  <si>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</si>
  <si>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</si>
  <si>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</si>
  <si>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</si>
  <si>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</si>
  <si>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</si>
  <si>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</si>
  <si>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</si>
  <si>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</si>
  <si>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</si>
  <si>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</si>
  <si>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</si>
  <si>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</si>
  <si>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</si>
  <si>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</si>
  <si>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</si>
  <si>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</si>
  <si>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</si>
  <si>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</si>
  <si>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</si>
  <si>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</si>
  <si>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</si>
  <si>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</si>
  <si>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</si>
  <si>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</si>
  <si>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</si>
  <si>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</si>
  <si>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</si>
  <si>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</si>
  <si>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</si>
  <si>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</si>
  <si>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</si>
  <si>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</si>
  <si>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</si>
  <si>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</si>
  <si>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</si>
  <si>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</si>
  <si>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</si>
  <si>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</si>
  <si>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</si>
  <si>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</si>
  <si>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</si>
  <si>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</si>
  <si>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</si>
  <si>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</si>
  <si>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</si>
  <si>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</si>
  <si>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</si>
  <si>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</si>
  <si>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</si>
  <si>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</si>
  <si>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</si>
  <si>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</si>
  <si>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</si>
  <si>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</si>
  <si>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</si>
  <si>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</si>
  <si>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</si>
  <si>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</si>
  <si>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</si>
  <si>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</si>
  <si>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</si>
  <si>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</si>
  <si>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</si>
  <si>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</si>
  <si>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</si>
  <si>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</si>
  <si>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</si>
  <si>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</si>
  <si>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</si>
  <si>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</si>
  <si>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</si>
  <si>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</si>
  <si>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</si>
  <si>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</si>
  <si>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</si>
  <si>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</si>
  <si>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</si>
  <si>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</si>
  <si>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</si>
  <si>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</si>
  <si>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</si>
  <si>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</si>
  <si>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</si>
  <si>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</si>
  <si>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</si>
  <si>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</si>
  <si>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</si>
  <si>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</si>
  <si>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</si>
  <si>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</si>
  <si>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</si>
  <si>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</si>
  <si>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</si>
  <si>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</si>
  <si>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</si>
  <si>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</si>
  <si>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</si>
  <si>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</si>
  <si>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</si>
  <si>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</si>
  <si>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</si>
  <si>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</si>
  <si>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</si>
  <si>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</si>
  <si>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</si>
  <si>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</si>
  <si>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</si>
  <si>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</si>
  <si>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</si>
  <si>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</si>
  <si>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</si>
  <si>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</si>
  <si>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</si>
  <si>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</si>
  <si>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</si>
  <si>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</si>
  <si>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</si>
  <si>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</si>
  <si>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</si>
  <si>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</si>
  <si>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</si>
  <si>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</si>
  <si>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</si>
  <si>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</si>
  <si>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</si>
  <si>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</si>
  <si>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</si>
  <si>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</si>
  <si>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</si>
  <si>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</si>
  <si>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</si>
  <si>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</si>
  <si>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</si>
  <si>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</si>
  <si>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</si>
  <si>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</si>
  <si>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</si>
  <si>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</si>
  <si>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</si>
  <si>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</si>
  <si>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</si>
  <si>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</si>
  <si>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</si>
  <si>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</si>
  <si>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</si>
  <si>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</si>
  <si>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</si>
  <si>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</si>
  <si>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</si>
  <si>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</si>
  <si>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</si>
  <si>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</si>
  <si>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</si>
  <si>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</si>
  <si>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</si>
  <si>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</si>
  <si>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</si>
  <si>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</si>
  <si>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</si>
  <si>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</si>
  <si>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</si>
  <si>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</si>
  <si>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</si>
  <si>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</si>
  <si>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</si>
  <si>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</si>
  <si>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</si>
  <si>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</si>
  <si>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</si>
  <si>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</si>
  <si>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</si>
  <si>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</si>
  <si>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</si>
  <si>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</si>
  <si>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</si>
  <si>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</si>
  <si>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</si>
  <si>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</si>
  <si>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</si>
  <si>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</si>
  <si>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</si>
  <si>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</si>
  <si>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</si>
  <si>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</si>
  <si>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</si>
  <si>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</si>
  <si>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</si>
  <si>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</si>
  <si>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</si>
  <si>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</si>
  <si>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</si>
  <si>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</si>
  <si>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</si>
  <si>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</si>
  <si>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</si>
  <si>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</si>
  <si>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</si>
  <si>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</si>
  <si>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</si>
  <si>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</si>
  <si>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</si>
  <si>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</si>
  <si>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</si>
  <si>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</si>
  <si>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</si>
  <si>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</si>
  <si>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</si>
  <si>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</si>
  <si>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</si>
  <si>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</si>
  <si>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</si>
  <si>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</si>
  <si>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</si>
  <si>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</si>
  <si>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</si>
  <si>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</si>
  <si>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</si>
  <si>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</si>
  <si>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</si>
  <si>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</si>
  <si>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</si>
  <si>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</si>
  <si>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</si>
  <si>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</si>
  <si>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</si>
  <si>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</si>
  <si>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</si>
  <si>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</si>
  <si>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</si>
  <si>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</si>
  <si>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</si>
  <si>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</si>
  <si>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</si>
  <si>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</si>
  <si>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</si>
  <si>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</si>
  <si>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</si>
  <si>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</si>
  <si>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</si>
  <si>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</si>
  <si>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</si>
  <si>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</si>
  <si>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</si>
  <si>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</si>
  <si>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</si>
  <si>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</si>
  <si>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</si>
  <si>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</si>
  <si>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</si>
  <si>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</si>
  <si>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</si>
  <si>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</si>
  <si>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</si>
  <si>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</si>
  <si>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</si>
  <si>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</si>
  <si>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</si>
  <si>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</si>
  <si>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</si>
  <si>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</si>
  <si>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</si>
  <si>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</si>
  <si>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</si>
  <si>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</si>
  <si>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</si>
  <si>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</si>
  <si>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</si>
  <si>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</si>
  <si>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</si>
  <si>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</si>
  <si>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</si>
  <si>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</si>
  <si>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</si>
  <si>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</si>
  <si>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</si>
  <si>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</si>
  <si>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</si>
  <si>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</si>
  <si>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</si>
  <si>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</si>
  <si>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</si>
  <si>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</si>
  <si>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</si>
  <si>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</si>
  <si>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</si>
  <si>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</si>
  <si>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</si>
  <si>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</si>
  <si>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</si>
  <si>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</si>
  <si>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</si>
  <si>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</si>
  <si>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</si>
  <si>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</si>
  <si>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</si>
  <si>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</si>
  <si>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</si>
  <si>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</si>
  <si>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</si>
  <si>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</si>
  <si>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</si>
  <si>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</si>
  <si>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</si>
  <si>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</si>
  <si>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</si>
  <si>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</si>
  <si>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</si>
  <si>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</si>
  <si>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</si>
  <si>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</si>
  <si>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</si>
  <si>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</si>
  <si>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</si>
  <si>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</si>
  <si>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</si>
  <si>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</si>
  <si>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</si>
  <si>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</si>
  <si>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</si>
  <si>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</si>
  <si>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</si>
  <si>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</si>
  <si>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</si>
  <si>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</si>
  <si>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</si>
  <si>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</si>
  <si>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</si>
  <si>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</si>
  <si>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</si>
  <si>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</si>
  <si>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</si>
  <si>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</si>
  <si>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</si>
  <si>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</si>
  <si>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</si>
  <si>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</si>
  <si>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</si>
  <si>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</si>
  <si>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</si>
  <si>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</si>
  <si>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</si>
  <si>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</si>
  <si>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</si>
  <si>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</si>
  <si>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</si>
  <si>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</si>
  <si>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</si>
  <si>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</si>
  <si>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</si>
  <si>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</si>
  <si>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</si>
  <si>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</si>
  <si>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</si>
  <si>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</si>
  <si>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</si>
  <si>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</si>
  <si>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</si>
  <si>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</si>
  <si>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</si>
  <si>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</si>
  <si>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</si>
  <si>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</si>
  <si>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</si>
  <si>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</si>
  <si>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</si>
  <si>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</si>
  <si>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</si>
  <si>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</si>
  <si>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</si>
  <si>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</si>
  <si>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</si>
  <si>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</si>
  <si>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</si>
  <si>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</si>
  <si>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</si>
  <si>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</si>
  <si>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</si>
  <si>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</si>
  <si>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</si>
  <si>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</si>
  <si>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</si>
  <si>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</si>
  <si>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</si>
  <si>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</si>
  <si>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</si>
  <si>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</si>
  <si>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</si>
  <si>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</si>
  <si>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</si>
  <si>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</si>
  <si>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</si>
  <si>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</si>
  <si>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</si>
  <si>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</si>
  <si>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</si>
  <si>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</si>
  <si>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</si>
  <si>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</si>
  <si>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</si>
  <si>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</si>
  <si>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</si>
  <si>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</si>
  <si>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</si>
  <si>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</si>
  <si>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</si>
  <si>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</si>
  <si>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</si>
  <si>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</si>
  <si>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</si>
  <si>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</si>
  <si>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</si>
  <si>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</si>
  <si>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</si>
  <si>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</si>
  <si>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</si>
  <si>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</si>
  <si>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</si>
  <si>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</si>
  <si>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</si>
  <si>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</si>
  <si>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</si>
  <si>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</si>
  <si>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</si>
  <si>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</si>
  <si>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</si>
  <si>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</si>
  <si>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</si>
  <si>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</si>
  <si>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</si>
  <si>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</si>
  <si>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</si>
  <si>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</si>
  <si>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</si>
  <si>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</si>
  <si>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</si>
  <si>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</si>
  <si>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</si>
  <si>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</si>
  <si>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</si>
  <si>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</si>
  <si>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</si>
  <si>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</si>
  <si>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</si>
  <si>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</si>
  <si>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</si>
  <si>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</si>
  <si>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</si>
  <si>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</si>
  <si>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</si>
  <si>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</si>
  <si>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</si>
  <si>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</si>
  <si>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</si>
  <si>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</si>
  <si>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</si>
  <si>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</si>
  <si>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</si>
  <si>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</si>
  <si>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</si>
  <si>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</si>
  <si>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</si>
  <si>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</si>
  <si>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</si>
  <si>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</si>
  <si>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</si>
  <si>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</si>
  <si>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</si>
  <si>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</si>
  <si>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</si>
  <si>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</si>
  <si>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</si>
  <si>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</si>
  <si>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</si>
  <si>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</si>
  <si>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</si>
  <si>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</si>
  <si>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</si>
  <si>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</si>
  <si>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</si>
  <si>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</si>
  <si>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</si>
  <si>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</si>
  <si>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</si>
  <si>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</si>
  <si>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</si>
  <si>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</si>
  <si>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</si>
  <si>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</si>
  <si>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</si>
  <si>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</si>
  <si>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</si>
  <si>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</si>
  <si>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</si>
  <si>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</si>
  <si>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</si>
  <si>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</si>
  <si>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</si>
  <si>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</si>
  <si>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</si>
  <si>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</si>
  <si>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</si>
  <si>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</si>
  <si>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</si>
  <si>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</si>
  <si>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</si>
  <si>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</si>
  <si>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</si>
  <si>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</si>
  <si>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</si>
  <si>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</si>
  <si>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</si>
  <si>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</si>
  <si>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</si>
  <si>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</si>
  <si>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</si>
  <si>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</si>
  <si>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</si>
  <si>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</si>
  <si>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</si>
  <si>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</si>
  <si>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</si>
  <si>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</si>
  <si>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</si>
  <si>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</si>
  <si>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</si>
  <si>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</si>
  <si>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</si>
  <si>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</si>
  <si>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</si>
  <si>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</si>
  <si>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</si>
  <si>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</si>
  <si>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</si>
  <si>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</si>
  <si>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</si>
  <si>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</si>
  <si>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</si>
  <si>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</si>
  <si>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</si>
  <si>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</si>
  <si>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</si>
  <si>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</si>
  <si>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</si>
  <si>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</si>
  <si>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</si>
  <si>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</si>
  <si>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</si>
  <si>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</si>
  <si>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</si>
  <si>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</si>
  <si>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</si>
  <si>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</si>
  <si>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</si>
  <si>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</si>
  <si>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</si>
  <si>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</si>
  <si>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</si>
  <si>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</si>
  <si>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</si>
  <si>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</si>
  <si>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</si>
  <si>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</si>
  <si>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</si>
  <si>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</si>
  <si>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</si>
  <si>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</si>
  <si>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</si>
  <si>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</si>
  <si>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</si>
  <si>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</si>
  <si>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</si>
  <si>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</si>
  <si>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</si>
  <si>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</si>
  <si>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</si>
  <si>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</si>
  <si>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</si>
  <si>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</si>
  <si>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</si>
  <si>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</si>
  <si>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</si>
  <si>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</si>
  <si>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</si>
  <si>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</si>
  <si>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</si>
  <si>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</si>
  <si>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</si>
  <si>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</si>
  <si>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</si>
  <si>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</si>
  <si>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</si>
  <si>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</si>
  <si>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</si>
  <si>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</si>
  <si>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</si>
  <si>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</si>
  <si>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</si>
  <si>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</si>
  <si>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</si>
  <si>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</si>
  <si>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</si>
  <si>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</si>
  <si>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</si>
  <si>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</si>
  <si>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</si>
  <si>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</si>
  <si>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</si>
  <si>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</si>
  <si>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</si>
  <si>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</si>
  <si>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</si>
  <si>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</si>
  <si>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</si>
  <si>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</si>
  <si>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</si>
  <si>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</si>
  <si>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</si>
  <si>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</si>
  <si>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</si>
  <si>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</si>
  <si>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</si>
  <si>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</si>
  <si>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</si>
  <si>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</si>
  <si>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</si>
  <si>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</si>
  <si>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</si>
  <si>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</si>
  <si>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</si>
  <si>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</si>
  <si>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</si>
  <si>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</si>
  <si>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</si>
  <si>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</si>
  <si>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</si>
  <si>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</si>
  <si>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</si>
  <si>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</si>
  <si>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</si>
  <si>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</si>
  <si>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</si>
  <si>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</si>
  <si>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</si>
  <si>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</si>
  <si>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</si>
  <si>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</si>
  <si>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</si>
  <si>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</si>
  <si>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</si>
  <si>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</si>
  <si>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</si>
  <si>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</si>
  <si>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</si>
  <si>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</si>
  <si>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</si>
  <si>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</si>
  <si>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</si>
  <si>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</si>
  <si>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</si>
  <si>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</si>
  <si>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</si>
  <si>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</si>
  <si>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</si>
  <si>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</si>
  <si>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</si>
  <si>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</si>
  <si>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</si>
  <si>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</si>
  <si>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</si>
  <si>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</si>
  <si>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</si>
  <si>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</si>
  <si>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</si>
  <si>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</si>
  <si>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</si>
  <si>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</si>
  <si>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</si>
  <si>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</si>
  <si>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</si>
  <si>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</si>
  <si>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</si>
  <si>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</si>
  <si>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</si>
  <si>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</si>
  <si>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</si>
  <si>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</si>
  <si>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</si>
  <si>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</si>
  <si>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</si>
  <si>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</si>
  <si>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</si>
  <si>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</si>
  <si>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</si>
  <si>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</si>
  <si>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</si>
  <si>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</si>
  <si>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</si>
  <si>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</si>
  <si>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</si>
  <si>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</si>
  <si>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</si>
  <si>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</si>
  <si>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</si>
  <si>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</si>
  <si>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</si>
  <si>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</si>
  <si>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</si>
  <si>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</si>
  <si>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</si>
  <si>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</si>
  <si>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</si>
  <si>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</si>
  <si>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</si>
  <si>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</si>
  <si>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</si>
  <si>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</si>
  <si>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</si>
  <si>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</si>
  <si>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</si>
  <si>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</si>
  <si>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</si>
  <si>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</si>
  <si>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</si>
  <si>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</si>
  <si>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</si>
  <si>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</si>
  <si>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</si>
  <si>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</si>
  <si>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</si>
  <si>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</si>
  <si>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</si>
  <si>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</si>
  <si>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</si>
  <si>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</si>
  <si>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</si>
  <si>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</si>
  <si>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</si>
  <si>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</si>
  <si>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</si>
  <si>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</si>
  <si>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</si>
  <si>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</si>
  <si>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</si>
  <si>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</si>
  <si>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</si>
  <si>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</si>
  <si>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</si>
  <si>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</si>
  <si>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</si>
  <si>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</si>
  <si>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</si>
  <si>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</si>
  <si>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</si>
  <si>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</si>
  <si>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</si>
  <si>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</si>
  <si>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</si>
  <si>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</si>
  <si>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</si>
  <si>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</si>
  <si>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</si>
  <si>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</si>
  <si>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</si>
  <si>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</si>
  <si>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</si>
  <si>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</si>
  <si>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</si>
  <si>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</si>
  <si>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</si>
  <si>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</si>
  <si>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</si>
  <si>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</si>
  <si>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</si>
  <si>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</si>
  <si>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</si>
  <si>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</si>
  <si>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</si>
  <si>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</si>
  <si>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</si>
  <si>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</si>
  <si>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</si>
  <si>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</si>
  <si>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</si>
  <si>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</si>
  <si>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</si>
  <si>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</si>
  <si>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</si>
  <si>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</si>
  <si>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</si>
  <si>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</si>
  <si>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</si>
  <si>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</si>
  <si>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</si>
  <si>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</si>
  <si>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</si>
  <si>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</si>
  <si>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</si>
  <si>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</si>
  <si>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</si>
  <si>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</si>
  <si>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</si>
  <si>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</si>
  <si>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</si>
  <si>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</si>
  <si>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</si>
  <si>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</si>
  <si>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</si>
  <si>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</si>
  <si>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</si>
  <si>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</si>
  <si>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</si>
  <si>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</si>
  <si>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</si>
  <si>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</si>
  <si>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</si>
  <si>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</si>
  <si>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</si>
  <si>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</si>
  <si>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</si>
  <si>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</si>
  <si>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</si>
  <si>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</si>
  <si>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</si>
  <si>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</si>
  <si>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</si>
  <si>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</si>
  <si>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</si>
  <si>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</si>
  <si>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</si>
  <si>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</si>
  <si>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</si>
  <si>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</si>
  <si>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</si>
  <si>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</si>
  <si>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</si>
  <si>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</si>
  <si>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</si>
  <si>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</si>
  <si>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</si>
  <si>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</si>
  <si>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</si>
  <si>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</si>
  <si>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</si>
  <si>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</si>
  <si>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</si>
  <si>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</si>
  <si>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</si>
  <si>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</si>
  <si>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</si>
  <si>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</si>
  <si>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</si>
  <si>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</si>
  <si>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</si>
  <si>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</si>
  <si>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</si>
  <si>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</si>
  <si>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</si>
  <si>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</si>
  <si>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</si>
  <si>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</si>
  <si>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</si>
  <si>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</si>
  <si>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</si>
  <si>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</si>
  <si>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</si>
  <si>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</si>
  <si>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</si>
  <si>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</si>
  <si>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</si>
  <si>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</si>
  <si>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</si>
  <si>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</si>
  <si>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</si>
  <si>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</si>
  <si>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</si>
  <si>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</si>
  <si>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</si>
  <si>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</si>
  <si>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</si>
  <si>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</si>
  <si>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</si>
  <si>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</si>
  <si>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</si>
  <si>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</si>
  <si>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</si>
  <si>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</si>
  <si>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</si>
  <si>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</si>
  <si>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</si>
  <si>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</si>
  <si>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</si>
  <si>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</si>
  <si>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</si>
  <si>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</si>
  <si>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</si>
  <si>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</si>
  <si>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</si>
  <si>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</si>
  <si>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</si>
  <si>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</si>
  <si>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</si>
  <si>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</si>
  <si>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</si>
  <si>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</si>
  <si>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</si>
  <si>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</si>
  <si>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</si>
  <si>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</si>
  <si>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</si>
  <si>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</si>
  <si>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</si>
  <si>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</si>
  <si>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</si>
  <si>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</si>
  <si>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</si>
  <si>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</si>
  <si>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</si>
  <si>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</si>
  <si>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</si>
  <si>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</si>
  <si>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</si>
  <si>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</si>
  <si>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</si>
  <si>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</si>
  <si>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</si>
  <si>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</si>
  <si>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</si>
  <si>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</si>
  <si>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</si>
  <si>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</si>
  <si>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</si>
  <si>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</si>
  <si>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</si>
  <si>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</si>
  <si>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</si>
  <si>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</si>
  <si>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</si>
  <si>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</si>
  <si>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</si>
  <si>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</si>
  <si>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</si>
  <si>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</si>
  <si>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</si>
  <si>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</si>
  <si>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</si>
  <si>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</si>
  <si>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</si>
  <si>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</si>
  <si>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</si>
  <si>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</si>
  <si>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</si>
  <si>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</si>
  <si>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</si>
  <si>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</si>
  <si>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</si>
  <si>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</si>
  <si>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</si>
  <si>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</si>
  <si>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</si>
  <si>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</si>
  <si>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</si>
  <si>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</si>
  <si>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</si>
  <si>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</si>
  <si>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</si>
  <si>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</si>
  <si>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</si>
  <si>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</si>
  <si>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</si>
  <si>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</si>
  <si>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</si>
  <si>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</si>
  <si>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</si>
  <si>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</si>
  <si>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</si>
  <si>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</si>
  <si>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</si>
  <si>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</si>
  <si>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</si>
  <si>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</si>
  <si>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</si>
  <si>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</si>
  <si>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</si>
  <si>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</si>
  <si>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</si>
  <si>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</si>
  <si>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</si>
  <si>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</si>
  <si>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</si>
  <si>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</si>
  <si>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</si>
  <si>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</si>
  <si>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</si>
  <si>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</si>
  <si>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</si>
  <si>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</si>
  <si>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</si>
  <si>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</si>
  <si>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</si>
  <si>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</si>
  <si>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</si>
  <si>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</si>
  <si>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</si>
  <si>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</si>
  <si>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</si>
  <si>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</si>
  <si>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</si>
  <si>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</si>
  <si>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</si>
  <si>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</si>
  <si>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</si>
  <si>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</si>
  <si>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</si>
  <si>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</si>
  <si>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</si>
  <si>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</si>
  <si>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</si>
  <si>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</si>
  <si>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</si>
  <si>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</si>
  <si>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</si>
  <si>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</si>
  <si>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</si>
  <si>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</si>
  <si>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</si>
  <si>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</si>
  <si>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</si>
  <si>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</si>
  <si>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</si>
  <si>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</si>
  <si>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</si>
  <si>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</si>
  <si>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</si>
  <si>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</si>
  <si>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</si>
  <si>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</si>
  <si>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</si>
  <si>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</si>
  <si>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</si>
  <si>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</si>
  <si>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</si>
  <si>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</si>
  <si>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</si>
  <si>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</si>
  <si>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</si>
  <si>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</si>
  <si>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</si>
  <si>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</si>
  <si>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</si>
  <si>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</si>
  <si>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</si>
  <si>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</si>
  <si>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</si>
  <si>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</si>
  <si>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</si>
  <si>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</si>
  <si>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</si>
  <si>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</si>
  <si>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</si>
  <si>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</si>
  <si>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</si>
  <si>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</si>
  <si>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</si>
  <si>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</si>
  <si>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</si>
  <si>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</si>
  <si>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</si>
  <si>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</si>
  <si>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</si>
  <si>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</si>
  <si>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</si>
  <si>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</si>
  <si>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</si>
  <si>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</si>
  <si>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</si>
  <si>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</si>
  <si>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</si>
  <si>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</si>
  <si>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</si>
  <si>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</si>
  <si>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</si>
  <si>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</si>
  <si>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</si>
  <si>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</si>
  <si>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</si>
  <si>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</si>
  <si>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</si>
  <si>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</si>
  <si>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</si>
  <si>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</si>
  <si>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</si>
  <si>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</si>
  <si>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</si>
  <si>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</si>
  <si>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</si>
  <si>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</si>
  <si>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</si>
  <si>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</si>
  <si>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</si>
  <si>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</si>
  <si>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</si>
  <si>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</si>
  <si>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</si>
  <si>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</si>
  <si>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</si>
  <si>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</si>
  <si>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</si>
  <si>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</si>
  <si>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</si>
  <si>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</si>
  <si>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</si>
  <si>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</si>
  <si>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</si>
  <si>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</si>
  <si>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</si>
  <si>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</si>
  <si>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</si>
  <si>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</si>
  <si>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</si>
  <si>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</si>
  <si>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</si>
  <si>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</si>
  <si>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</si>
  <si>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</si>
  <si>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</si>
  <si>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</si>
  <si>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</si>
  <si>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</si>
  <si>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</si>
  <si>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</si>
  <si>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</si>
  <si>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</si>
  <si>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</si>
  <si>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</si>
  <si>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</si>
  <si>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</si>
  <si>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</si>
  <si>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</si>
  <si>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</si>
  <si>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</si>
  <si>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</si>
  <si>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</si>
  <si>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</si>
  <si>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</si>
  <si>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</si>
  <si>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</si>
  <si>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</si>
  <si>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</si>
  <si>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</si>
  <si>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</si>
  <si>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</si>
  <si>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</si>
  <si>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</si>
  <si>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</si>
  <si>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</si>
  <si>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</si>
  <si>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</si>
  <si>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</si>
  <si>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</si>
  <si>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</si>
  <si>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</si>
  <si>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</si>
  <si>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</si>
  <si>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</si>
  <si>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</si>
  <si>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</si>
  <si>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</si>
  <si>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</si>
  <si>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</si>
  <si>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</si>
  <si>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</si>
  <si>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</si>
  <si>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</si>
  <si>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</si>
  <si>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</si>
  <si>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</si>
  <si>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</si>
  <si>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</si>
  <si>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</si>
  <si>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</si>
  <si>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</si>
  <si>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</si>
  <si>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</si>
  <si>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</si>
  <si>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</si>
  <si>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</si>
  <si>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</si>
  <si>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</si>
  <si>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</si>
  <si>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</si>
  <si>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</si>
  <si>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</si>
  <si>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</si>
  <si>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</si>
  <si>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</si>
  <si>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</si>
  <si>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</si>
  <si>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</si>
  <si>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</si>
  <si>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</si>
  <si>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</si>
  <si>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</si>
  <si>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</si>
  <si>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</si>
  <si>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</si>
  <si>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</si>
  <si>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</si>
  <si>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</si>
  <si>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</si>
  <si>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</si>
  <si>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</si>
  <si>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</si>
  <si>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</si>
  <si>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</si>
  <si>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</si>
  <si>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</si>
  <si>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</si>
  <si>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</si>
  <si>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</si>
  <si>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</si>
  <si>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</si>
  <si>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</si>
  <si>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</si>
  <si>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</si>
  <si>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</si>
  <si>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</si>
  <si>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</si>
  <si>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</si>
  <si>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</si>
  <si>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</si>
  <si>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</si>
  <si>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</si>
  <si>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</si>
  <si>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</si>
  <si>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</si>
  <si>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</si>
  <si>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</si>
  <si>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</si>
  <si>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</si>
  <si>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</si>
  <si>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</si>
  <si>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</si>
  <si>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</si>
  <si>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</si>
  <si>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</si>
  <si>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</si>
  <si>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</si>
  <si>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</si>
  <si>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</si>
  <si>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</si>
  <si>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</si>
  <si>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</si>
  <si>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</si>
  <si>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</si>
  <si>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</si>
  <si>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</si>
  <si>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</si>
  <si>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</si>
  <si>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</si>
  <si>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</si>
  <si>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</si>
  <si>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</si>
  <si>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</si>
  <si>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</si>
  <si>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</si>
  <si>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</si>
  <si>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</si>
  <si>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</si>
  <si>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</si>
  <si>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</si>
  <si>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</si>
  <si>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</si>
  <si>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</si>
  <si>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</si>
  <si>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</si>
  <si>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</si>
  <si>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</si>
  <si>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</si>
  <si>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</si>
  <si>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</si>
  <si>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</si>
  <si>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</si>
  <si>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</si>
  <si>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</si>
  <si>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</si>
  <si>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</si>
  <si>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</si>
  <si>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</si>
  <si>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</si>
  <si>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</si>
  <si>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</si>
  <si>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</si>
  <si>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</si>
  <si>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</si>
  <si>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</si>
  <si>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</si>
  <si>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</si>
  <si>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</si>
  <si>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</si>
  <si>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</si>
  <si>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</si>
  <si>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</si>
  <si>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</si>
  <si>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</si>
  <si>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</si>
  <si>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</si>
  <si>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</si>
  <si>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</si>
  <si>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</si>
  <si>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</si>
  <si>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</si>
  <si>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</si>
  <si>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</si>
  <si>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</si>
  <si>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</si>
  <si>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</si>
  <si>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</si>
  <si>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</si>
  <si>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</si>
  <si>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</si>
  <si>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</si>
  <si>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</si>
  <si>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</si>
  <si>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</si>
  <si>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</si>
  <si>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</si>
  <si>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</si>
  <si>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</si>
  <si>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</si>
  <si>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</si>
  <si>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</si>
  <si>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</si>
  <si>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</si>
  <si>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</si>
  <si>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</si>
  <si>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</si>
  <si>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</si>
  <si>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</si>
  <si>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</si>
  <si>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</si>
  <si>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</si>
  <si>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</si>
  <si>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</si>
  <si>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</si>
  <si>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</si>
  <si>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</si>
  <si>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</si>
  <si>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</si>
  <si>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</si>
  <si>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</si>
  <si>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</si>
  <si>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</si>
  <si>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</si>
  <si>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</si>
  <si>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</si>
  <si>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</si>
  <si>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</si>
  <si>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</si>
  <si>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</si>
  <si>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</si>
  <si>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</si>
  <si>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</si>
  <si>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</si>
  <si>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</si>
  <si>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</si>
  <si>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</si>
  <si>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</si>
  <si>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</si>
  <si>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</si>
  <si>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</si>
  <si>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</si>
  <si>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</si>
  <si>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</si>
  <si>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</si>
  <si>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</si>
  <si>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</si>
  <si>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</si>
  <si>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</si>
  <si>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</si>
  <si>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</si>
  <si>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</si>
  <si>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</si>
  <si>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</si>
  <si>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</si>
  <si>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</si>
  <si>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</si>
  <si>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</si>
  <si>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</si>
  <si>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</si>
  <si>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</si>
  <si>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</si>
  <si>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</si>
  <si>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</si>
  <si>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</si>
  <si>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</si>
  <si>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</si>
  <si>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</si>
  <si>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</si>
  <si>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</si>
  <si>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</si>
  <si>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</si>
  <si>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</si>
  <si>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</si>
  <si>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</si>
  <si>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</si>
  <si>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</si>
  <si>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</si>
  <si>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</si>
  <si>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</si>
  <si>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</si>
  <si>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</si>
  <si>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</si>
  <si>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</si>
  <si>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</si>
  <si>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</si>
  <si>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</si>
  <si>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</si>
  <si>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</si>
  <si>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</si>
  <si>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</si>
  <si>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</si>
  <si>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</si>
  <si>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</si>
  <si>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</si>
  <si>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</si>
  <si>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</si>
  <si>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</si>
  <si>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</si>
  <si>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</si>
  <si>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</si>
  <si>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</si>
  <si>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</si>
  <si>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</si>
  <si>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</si>
  <si>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</si>
  <si>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</si>
  <si>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</si>
  <si>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</si>
  <si>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</si>
  <si>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</si>
  <si>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</si>
  <si>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</si>
  <si>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</si>
  <si>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</si>
  <si>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</si>
  <si>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</si>
  <si>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</si>
  <si>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</si>
  <si>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</si>
  <si>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</si>
  <si>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</si>
  <si>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</si>
  <si>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</si>
  <si>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</si>
  <si>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</si>
  <si>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</si>
  <si>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</si>
  <si>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</si>
  <si>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</si>
  <si>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</si>
  <si>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</si>
  <si>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</si>
  <si>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</si>
  <si>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</si>
  <si>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</si>
  <si>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</si>
  <si>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</si>
  <si>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</si>
  <si>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</si>
  <si>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</si>
  <si>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</si>
  <si>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</si>
  <si>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</si>
  <si>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</si>
  <si>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</si>
  <si>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</si>
  <si>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</si>
  <si>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</si>
  <si>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</si>
  <si>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</si>
  <si>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</si>
  <si>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</si>
  <si>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</si>
  <si>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</si>
  <si>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</si>
  <si>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</si>
  <si>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</si>
  <si>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</si>
  <si>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</si>
  <si>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</si>
  <si>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</si>
  <si>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</si>
  <si>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</si>
  <si>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</si>
  <si>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</si>
  <si>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</si>
  <si>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</si>
  <si>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</si>
  <si>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</si>
  <si>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</si>
  <si>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</si>
  <si>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</si>
  <si>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</si>
  <si>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</si>
  <si>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</si>
  <si>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</si>
  <si>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</si>
  <si>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</si>
  <si>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</si>
  <si>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</si>
  <si>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</si>
  <si>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</si>
  <si>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</si>
  <si>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</si>
  <si>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</si>
  <si>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</si>
  <si>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</si>
  <si>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</si>
  <si>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</si>
  <si>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</si>
  <si>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</si>
  <si>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</si>
  <si>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</si>
  <si>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</si>
  <si>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</si>
  <si>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</si>
  <si>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</si>
  <si>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</si>
  <si>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</si>
  <si>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</si>
  <si>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</si>
  <si>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</si>
  <si>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</si>
  <si>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</si>
  <si>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</si>
  <si>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</si>
  <si>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</si>
  <si>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</si>
  <si>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</si>
  <si>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</si>
  <si>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</si>
  <si>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</si>
  <si>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</si>
  <si>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</si>
  <si>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</si>
  <si>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</si>
  <si>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</si>
  <si>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</si>
  <si>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</si>
  <si>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</si>
  <si>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</si>
  <si>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</si>
  <si>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</si>
  <si>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</si>
  <si>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</si>
  <si>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</si>
  <si>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</si>
  <si>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</si>
  <si>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</si>
  <si>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</si>
  <si>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</si>
  <si>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</si>
  <si>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</si>
  <si>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</si>
  <si>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</si>
  <si>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</si>
  <si>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</si>
  <si>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</si>
  <si>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</si>
  <si>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</si>
  <si>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</si>
  <si>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</si>
  <si>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</si>
  <si>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</si>
  <si>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</si>
  <si>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</si>
  <si>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</si>
  <si>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</si>
  <si>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</si>
  <si>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</si>
  <si>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</si>
  <si>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</si>
  <si>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</si>
  <si>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</si>
  <si>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</si>
  <si>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</si>
  <si>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</si>
  <si>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</si>
  <si>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</si>
  <si>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</si>
  <si>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</si>
  <si>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</si>
  <si>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</si>
  <si>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</si>
  <si>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</si>
  <si>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</si>
  <si>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</si>
  <si>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</si>
  <si>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</si>
  <si>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</si>
  <si>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</si>
  <si>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</si>
  <si>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</si>
  <si>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</si>
  <si>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</si>
  <si>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</si>
  <si>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</si>
  <si>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</si>
  <si>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</si>
  <si>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</si>
  <si>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</si>
  <si>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</si>
  <si>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</si>
  <si>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</si>
  <si>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</si>
  <si>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</si>
  <si>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</si>
  <si>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</si>
  <si>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</si>
  <si>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</si>
  <si>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</si>
  <si>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</si>
  <si>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</si>
  <si>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</si>
  <si>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</si>
  <si>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</si>
  <si>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</si>
  <si>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</si>
  <si>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</si>
  <si>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</si>
  <si>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</si>
  <si>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</si>
  <si>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</si>
  <si>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</si>
  <si>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</si>
  <si>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</si>
  <si>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</si>
  <si>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</si>
  <si>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</si>
  <si>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</si>
  <si>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</si>
  <si>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</si>
  <si>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</si>
  <si>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</si>
  <si>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</si>
  <si>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</si>
  <si>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</si>
  <si>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</si>
  <si>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</si>
  <si>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</si>
  <si>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</si>
  <si>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</si>
  <si>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</si>
  <si>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</si>
  <si>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</si>
  <si>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</si>
  <si>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</si>
  <si>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</si>
  <si>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</si>
  <si>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</si>
  <si>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</si>
  <si>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</si>
  <si>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</si>
  <si>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</si>
  <si>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</si>
  <si>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</si>
  <si>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</si>
  <si>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</si>
  <si>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</si>
  <si>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</si>
  <si>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</si>
  <si>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</si>
  <si>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</si>
  <si>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</si>
  <si>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</si>
  <si>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</si>
  <si>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</si>
  <si>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</si>
  <si>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</si>
  <si>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</si>
  <si>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</si>
  <si>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</si>
  <si>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</si>
  <si>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</si>
  <si>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</si>
  <si>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</si>
  <si>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</si>
  <si>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</si>
  <si>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</si>
  <si>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</si>
  <si>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</si>
  <si>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</si>
  <si>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</si>
  <si>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</si>
  <si>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</si>
  <si>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</si>
  <si>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</si>
  <si>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</si>
  <si>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</si>
  <si>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</si>
  <si>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</si>
  <si>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</si>
  <si>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</si>
  <si>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</si>
  <si>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</si>
  <si>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</si>
  <si>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</si>
  <si>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</si>
  <si>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</si>
  <si>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</si>
  <si>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</si>
  <si>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</si>
  <si>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</si>
  <si>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</si>
  <si>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</si>
  <si>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</si>
  <si>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</si>
  <si>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</si>
  <si>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</si>
  <si>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</si>
  <si>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</si>
  <si>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</si>
  <si>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</si>
  <si>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</si>
  <si>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</si>
  <si>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</si>
  <si>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</si>
  <si>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</si>
  <si>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</si>
  <si>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</si>
  <si>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</si>
  <si>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</si>
  <si>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</si>
  <si>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</si>
  <si>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</si>
  <si>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</si>
  <si>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</si>
  <si>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</si>
  <si>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</si>
  <si>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</si>
  <si>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</si>
  <si>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</si>
  <si>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</si>
  <si>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</si>
  <si>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</si>
  <si>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</si>
  <si>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</si>
  <si>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</si>
  <si>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</si>
  <si>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</si>
  <si>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</si>
  <si>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</si>
  <si>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</si>
  <si>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</si>
  <si>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</si>
  <si>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</si>
  <si>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</si>
  <si>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</si>
  <si>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</si>
  <si>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</si>
  <si>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</si>
  <si>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</si>
  <si>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</si>
  <si>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</si>
  <si>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</si>
  <si>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</si>
  <si>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</si>
  <si>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</si>
  <si>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</si>
  <si>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</si>
  <si>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</si>
  <si>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</si>
  <si>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</si>
  <si>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</si>
  <si>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</si>
  <si>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</si>
  <si>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</si>
  <si>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</si>
  <si>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</si>
  <si>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</si>
  <si>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</si>
  <si>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</si>
  <si>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</si>
  <si>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</si>
  <si>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</si>
  <si>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</si>
  <si>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</si>
  <si>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</si>
  <si>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</si>
  <si>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</si>
  <si>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</si>
  <si>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</si>
  <si>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</si>
  <si>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</si>
  <si>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</si>
  <si>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</si>
  <si>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</si>
  <si>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</si>
  <si>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</si>
  <si>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</si>
  <si>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</si>
  <si>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</si>
  <si>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</si>
  <si>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</si>
  <si>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</si>
  <si>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</si>
  <si>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</si>
  <si>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</si>
  <si>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</si>
  <si>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</si>
  <si>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</si>
  <si>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</si>
  <si>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</si>
  <si>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</si>
  <si>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</si>
  <si>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</si>
  <si>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</si>
  <si>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</si>
  <si>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</si>
  <si>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</si>
  <si>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</si>
  <si>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</si>
  <si>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</si>
  <si>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</si>
  <si>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</si>
  <si>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</si>
  <si>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</si>
  <si>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</si>
  <si>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</si>
  <si>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</si>
  <si>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</si>
  <si>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</si>
  <si>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</si>
  <si>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</si>
  <si>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</si>
  <si>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</si>
  <si>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</si>
  <si>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</si>
  <si>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</si>
  <si>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</si>
  <si>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</si>
  <si>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</si>
  <si>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</si>
  <si>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</si>
  <si>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</si>
  <si>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</si>
  <si>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</si>
  <si>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</si>
  <si>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</si>
  <si>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</si>
  <si>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</si>
  <si>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</si>
  <si>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</si>
  <si>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</si>
  <si>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</si>
  <si>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</si>
  <si>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</si>
  <si>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</si>
  <si>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</si>
  <si>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</si>
  <si>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</si>
  <si>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</si>
  <si>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</si>
  <si>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</si>
  <si>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</si>
  <si>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</si>
  <si>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</si>
  <si>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</si>
  <si>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</si>
  <si>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</si>
  <si>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</si>
  <si>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</si>
  <si>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</si>
  <si>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</si>
  <si>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</si>
  <si>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</si>
  <si>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</si>
  <si>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</si>
  <si>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</si>
  <si>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</si>
  <si>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</si>
  <si>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</si>
  <si>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</si>
  <si>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</si>
  <si>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</si>
  <si>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</si>
  <si>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</si>
  <si>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</si>
  <si>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</si>
  <si>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</si>
  <si>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</si>
  <si>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</si>
  <si>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</si>
  <si>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</si>
  <si>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</si>
  <si>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</si>
  <si>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</si>
  <si>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</si>
  <si>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</si>
  <si>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</si>
  <si>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</si>
  <si>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</si>
  <si>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</si>
  <si>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</si>
  <si>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</si>
  <si>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</si>
  <si>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</si>
  <si>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</si>
  <si>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</si>
  <si>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</si>
  <si>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</si>
  <si>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</si>
  <si>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</si>
  <si>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</si>
  <si>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</si>
  <si>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</si>
  <si>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</si>
  <si>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</si>
  <si>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</si>
  <si>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</si>
  <si>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</si>
  <si>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</si>
  <si>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</si>
  <si>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</si>
  <si>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</si>
  <si>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</si>
  <si>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</si>
  <si>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</si>
  <si>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</si>
  <si>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</si>
  <si>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</si>
  <si>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</si>
  <si>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</si>
  <si>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</si>
  <si>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</si>
  <si>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</si>
  <si>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</si>
  <si>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</si>
  <si>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</si>
  <si>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</si>
  <si>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</si>
  <si>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</si>
  <si>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</si>
  <si>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</si>
  <si>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</si>
  <si>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</si>
  <si>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</si>
  <si>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</si>
  <si>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</si>
  <si>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</si>
  <si>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</si>
  <si>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</si>
  <si>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</si>
  <si>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</si>
  <si>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</si>
  <si>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</si>
  <si>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</si>
  <si>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</si>
  <si>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</si>
  <si>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</si>
  <si>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</si>
  <si>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</si>
  <si>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</si>
  <si>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</si>
  <si>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</si>
  <si>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</si>
  <si>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</si>
  <si>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</si>
  <si>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</si>
  <si>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</si>
  <si>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</si>
  <si>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</si>
  <si>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</si>
  <si>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</si>
  <si>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</si>
  <si>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</si>
  <si>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</si>
  <si>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</si>
  <si>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</si>
  <si>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</si>
  <si>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</si>
  <si>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</si>
  <si>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</si>
  <si>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</si>
  <si>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</si>
  <si>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</si>
  <si>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</si>
  <si>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</si>
  <si>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</si>
  <si>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</si>
  <si>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</si>
  <si>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</si>
  <si>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</si>
  <si>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</si>
  <si>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</si>
  <si>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</si>
  <si>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</si>
  <si>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</si>
  <si>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</si>
  <si>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</si>
  <si>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</si>
  <si>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</si>
  <si>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</si>
  <si>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</si>
  <si>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</si>
  <si>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</si>
  <si>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</si>
  <si>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</si>
  <si>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</si>
  <si>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</si>
  <si>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</si>
  <si>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</si>
  <si>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</si>
  <si>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</si>
  <si>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</si>
  <si>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</si>
  <si>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</si>
  <si>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</si>
  <si>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</si>
  <si>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</si>
  <si>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</si>
  <si>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</si>
  <si>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</si>
  <si>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</si>
  <si>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</si>
  <si>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</si>
  <si>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</si>
  <si>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</si>
  <si>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</si>
  <si>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</si>
  <si>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</si>
  <si>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</si>
  <si>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</si>
  <si>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</si>
  <si>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</si>
  <si>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</si>
  <si>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</si>
  <si>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</si>
  <si>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</si>
  <si>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</si>
  <si>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</si>
  <si>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</si>
  <si>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</si>
  <si>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</si>
  <si>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</si>
  <si>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</si>
  <si>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</si>
  <si>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</si>
  <si>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</si>
  <si>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</si>
  <si>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</si>
  <si>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</si>
  <si>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</si>
  <si>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</si>
  <si>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</si>
  <si>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</si>
  <si>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</si>
  <si>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</si>
  <si>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</si>
  <si>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</si>
  <si>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</si>
  <si>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</si>
  <si>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</si>
  <si>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</si>
  <si>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</si>
  <si>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</si>
  <si>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</si>
  <si>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</si>
  <si>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</si>
  <si>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</si>
  <si>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</si>
  <si>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</si>
  <si>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</si>
  <si>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</si>
  <si>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</si>
  <si>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</si>
  <si>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</si>
  <si>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</si>
  <si>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</si>
  <si>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</si>
  <si>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</si>
  <si>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</si>
  <si>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</si>
  <si>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</si>
  <si>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</si>
  <si>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</si>
  <si>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</si>
  <si>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</si>
  <si>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</si>
  <si>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</si>
  <si>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</si>
  <si>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</si>
  <si>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</si>
  <si>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</si>
  <si>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</si>
  <si>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</si>
  <si>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</si>
  <si>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</si>
  <si>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</si>
  <si>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</si>
  <si>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</si>
  <si>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</si>
  <si>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</si>
  <si>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</si>
  <si>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</si>
  <si>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</si>
  <si>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</si>
  <si>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</si>
  <si>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</si>
  <si>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</si>
  <si>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</si>
  <si>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</si>
  <si>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</si>
  <si>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</si>
  <si>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</si>
  <si>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</si>
  <si>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</si>
  <si>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</si>
  <si>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</si>
  <si>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</si>
  <si>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</si>
  <si>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</si>
  <si>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</si>
  <si>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</si>
  <si>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</si>
  <si>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</si>
  <si>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</si>
  <si>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</si>
  <si>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</si>
  <si>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</si>
  <si>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</si>
  <si>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</si>
  <si>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</si>
  <si>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</si>
  <si>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</si>
  <si>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</si>
  <si>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</si>
  <si>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</si>
  <si>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</si>
  <si>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</si>
  <si>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</si>
  <si>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</si>
  <si>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</si>
  <si>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</si>
  <si>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</si>
  <si>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</si>
  <si>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</si>
  <si>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</si>
  <si>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</si>
  <si>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</si>
  <si>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</si>
  <si>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</si>
  <si>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</si>
  <si>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</si>
  <si>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</si>
  <si>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</si>
  <si>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</si>
  <si>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</si>
  <si>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</si>
  <si>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</si>
  <si>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</si>
  <si>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</si>
  <si>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</si>
  <si>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</si>
  <si>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</si>
  <si>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</si>
  <si>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</si>
  <si>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</si>
  <si>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</si>
  <si>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</si>
  <si>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</si>
  <si>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</si>
  <si>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</si>
  <si>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</si>
  <si>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</si>
  <si>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</si>
  <si>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</si>
  <si>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</si>
  <si>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</si>
  <si>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</si>
  <si>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</si>
  <si>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</si>
  <si>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</si>
  <si>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</si>
  <si>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</si>
  <si>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</si>
  <si>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</si>
  <si>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</si>
  <si>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</si>
  <si>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</si>
  <si>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</si>
  <si>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</si>
  <si>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</si>
  <si>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</si>
  <si>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</si>
  <si>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</si>
  <si>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</si>
  <si>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</si>
  <si>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</si>
  <si>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</si>
  <si>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</si>
  <si>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</si>
  <si>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</si>
  <si>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</si>
  <si>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</si>
  <si>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</si>
  <si>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</si>
  <si>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</si>
  <si>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</si>
  <si>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</si>
  <si>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</si>
  <si>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</si>
  <si>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</si>
  <si>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</si>
  <si>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</si>
  <si>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</si>
  <si>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</si>
  <si>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</si>
  <si>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</si>
  <si>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</si>
  <si>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</si>
  <si>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</si>
  <si>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</si>
  <si>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</si>
  <si>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</si>
  <si>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</si>
  <si>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</si>
  <si>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</si>
  <si>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</si>
  <si>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</si>
  <si>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</si>
  <si>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</si>
  <si>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</si>
  <si>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</si>
  <si>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</si>
  <si>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</si>
  <si>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</si>
  <si>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</si>
  <si>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</si>
  <si>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</si>
  <si>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</si>
  <si>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</si>
  <si>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</si>
  <si>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</si>
  <si>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</si>
  <si>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</si>
  <si>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</si>
  <si>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</si>
  <si>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</si>
  <si>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</si>
  <si>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</si>
  <si>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</si>
  <si>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</si>
  <si>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</si>
  <si>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</si>
  <si>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</si>
  <si>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</si>
  <si>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</si>
  <si>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</si>
  <si>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</si>
  <si>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</si>
  <si>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</si>
  <si>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</si>
  <si>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</si>
  <si>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</si>
  <si>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</si>
  <si>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</si>
  <si>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</si>
  <si>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</si>
  <si>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</si>
  <si>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</si>
  <si>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</si>
  <si>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</si>
  <si>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</si>
  <si>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</si>
  <si>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</si>
  <si>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</si>
  <si>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</si>
  <si>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</si>
  <si>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</si>
  <si>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</si>
  <si>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</si>
  <si>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</si>
  <si>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</si>
  <si>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</si>
  <si>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</si>
  <si>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</si>
  <si>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</si>
  <si>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</si>
  <si>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</si>
  <si>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</si>
  <si>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</si>
  <si>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</si>
  <si>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</si>
  <si>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</si>
  <si>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</si>
  <si>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</si>
  <si>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</si>
  <si>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</si>
  <si>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</si>
  <si>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</si>
  <si>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</si>
  <si>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</si>
  <si>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</si>
  <si>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</si>
  <si>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</si>
  <si>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</si>
  <si>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</si>
  <si>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</si>
  <si>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</si>
  <si>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</si>
  <si>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</si>
  <si>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</si>
  <si>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</si>
  <si>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</si>
  <si>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</si>
  <si>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</si>
  <si>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</si>
  <si>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</si>
  <si>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</si>
  <si>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</si>
  <si>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</si>
  <si>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</si>
  <si>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</si>
  <si>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</si>
  <si>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</si>
  <si>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</si>
  <si>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</si>
  <si>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</si>
  <si>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</si>
  <si>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</si>
  <si>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</si>
  <si>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</si>
  <si>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</si>
  <si>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</si>
  <si>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</si>
  <si>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</si>
  <si>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</si>
  <si>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</si>
  <si>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</si>
  <si>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</si>
  <si>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</si>
  <si>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</si>
  <si>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</si>
  <si>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</si>
  <si>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</si>
  <si>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</si>
  <si>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</si>
  <si>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</si>
  <si>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</si>
  <si>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</si>
  <si>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</si>
  <si>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</si>
  <si>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</si>
  <si>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</si>
  <si>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</si>
  <si>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</si>
  <si>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</si>
  <si>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</si>
  <si>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</si>
  <si>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</si>
  <si>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</si>
  <si>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</si>
  <si>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</si>
  <si>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</si>
  <si>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</si>
  <si>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</si>
  <si>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</si>
  <si>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</si>
  <si>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</si>
  <si>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</si>
  <si>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</si>
  <si>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</si>
  <si>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</si>
  <si>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</si>
  <si>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</si>
  <si>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</si>
  <si>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</si>
  <si>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</si>
  <si>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</si>
  <si>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</si>
  <si>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</si>
  <si>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</si>
  <si>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</si>
  <si>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</si>
  <si>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</si>
  <si>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</si>
  <si>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</si>
  <si>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</si>
  <si>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</si>
  <si>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</si>
  <si>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</si>
  <si>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</si>
  <si>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</si>
  <si>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</si>
  <si>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</si>
  <si>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</si>
  <si>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</si>
  <si>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</si>
  <si>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</si>
  <si>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</si>
  <si>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</si>
  <si>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</si>
  <si>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</si>
  <si>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</si>
  <si>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</si>
  <si>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</si>
  <si>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</si>
  <si>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</si>
  <si>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</si>
  <si>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</si>
  <si>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</si>
  <si>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</si>
  <si>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</si>
  <si>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</si>
  <si>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</si>
  <si>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</si>
  <si>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</si>
  <si>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</si>
  <si>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</si>
  <si>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</si>
  <si>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</si>
  <si>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</si>
  <si>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</si>
  <si>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</si>
  <si>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</si>
  <si>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</si>
  <si>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</si>
  <si>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</si>
  <si>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</si>
  <si>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</si>
  <si>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</si>
  <si>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</si>
  <si>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</si>
  <si>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</si>
  <si>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</si>
  <si>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</si>
  <si>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</si>
  <si>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</si>
  <si>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</si>
  <si>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</si>
  <si>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</si>
  <si>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</si>
  <si>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</si>
  <si>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</si>
  <si>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</si>
  <si>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</si>
  <si>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</si>
  <si>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</si>
  <si>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</si>
  <si>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</si>
  <si>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</si>
  <si>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</si>
  <si>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</si>
  <si>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</si>
  <si>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</si>
  <si>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</si>
  <si>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</si>
  <si>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</si>
  <si>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</si>
  <si>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</si>
  <si>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</si>
  <si>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</si>
  <si>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</si>
  <si>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</si>
  <si>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</si>
  <si>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</si>
  <si>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</si>
  <si>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</si>
  <si>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</si>
  <si>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</si>
  <si>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</si>
  <si>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</si>
  <si>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</si>
  <si>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</si>
  <si>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</si>
  <si>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</si>
  <si>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</si>
  <si>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</si>
  <si>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</si>
  <si>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</si>
  <si>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</si>
  <si>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</si>
  <si>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</si>
  <si>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</si>
  <si>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</si>
  <si>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</si>
  <si>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</si>
  <si>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</si>
  <si>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</si>
  <si>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</si>
  <si>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</si>
  <si>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</si>
  <si>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</si>
  <si>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</si>
  <si>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</si>
  <si>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</si>
  <si>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</si>
  <si>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</si>
  <si>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</si>
  <si>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</si>
  <si>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</si>
  <si>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</si>
  <si>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</si>
  <si>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</si>
  <si>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</si>
  <si>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</si>
  <si>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</si>
  <si>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</si>
  <si>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</si>
  <si>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</si>
  <si>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</si>
  <si>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</si>
  <si>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</si>
  <si>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</si>
  <si>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</si>
  <si>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</si>
  <si>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</si>
  <si>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</si>
  <si>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</si>
  <si>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</si>
  <si>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</si>
  <si>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</si>
  <si>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</si>
  <si>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</si>
  <si>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</si>
  <si>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</si>
  <si>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</si>
  <si>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</si>
  <si>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</si>
  <si>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</si>
  <si>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</si>
  <si>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</si>
  <si>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</si>
  <si>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</si>
  <si>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</si>
  <si>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</si>
  <si>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</si>
  <si>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</si>
  <si>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</si>
  <si>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</si>
  <si>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</si>
  <si>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</si>
  <si>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</si>
  <si>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</si>
  <si>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</si>
  <si>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</si>
  <si>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</si>
  <si>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</si>
  <si>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</si>
  <si>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</si>
  <si>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</si>
  <si>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</si>
  <si>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</si>
  <si>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</si>
  <si>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</si>
  <si>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</si>
  <si>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</si>
  <si>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</si>
  <si>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</si>
  <si>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</si>
  <si>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</si>
  <si>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</si>
  <si>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</si>
  <si>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</si>
  <si>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</si>
  <si>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</si>
  <si>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</si>
  <si>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</si>
  <si>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</si>
  <si>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</si>
  <si>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</si>
  <si>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</si>
  <si>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</si>
  <si>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</si>
  <si>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</si>
  <si>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</si>
  <si>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</si>
  <si>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</si>
  <si>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</si>
  <si>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</si>
  <si>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</si>
  <si>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</si>
  <si>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</si>
  <si>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</si>
  <si>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</si>
  <si>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</si>
  <si>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</si>
  <si>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</si>
  <si>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</si>
  <si>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</si>
  <si>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</si>
  <si>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</si>
  <si>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</si>
  <si>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</si>
  <si>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</si>
  <si>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</si>
  <si>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</si>
  <si>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</si>
  <si>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</si>
  <si>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</si>
  <si>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</si>
  <si>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</si>
  <si>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</si>
  <si>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</si>
  <si>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</si>
  <si>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</si>
  <si>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</si>
  <si>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</si>
  <si>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</si>
  <si>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</si>
  <si>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</si>
  <si>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</si>
  <si>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</si>
  <si>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</si>
  <si>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</si>
  <si>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</si>
  <si>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</si>
  <si>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</si>
  <si>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</si>
  <si>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</si>
  <si>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</si>
  <si>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</si>
  <si>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</si>
  <si>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</si>
  <si>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</si>
  <si>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</si>
  <si>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</si>
  <si>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</si>
  <si>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</si>
  <si>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</si>
  <si>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</si>
  <si>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</si>
  <si>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</si>
  <si>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</si>
  <si>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</si>
  <si>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</si>
  <si>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</si>
  <si>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</si>
  <si>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</si>
  <si>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</si>
  <si>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</si>
  <si>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</si>
  <si>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</si>
  <si>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</si>
  <si>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</si>
  <si>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</si>
  <si>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</si>
  <si>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</si>
  <si>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</si>
  <si>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</si>
  <si>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</si>
  <si>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</si>
  <si>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</si>
  <si>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</si>
  <si>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</si>
  <si>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</si>
  <si>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</si>
  <si>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</si>
  <si>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</si>
  <si>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</si>
  <si>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</si>
  <si>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</si>
  <si>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</si>
  <si>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</si>
  <si>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</si>
  <si>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</si>
  <si>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</si>
  <si>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</si>
  <si>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</si>
  <si>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</si>
  <si>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</si>
  <si>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</si>
  <si>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</si>
  <si>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</si>
  <si>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</si>
  <si>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</si>
  <si>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</si>
  <si>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</si>
  <si>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</si>
  <si>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</si>
  <si>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</si>
  <si>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</si>
  <si>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</si>
  <si>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</si>
  <si>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</si>
  <si>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</si>
  <si>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</si>
  <si>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</si>
  <si>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</si>
  <si>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</si>
  <si>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</si>
  <si>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</si>
  <si>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</si>
  <si>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</si>
  <si>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</si>
  <si>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</si>
  <si>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</si>
  <si>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</si>
  <si>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</si>
  <si>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</si>
  <si>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</si>
  <si>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</si>
  <si>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</si>
  <si>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</si>
  <si>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</si>
  <si>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</si>
  <si>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</si>
  <si>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</si>
  <si>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</si>
  <si>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</si>
  <si>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</si>
  <si>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</si>
  <si>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</si>
  <si>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</si>
  <si>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</si>
  <si>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</si>
  <si>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</si>
  <si>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</si>
  <si>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</si>
  <si>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</si>
  <si>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</si>
  <si>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</si>
  <si>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</si>
  <si>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</si>
  <si>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</si>
  <si>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</si>
  <si>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</si>
  <si>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</si>
  <si>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</si>
  <si>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</si>
  <si>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</si>
  <si>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</si>
  <si>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</si>
  <si>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</si>
  <si>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</si>
  <si>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</si>
  <si>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</si>
  <si>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</si>
  <si>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</si>
  <si>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</si>
  <si>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</si>
  <si>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</si>
  <si>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</si>
  <si>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</si>
  <si>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</si>
  <si>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</si>
  <si>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</si>
  <si>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</si>
  <si>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</si>
  <si>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</si>
  <si>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</si>
  <si>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</si>
  <si>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</si>
  <si>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</si>
  <si>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</si>
  <si>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</si>
  <si>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</si>
  <si>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</si>
  <si>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</si>
  <si>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</si>
  <si>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</si>
  <si>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</si>
  <si>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</si>
  <si>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</si>
  <si>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</si>
  <si>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</si>
  <si>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</si>
  <si>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</si>
  <si>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</si>
  <si>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</si>
  <si>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</si>
  <si>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</si>
  <si>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</si>
  <si>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</si>
  <si>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</si>
  <si>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</si>
  <si>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</si>
  <si>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</si>
  <si>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</si>
  <si>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</si>
  <si>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</si>
  <si>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</si>
  <si>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</si>
  <si>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</si>
  <si>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</si>
  <si>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</si>
  <si>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</si>
  <si>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</si>
  <si>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</si>
  <si>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</si>
  <si>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</si>
  <si>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</si>
  <si>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</si>
  <si>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</si>
  <si>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</si>
  <si>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</si>
  <si>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</si>
  <si>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</si>
  <si>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</si>
  <si>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</si>
  <si>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</si>
  <si>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</si>
  <si>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</si>
  <si>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</si>
  <si>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</si>
  <si>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</si>
  <si>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</si>
  <si>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</si>
  <si>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</si>
  <si>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</si>
  <si>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</si>
  <si>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</si>
  <si>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</si>
  <si>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</si>
  <si>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</si>
  <si>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</si>
  <si>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</si>
  <si>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</si>
  <si>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</si>
  <si>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</si>
  <si>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</si>
  <si>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</si>
  <si>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</si>
  <si>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</si>
  <si>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</si>
  <si>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</si>
  <si>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</si>
  <si>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</si>
  <si>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</si>
  <si>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</si>
  <si>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</si>
  <si>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</si>
  <si>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</si>
  <si>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</si>
  <si>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</si>
  <si>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</si>
  <si>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</si>
  <si>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</si>
  <si>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</si>
  <si>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</si>
  <si>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</si>
  <si>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</si>
  <si>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</si>
  <si>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</si>
  <si>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</si>
  <si>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</si>
  <si>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</si>
  <si>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</si>
  <si>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</si>
  <si>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</si>
  <si>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</si>
  <si>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</si>
  <si>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</si>
  <si>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</si>
  <si>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</si>
  <si>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</si>
  <si>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</si>
  <si>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</si>
  <si>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</si>
  <si>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</si>
  <si>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</si>
  <si>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</si>
  <si>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</si>
  <si>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</si>
  <si>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</si>
  <si>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</si>
  <si>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</si>
  <si>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</si>
  <si>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</si>
  <si>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</si>
  <si>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</si>
  <si>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</si>
  <si>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</si>
  <si>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</si>
  <si>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</si>
  <si>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</si>
  <si>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</si>
  <si>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</si>
  <si>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</si>
  <si>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</si>
  <si>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</si>
  <si>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</si>
  <si>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</si>
  <si>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</si>
  <si>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</si>
  <si>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</si>
  <si>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</si>
  <si>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</si>
  <si>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</si>
  <si>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</si>
  <si>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</si>
  <si>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</si>
  <si>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</si>
  <si>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</si>
  <si>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</si>
  <si>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</si>
  <si>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</si>
  <si>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</si>
  <si>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</si>
  <si>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</si>
  <si>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</si>
  <si>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</si>
  <si>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</si>
  <si>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</si>
  <si>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</si>
  <si>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</si>
  <si>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</si>
  <si>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</si>
  <si>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</si>
  <si>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</si>
  <si>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</si>
  <si>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</si>
  <si>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</si>
  <si>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</si>
  <si>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</si>
  <si>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</si>
  <si>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</si>
  <si>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</si>
  <si>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</si>
  <si>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</si>
  <si>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</si>
  <si>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</si>
  <si>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</si>
  <si>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</si>
  <si>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</si>
  <si>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</si>
  <si>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</si>
  <si>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</si>
  <si>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</si>
  <si>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</si>
  <si>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</si>
  <si>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</si>
  <si>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</si>
  <si>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</si>
  <si>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</si>
  <si>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</si>
  <si>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</si>
  <si>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</si>
  <si>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</si>
  <si>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</si>
  <si>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</si>
  <si>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</si>
  <si>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</si>
  <si>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</si>
  <si>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</si>
  <si>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</si>
  <si>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</si>
  <si>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</si>
  <si>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</si>
  <si>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</si>
  <si>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</si>
  <si>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</si>
  <si>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</si>
  <si>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</si>
  <si>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</si>
  <si>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</si>
  <si>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</si>
  <si>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</si>
  <si>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</si>
  <si>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</si>
  <si>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</si>
  <si>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</si>
  <si>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</si>
  <si>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</si>
  <si>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</si>
  <si>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</si>
  <si>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</si>
  <si>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</si>
  <si>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</si>
  <si>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</si>
  <si>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</si>
  <si>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</si>
  <si>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</si>
  <si>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</si>
  <si>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</si>
  <si>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</si>
  <si>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</si>
  <si>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</si>
  <si>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</si>
  <si>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</si>
  <si>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</si>
  <si>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</si>
  <si>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</si>
  <si>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</si>
  <si>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</si>
  <si>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</si>
  <si>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</si>
  <si>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</si>
  <si>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</si>
  <si>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</si>
  <si>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</si>
  <si>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</si>
  <si>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</si>
  <si>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</si>
  <si>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</si>
  <si>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</si>
  <si>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</si>
  <si>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</si>
  <si>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</si>
  <si>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</si>
  <si>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</si>
  <si>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</si>
  <si>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</si>
  <si>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</si>
  <si>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</si>
  <si>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</si>
  <si>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</si>
  <si>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</si>
  <si>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</si>
  <si>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</si>
  <si>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</si>
  <si>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</si>
  <si>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</si>
  <si>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</si>
  <si>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</si>
  <si>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</si>
  <si>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</si>
  <si>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</si>
  <si>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</si>
  <si>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</si>
  <si>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</si>
  <si>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</si>
  <si>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</si>
  <si>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</si>
  <si>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</si>
  <si>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</si>
  <si>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</si>
  <si>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</si>
  <si>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</si>
  <si>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</si>
  <si>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</si>
  <si>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</si>
  <si>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</si>
  <si>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</si>
  <si>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</si>
  <si>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</si>
  <si>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</si>
  <si>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</si>
  <si>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</si>
  <si>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</si>
  <si>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</si>
  <si>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</si>
  <si>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</si>
  <si>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</si>
  <si>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</si>
  <si>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</si>
  <si>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</si>
  <si>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</si>
  <si>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</si>
  <si>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</si>
  <si>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</si>
  <si>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</si>
  <si>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</si>
  <si>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</si>
  <si>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</si>
  <si>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</si>
  <si>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</si>
  <si>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</si>
  <si>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</si>
  <si>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</si>
  <si>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</si>
  <si>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</si>
  <si>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</si>
  <si>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</si>
  <si>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</si>
  <si>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</si>
  <si>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</si>
  <si>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</si>
  <si>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</si>
  <si>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</si>
  <si>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</si>
  <si>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</si>
  <si>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</si>
  <si>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</si>
  <si>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</si>
  <si>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</si>
  <si>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</si>
  <si>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</si>
  <si>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</si>
  <si>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</si>
  <si>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</si>
  <si>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</si>
  <si>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</si>
  <si>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</si>
  <si>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</si>
  <si>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</si>
  <si>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</si>
  <si>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</si>
  <si>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</si>
  <si>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</si>
  <si>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</si>
  <si>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</si>
  <si>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</si>
  <si>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</si>
  <si>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</si>
  <si>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</si>
  <si>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</si>
  <si>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</si>
  <si>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</si>
  <si>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</si>
  <si>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</si>
  <si>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</si>
  <si>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</si>
  <si>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</si>
  <si>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</si>
  <si>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</si>
  <si>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</si>
  <si>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</si>
  <si>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</si>
  <si>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</si>
  <si>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</si>
  <si>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</si>
  <si>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</si>
  <si>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</si>
  <si>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</si>
  <si>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</si>
  <si>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</si>
  <si>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</si>
  <si>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</si>
  <si>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</si>
  <si>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</si>
  <si>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</si>
  <si>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</si>
  <si>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</si>
  <si>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</si>
  <si>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</si>
  <si>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</si>
  <si>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</si>
  <si>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</si>
  <si>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</si>
  <si>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</si>
  <si>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</si>
  <si>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</si>
  <si>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</si>
  <si>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</si>
  <si>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</si>
  <si>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</si>
  <si>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</si>
  <si>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</si>
  <si>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</si>
  <si>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</si>
  <si>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</si>
  <si>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</si>
  <si>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</si>
  <si>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</si>
  <si>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</si>
  <si>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</si>
  <si>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</si>
  <si>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</si>
  <si>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</si>
  <si>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</si>
  <si>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</si>
  <si>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</si>
  <si>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</si>
  <si>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</si>
  <si>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</si>
  <si>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</si>
  <si>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</si>
  <si>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</si>
  <si>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</si>
  <si>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</si>
  <si>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</si>
  <si>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</si>
  <si>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</si>
  <si>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</si>
  <si>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</si>
  <si>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</si>
  <si>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</si>
  <si>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</si>
  <si>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</si>
  <si>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</si>
  <si>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</si>
  <si>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</si>
  <si>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</si>
  <si>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</si>
  <si>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</si>
  <si>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</si>
  <si>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</si>
  <si>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</si>
  <si>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</si>
  <si>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</si>
  <si>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</si>
  <si>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</si>
  <si>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</si>
  <si>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</si>
  <si>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</si>
  <si>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</si>
  <si>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</si>
  <si>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</si>
  <si>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</si>
  <si>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</si>
  <si>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</si>
  <si>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</si>
  <si>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</si>
  <si>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</si>
  <si>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</si>
  <si>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</si>
  <si>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</si>
  <si>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</si>
  <si>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</si>
  <si>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</si>
  <si>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</si>
  <si>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</si>
  <si>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</si>
  <si>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</si>
  <si>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</si>
  <si>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</si>
  <si>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</si>
  <si>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</si>
  <si>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</si>
  <si>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</si>
  <si>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</si>
  <si>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</si>
  <si>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</si>
  <si>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</si>
  <si>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</si>
  <si>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</si>
  <si>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</si>
  <si>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</si>
  <si>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</si>
  <si>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</si>
  <si>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</si>
  <si>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</si>
  <si>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</si>
  <si>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</si>
  <si>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</si>
  <si>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</si>
  <si>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</si>
  <si>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</si>
  <si>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</si>
  <si>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</si>
  <si>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</si>
  <si>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</si>
  <si>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</si>
  <si>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</si>
  <si>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</si>
  <si>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</si>
  <si>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</si>
  <si>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</si>
  <si>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</si>
  <si>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</si>
  <si>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</si>
  <si>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</si>
  <si>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</si>
  <si>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</si>
  <si>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</si>
  <si>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</si>
  <si>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</si>
  <si>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</si>
  <si>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</si>
  <si>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</si>
  <si>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</si>
  <si>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</si>
  <si>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</si>
  <si>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</si>
  <si>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</si>
  <si>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</si>
  <si>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</si>
  <si>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</si>
  <si>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</si>
  <si>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</si>
  <si>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</si>
  <si>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</si>
  <si>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</si>
  <si>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</si>
  <si>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</si>
  <si>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</si>
  <si>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</si>
  <si>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</si>
  <si>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</si>
  <si>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</si>
  <si>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</si>
  <si>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</si>
  <si>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</si>
  <si>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</si>
  <si>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</si>
  <si>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</si>
  <si>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</si>
  <si>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</si>
  <si>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</si>
  <si>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</si>
  <si>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</si>
  <si>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</si>
  <si>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</si>
  <si>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</si>
  <si>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</si>
  <si>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</si>
  <si>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</si>
  <si>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</si>
  <si>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</si>
  <si>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</si>
  <si>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</si>
  <si>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</si>
  <si>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</si>
  <si>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</si>
  <si>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</si>
  <si>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</si>
  <si>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</si>
  <si>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</si>
  <si>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</si>
  <si>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</si>
  <si>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</si>
  <si>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</si>
  <si>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</si>
  <si>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</si>
  <si>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</si>
  <si>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</si>
  <si>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</si>
  <si>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</si>
  <si>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</si>
  <si>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</si>
  <si>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</si>
  <si>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</si>
  <si>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</si>
  <si>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</si>
  <si>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</si>
  <si>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</si>
  <si>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</si>
  <si>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</si>
  <si>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</si>
  <si>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</si>
  <si>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</si>
  <si>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</si>
  <si>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</si>
  <si>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</si>
  <si>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</si>
  <si>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</si>
  <si>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</si>
  <si>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</si>
  <si>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</si>
  <si>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</si>
  <si>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</si>
  <si>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</si>
  <si>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</si>
  <si>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</si>
  <si>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</si>
  <si>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</si>
  <si>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</si>
  <si>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</si>
  <si>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</si>
  <si>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</si>
  <si>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</si>
  <si>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</si>
  <si>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</si>
  <si>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</si>
  <si>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</si>
  <si>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</si>
  <si>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</si>
  <si>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</si>
  <si>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</si>
  <si>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</si>
  <si>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</si>
  <si>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</si>
  <si>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</si>
  <si>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</si>
  <si>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</si>
  <si>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</si>
  <si>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</si>
  <si>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</si>
  <si>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</si>
  <si>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</si>
  <si>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</si>
  <si>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</si>
  <si>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</si>
  <si>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</si>
  <si>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</si>
  <si>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</si>
  <si>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</si>
  <si>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</si>
  <si>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</si>
  <si>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</si>
  <si>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</si>
  <si>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</si>
  <si>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</si>
  <si>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</si>
  <si>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</si>
  <si>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</si>
  <si>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</si>
  <si>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</si>
  <si>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</si>
  <si>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</si>
  <si>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</si>
  <si>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</si>
  <si>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</si>
  <si>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</si>
  <si>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</si>
  <si>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</si>
  <si>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</si>
  <si>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</si>
  <si>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</si>
  <si>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</si>
  <si>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</si>
  <si>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</si>
  <si>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</si>
  <si>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</si>
  <si>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</si>
  <si>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</si>
  <si>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</si>
  <si>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</si>
  <si>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</si>
  <si>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</si>
  <si>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</si>
  <si>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</si>
  <si>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</si>
  <si>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</si>
  <si>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</si>
  <si>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</si>
  <si>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</si>
  <si>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</si>
  <si>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</si>
  <si>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</si>
  <si>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</si>
  <si>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</si>
  <si>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</si>
  <si>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</si>
  <si>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</si>
  <si>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</si>
  <si>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</si>
  <si>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</si>
  <si>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</si>
  <si>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</si>
  <si>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</si>
  <si>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</si>
  <si>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</si>
  <si>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</si>
  <si>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</si>
  <si>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</si>
  <si>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</si>
  <si>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</si>
  <si>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</si>
  <si>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</si>
  <si>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</si>
  <si>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</si>
  <si>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</si>
  <si>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</si>
  <si>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</si>
  <si>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</si>
  <si>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</si>
  <si>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</si>
  <si>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</si>
  <si>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</si>
  <si>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</si>
  <si>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</si>
  <si>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</si>
  <si>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</si>
  <si>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</si>
  <si>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</si>
  <si>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</si>
  <si>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</si>
  <si>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</si>
  <si>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</si>
  <si>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</si>
  <si>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</si>
  <si>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</si>
  <si>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</si>
  <si>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</si>
  <si>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</si>
  <si>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</si>
  <si>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</si>
  <si>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</si>
  <si>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</si>
  <si>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</si>
  <si>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</si>
  <si>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</si>
  <si>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</si>
  <si>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</si>
  <si>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</si>
  <si>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</si>
  <si>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</si>
  <si>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</si>
  <si>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</si>
  <si>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</si>
  <si>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</si>
  <si>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</si>
  <si>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</si>
  <si>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</si>
  <si>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</si>
  <si>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</si>
  <si>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</si>
  <si>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</si>
  <si>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</si>
  <si>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</si>
  <si>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</si>
  <si>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</si>
  <si>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</si>
  <si>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</si>
  <si>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</si>
  <si>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</si>
  <si>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</si>
  <si>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</si>
  <si>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</si>
  <si>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</si>
  <si>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</si>
  <si>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</si>
  <si>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</si>
  <si>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</si>
  <si>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</si>
  <si>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</si>
  <si>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</si>
  <si>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</si>
  <si>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</si>
  <si>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</si>
  <si>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</si>
  <si>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</si>
  <si>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</si>
  <si>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</si>
  <si>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</si>
  <si>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</si>
  <si>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</si>
  <si>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</si>
  <si>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</si>
  <si>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</si>
  <si>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</si>
  <si>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</si>
  <si>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</si>
  <si>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</si>
  <si>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</si>
  <si>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</si>
  <si>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</si>
  <si>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</si>
  <si>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</si>
  <si>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</si>
  <si>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</si>
  <si>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</si>
  <si>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</si>
  <si>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</si>
  <si>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</si>
  <si>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</si>
  <si>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</si>
  <si>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</si>
  <si>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</si>
  <si>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</si>
  <si>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</si>
  <si>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</si>
  <si>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</si>
  <si>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</si>
  <si>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</si>
  <si>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</si>
  <si>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</si>
  <si>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</si>
  <si>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</si>
  <si>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</si>
  <si>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</si>
  <si>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</si>
  <si>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</si>
  <si>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</si>
  <si>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</si>
  <si>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</si>
  <si>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</si>
  <si>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</si>
  <si>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</si>
  <si>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</si>
  <si>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</si>
  <si>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</si>
  <si>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</si>
  <si>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</si>
  <si>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</si>
  <si>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</si>
  <si>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</si>
  <si>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</si>
  <si>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</si>
  <si>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</si>
  <si>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</si>
  <si>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</si>
  <si>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</si>
  <si>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</si>
  <si>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</si>
  <si>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</si>
  <si>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</si>
  <si>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</si>
  <si>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</si>
  <si>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</si>
  <si>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</si>
  <si>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</si>
  <si>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</si>
  <si>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</si>
  <si>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</si>
  <si>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</si>
  <si>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</si>
  <si>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</si>
  <si>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</si>
  <si>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</si>
  <si>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</si>
  <si>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</si>
  <si>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</si>
  <si>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</si>
  <si>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</si>
  <si>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</si>
  <si>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</si>
  <si>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</si>
  <si>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</si>
  <si>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</si>
  <si>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</si>
  <si>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</si>
  <si>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</si>
  <si>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</si>
  <si>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</si>
  <si>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</si>
  <si>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</si>
  <si>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</si>
  <si>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</si>
  <si>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</si>
  <si>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</si>
  <si>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</si>
  <si>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</si>
  <si>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</si>
  <si>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</si>
  <si>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</si>
  <si>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</si>
  <si>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</si>
  <si>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</si>
  <si>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</si>
  <si>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</si>
  <si>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</si>
  <si>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</si>
  <si>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</si>
  <si>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</si>
  <si>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</si>
  <si>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</si>
  <si>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</si>
  <si>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</si>
  <si>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</si>
  <si>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</si>
  <si>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</si>
  <si>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</si>
  <si>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</si>
  <si>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</si>
  <si>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</si>
  <si>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</si>
  <si>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</si>
  <si>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</si>
  <si>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</si>
  <si>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</si>
  <si>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</si>
  <si>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</si>
  <si>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</si>
  <si>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</si>
  <si>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</si>
  <si>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</si>
  <si>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</si>
  <si>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</si>
  <si>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</si>
  <si>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</si>
  <si>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</si>
  <si>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</si>
  <si>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</si>
  <si>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</si>
  <si>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</si>
  <si>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</si>
  <si>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</si>
  <si>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</si>
  <si>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</si>
  <si>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</si>
  <si>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</si>
  <si>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</si>
  <si>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</si>
  <si>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</si>
  <si>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</si>
  <si>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</si>
  <si>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</si>
  <si>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</si>
  <si>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</si>
  <si>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</si>
  <si>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</si>
  <si>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</si>
  <si>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</si>
  <si>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</si>
  <si>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</si>
  <si>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</si>
  <si>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</si>
  <si>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</si>
  <si>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</si>
  <si>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</si>
  <si>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</si>
  <si>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</si>
  <si>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</si>
  <si>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</si>
  <si>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</si>
  <si>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</si>
  <si>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</si>
  <si>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</si>
  <si>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</si>
  <si>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</si>
  <si>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</si>
  <si>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</si>
  <si>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</si>
  <si>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</si>
  <si>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</si>
  <si>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</si>
  <si>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</si>
  <si>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</si>
  <si>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</si>
  <si>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</si>
  <si>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</si>
  <si>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</si>
  <si>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</si>
  <si>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</si>
  <si>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</si>
  <si>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</si>
  <si>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</si>
  <si>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</si>
  <si>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</si>
  <si>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</si>
  <si>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</si>
  <si>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</si>
  <si>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</si>
  <si>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</si>
  <si>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</si>
  <si>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</si>
  <si>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</si>
  <si>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</si>
  <si>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</si>
  <si>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</si>
  <si>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</si>
  <si>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</si>
  <si>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</si>
  <si>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</si>
  <si>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</si>
  <si>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</si>
  <si>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</si>
  <si>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</si>
  <si>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</si>
  <si>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</si>
  <si>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</si>
  <si>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</si>
  <si>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</si>
  <si>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</si>
  <si>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</si>
  <si>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</si>
  <si>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</si>
  <si>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</si>
  <si>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</si>
  <si>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</si>
  <si>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</si>
  <si>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</si>
  <si>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</si>
  <si>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</si>
  <si>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</si>
  <si>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</si>
  <si>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</si>
  <si>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</si>
  <si>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</si>
  <si>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</si>
  <si>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</si>
  <si>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</si>
  <si>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</si>
  <si>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</si>
  <si>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</si>
  <si>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</si>
  <si>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</si>
  <si>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</si>
  <si>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</si>
  <si>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</si>
  <si>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</si>
  <si>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</si>
  <si>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</si>
  <si>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</si>
  <si>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</si>
  <si>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</si>
  <si>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</si>
  <si>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</si>
  <si>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</si>
  <si>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</si>
  <si>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</si>
  <si>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</si>
  <si>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</si>
  <si>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</si>
  <si>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</si>
  <si>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</si>
  <si>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</si>
  <si>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</si>
  <si>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</si>
  <si>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</si>
  <si>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</si>
  <si>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</si>
  <si>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</si>
  <si>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</si>
  <si>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</si>
  <si>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</si>
  <si>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</si>
  <si>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</si>
  <si>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</si>
  <si>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</si>
  <si>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</si>
  <si>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</si>
  <si>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</si>
  <si>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</si>
  <si>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</si>
  <si>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</si>
  <si>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</si>
  <si>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</si>
  <si>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</si>
  <si>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</si>
  <si>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</si>
  <si>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</si>
  <si>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</si>
  <si>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</si>
  <si>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</si>
  <si>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</si>
  <si>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</si>
  <si>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</si>
  <si>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</si>
  <si>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</si>
  <si>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</si>
  <si>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</si>
  <si>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</si>
  <si>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</si>
  <si>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</si>
  <si>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</si>
  <si>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</si>
  <si>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</si>
  <si>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</si>
  <si>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</si>
  <si>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</si>
  <si>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</si>
  <si>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</si>
  <si>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</si>
  <si>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</si>
  <si>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</si>
  <si>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</si>
  <si>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</si>
  <si>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</si>
  <si>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</si>
  <si>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</si>
  <si>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</si>
  <si>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</si>
  <si>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</si>
  <si>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</si>
  <si>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</si>
  <si>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</si>
  <si>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</si>
  <si>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</si>
  <si>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</si>
  <si>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</si>
  <si>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</si>
  <si>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</si>
  <si>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</si>
  <si>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</si>
  <si>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</si>
  <si>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</si>
  <si>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</si>
  <si>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</si>
  <si>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</si>
  <si>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</si>
  <si>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</si>
  <si>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</si>
  <si>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</si>
  <si>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</si>
  <si>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</si>
  <si>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</si>
  <si>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</si>
  <si>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</si>
  <si>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</si>
  <si>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</si>
  <si>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</si>
  <si>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</si>
  <si>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</si>
  <si>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</si>
  <si>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</si>
  <si>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</si>
  <si>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</si>
  <si>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</si>
  <si>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</si>
  <si>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</si>
  <si>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</si>
  <si>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</si>
  <si>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</si>
  <si>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</si>
  <si>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</si>
  <si>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</si>
  <si>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</si>
  <si>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</si>
  <si>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</si>
  <si>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</si>
  <si>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</si>
  <si>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</si>
  <si>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</si>
  <si>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</si>
  <si>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</si>
  <si>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</si>
  <si>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</si>
  <si>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</si>
  <si>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</si>
  <si>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</si>
  <si>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</si>
  <si>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</si>
  <si>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</si>
  <si>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</si>
  <si>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</si>
  <si>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</si>
  <si>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</si>
  <si>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</si>
  <si>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</si>
  <si>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</si>
  <si>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</si>
  <si>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</si>
  <si>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</si>
  <si>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</si>
  <si>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</si>
  <si>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</si>
  <si>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</si>
  <si>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</si>
  <si>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</si>
  <si>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</si>
  <si>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</si>
  <si>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</si>
  <si>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</si>
  <si>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</si>
  <si>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</si>
  <si>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</si>
  <si>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</si>
  <si>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</si>
  <si>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</si>
  <si>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</si>
  <si>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</si>
  <si>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</si>
  <si>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</si>
  <si>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</si>
  <si>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</si>
  <si>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</si>
  <si>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</si>
  <si>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</si>
  <si>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</si>
  <si>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</si>
  <si>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</si>
  <si>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</si>
  <si>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</si>
  <si>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</si>
  <si>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</si>
  <si>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</si>
  <si>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</si>
  <si>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</si>
  <si>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</si>
  <si>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</si>
  <si>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</si>
  <si>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</si>
  <si>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</si>
  <si>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</si>
  <si>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</si>
  <si>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</si>
  <si>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</si>
  <si>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</si>
  <si>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</si>
  <si>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</si>
  <si>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</si>
  <si>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</si>
  <si>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</si>
  <si>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</si>
  <si>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</si>
  <si>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</si>
  <si>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</si>
  <si>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</si>
  <si>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</si>
  <si>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</si>
  <si>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</si>
  <si>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</si>
  <si>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</si>
  <si>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</si>
  <si>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</si>
  <si>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</si>
  <si>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</si>
  <si>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</si>
  <si>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</si>
  <si>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</si>
  <si>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</si>
  <si>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</si>
  <si>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</si>
  <si>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</si>
  <si>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</si>
  <si>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</si>
  <si>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</si>
  <si>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</si>
  <si>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</si>
  <si>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</si>
  <si>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</si>
  <si>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</si>
  <si>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</si>
  <si>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</si>
  <si>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</si>
  <si>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</si>
  <si>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</si>
  <si>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</si>
  <si>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</si>
  <si>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</si>
  <si>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</si>
  <si>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</si>
  <si>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</si>
  <si>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</si>
  <si>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</si>
  <si>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</si>
  <si>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</si>
  <si>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</si>
  <si>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</si>
  <si>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</si>
  <si>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</si>
  <si>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</si>
  <si>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</si>
  <si>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</si>
  <si>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</si>
  <si>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</si>
  <si>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</si>
  <si>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</si>
  <si>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</si>
  <si>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</si>
  <si>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</si>
  <si>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</si>
  <si>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</si>
  <si>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</si>
  <si>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</si>
  <si>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</si>
  <si>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</si>
  <si>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</si>
  <si>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</si>
  <si>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</si>
  <si>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</si>
  <si>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</si>
  <si>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</si>
  <si>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</si>
  <si>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</si>
  <si>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</si>
  <si>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</si>
  <si>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</si>
  <si>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</si>
  <si>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</si>
  <si>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</si>
  <si>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</si>
  <si>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</si>
  <si>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</si>
  <si>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</si>
  <si>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</si>
  <si>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</si>
  <si>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</si>
  <si>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</si>
  <si>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</si>
  <si>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</si>
  <si>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</si>
  <si>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</si>
  <si>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</si>
  <si>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</si>
  <si>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</si>
  <si>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</si>
  <si>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</si>
  <si>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</si>
  <si>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</si>
  <si>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</si>
  <si>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</si>
  <si>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</si>
  <si>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</si>
  <si>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</si>
  <si>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</si>
  <si>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</si>
  <si>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</si>
  <si>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</si>
  <si>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</si>
  <si>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</si>
  <si>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</si>
  <si>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</si>
  <si>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</si>
  <si>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</si>
  <si>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</si>
  <si>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</si>
  <si>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</si>
  <si>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</si>
  <si>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</si>
  <si>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</si>
  <si>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</si>
  <si>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</si>
  <si>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</si>
  <si>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</si>
  <si>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</si>
  <si>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</si>
  <si>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</si>
  <si>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</si>
  <si>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</si>
  <si>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</si>
  <si>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</si>
  <si>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</si>
  <si>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</si>
  <si>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</si>
  <si>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</si>
  <si>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</si>
  <si>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</si>
  <si>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</si>
  <si>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</si>
  <si>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</si>
  <si>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</si>
  <si>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</si>
  <si>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</si>
  <si>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</si>
  <si>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</si>
  <si>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</si>
  <si>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</si>
  <si>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</si>
  <si>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</si>
  <si>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</si>
  <si>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</si>
  <si>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</si>
  <si>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</si>
  <si>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</si>
  <si>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</si>
  <si>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</si>
  <si>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</si>
  <si>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</si>
  <si>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</si>
  <si>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</si>
  <si>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</si>
  <si>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</si>
  <si>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</si>
  <si>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</si>
  <si>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</si>
  <si>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</si>
  <si>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</si>
  <si>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</si>
  <si>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</si>
  <si>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</si>
  <si>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</si>
  <si>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</si>
  <si>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</si>
  <si>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</si>
  <si>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</si>
  <si>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</si>
  <si>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</si>
  <si>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</si>
  <si>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</si>
  <si>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</si>
  <si>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</si>
  <si>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</si>
  <si>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</si>
  <si>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</si>
  <si>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</si>
  <si>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</si>
  <si>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</si>
  <si>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</si>
  <si>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</si>
  <si>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</si>
  <si>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</si>
  <si>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</si>
  <si>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</si>
  <si>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</si>
  <si>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</si>
  <si>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</si>
  <si>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</si>
  <si>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</si>
  <si>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</si>
  <si>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</si>
  <si>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</si>
  <si>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</si>
  <si>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</si>
  <si>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</si>
  <si>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</si>
  <si>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</si>
  <si>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</si>
  <si>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</si>
  <si>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</si>
  <si>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</si>
  <si>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</si>
  <si>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</si>
  <si>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</si>
  <si>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</si>
  <si>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</si>
  <si>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</si>
  <si>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</si>
  <si>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</si>
  <si>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</si>
  <si>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</si>
  <si>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</si>
  <si>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</si>
  <si>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</si>
  <si>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</si>
  <si>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</si>
  <si>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</si>
  <si>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</si>
  <si>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</si>
  <si>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</si>
  <si>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</si>
  <si>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</si>
  <si>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</si>
  <si>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</si>
  <si>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</si>
  <si>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</si>
  <si>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</si>
  <si>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</si>
  <si>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</si>
  <si>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</si>
  <si>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</si>
  <si>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</si>
  <si>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</si>
  <si>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</si>
  <si>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</si>
  <si>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</si>
  <si>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</si>
  <si>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</si>
  <si>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</si>
  <si>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</si>
  <si>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</si>
  <si>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</si>
  <si>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</si>
  <si>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</si>
  <si>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</si>
  <si>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</si>
  <si>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</si>
  <si>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</si>
  <si>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</si>
  <si>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</si>
  <si>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</si>
  <si>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</si>
  <si>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</si>
  <si>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</si>
  <si>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</si>
  <si>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</si>
  <si>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</si>
  <si>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</si>
  <si>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</si>
  <si>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</si>
  <si>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</si>
  <si>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</si>
  <si>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</si>
  <si>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</si>
  <si>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</si>
  <si>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</si>
  <si>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</si>
  <si>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</si>
  <si>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</si>
  <si>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</si>
  <si>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</si>
  <si>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</si>
  <si>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</si>
  <si>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</si>
  <si>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</si>
  <si>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</si>
  <si>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</si>
  <si>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</si>
  <si>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</si>
  <si>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</si>
  <si>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</si>
  <si>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</si>
  <si>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</si>
  <si>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</si>
  <si>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</si>
  <si>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</si>
  <si>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</si>
  <si>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</si>
  <si>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</si>
  <si>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</si>
  <si>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</si>
  <si>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</si>
  <si>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</si>
  <si>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</si>
  <si>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</si>
  <si>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</si>
  <si>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</si>
  <si>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</si>
  <si>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</si>
  <si>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</si>
  <si>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</si>
  <si>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</si>
  <si>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</si>
  <si>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</si>
  <si>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</si>
  <si>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</si>
  <si>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</si>
  <si>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</si>
  <si>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</si>
  <si>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</si>
  <si>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</si>
  <si>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</si>
  <si>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</si>
  <si>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</si>
  <si>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</si>
  <si>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</si>
  <si>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</si>
  <si>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</si>
  <si>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</si>
  <si>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</si>
  <si>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</si>
  <si>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</si>
  <si>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</si>
  <si>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</si>
  <si>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</si>
  <si>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</si>
  <si>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</si>
  <si>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</si>
  <si>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</si>
  <si>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</si>
  <si>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</si>
  <si>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</si>
  <si>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</si>
  <si>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</si>
  <si>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</si>
  <si>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</si>
  <si>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</si>
  <si>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</si>
  <si>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</si>
  <si>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</si>
  <si>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</si>
  <si>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</si>
  <si>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</si>
  <si>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</si>
  <si>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</si>
  <si>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</si>
  <si>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</si>
  <si>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</si>
  <si>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</si>
  <si>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</si>
  <si>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</si>
  <si>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</si>
  <si>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</si>
  <si>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</si>
  <si>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</si>
  <si>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</si>
  <si>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</si>
  <si>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</si>
  <si>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</si>
  <si>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</si>
  <si>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</si>
  <si>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</si>
  <si>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</si>
  <si>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</si>
  <si>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</si>
  <si>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</si>
  <si>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</si>
  <si>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</si>
  <si>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</si>
  <si>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</si>
  <si>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</si>
  <si>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</si>
  <si>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</si>
  <si>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</si>
  <si>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</si>
  <si>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</si>
  <si>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</si>
  <si>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</si>
  <si>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</si>
  <si>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</si>
  <si>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</si>
  <si>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</si>
  <si>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</si>
  <si>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</si>
  <si>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</si>
  <si>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</si>
  <si>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</si>
  <si>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</si>
  <si>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</si>
  <si>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</si>
  <si>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</si>
  <si>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</si>
  <si>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</si>
  <si>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</si>
  <si>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</si>
  <si>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</si>
  <si>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</si>
  <si>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</si>
  <si>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</si>
  <si>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</si>
  <si>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</si>
  <si>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</si>
  <si>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</si>
  <si>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</si>
  <si>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</si>
  <si>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</si>
  <si>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</si>
  <si>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</si>
  <si>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</si>
  <si>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</si>
  <si>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</si>
  <si>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</si>
  <si>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</si>
  <si>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</si>
  <si>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</si>
  <si>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</si>
  <si>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</si>
  <si>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</si>
  <si>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</si>
  <si>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</si>
  <si>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</si>
  <si>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</si>
  <si>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</si>
  <si>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</si>
  <si>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</si>
  <si>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</si>
  <si>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</si>
  <si>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</si>
  <si>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</si>
  <si>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</si>
  <si>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</si>
  <si>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</si>
  <si>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</si>
  <si>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</si>
  <si>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</si>
  <si>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</si>
  <si>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</si>
  <si>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</si>
  <si>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</si>
  <si>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</si>
  <si>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</si>
  <si>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</si>
  <si>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</si>
  <si>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</si>
  <si>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</si>
  <si>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</si>
  <si>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</si>
  <si>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</si>
  <si>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</si>
  <si>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</si>
  <si>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</si>
  <si>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</si>
  <si>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</si>
  <si>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</si>
  <si>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</si>
  <si>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</si>
  <si>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</si>
  <si>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</si>
  <si>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</si>
  <si>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</si>
  <si>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</si>
  <si>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</si>
  <si>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</si>
  <si>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</si>
  <si>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</si>
  <si>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</si>
  <si>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</si>
  <si>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</si>
  <si>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</si>
  <si>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</si>
  <si>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</si>
  <si>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</si>
  <si>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</si>
  <si>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</si>
  <si>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</si>
  <si>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</si>
  <si>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</si>
  <si>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</si>
  <si>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</si>
  <si>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</si>
  <si>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</si>
  <si>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</si>
  <si>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</si>
  <si>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</si>
  <si>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</si>
  <si>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</si>
  <si>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</si>
  <si>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</si>
  <si>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</si>
  <si>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</si>
  <si>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</si>
  <si>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</si>
  <si>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</si>
  <si>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</si>
  <si>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</si>
  <si>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</si>
  <si>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</si>
  <si>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</si>
  <si>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</si>
  <si>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</si>
  <si>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</si>
  <si>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</si>
  <si>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</si>
  <si>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</si>
  <si>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</si>
  <si>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</si>
  <si>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</si>
  <si>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</si>
  <si>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</si>
  <si>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</si>
  <si>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</si>
  <si>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</si>
  <si>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</si>
  <si>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</si>
  <si>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</si>
  <si>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</si>
  <si>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</si>
  <si>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</si>
  <si>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</si>
  <si>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</si>
  <si>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</si>
  <si>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</si>
  <si>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</si>
  <si>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</si>
  <si>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</si>
  <si>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</si>
  <si>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</si>
  <si>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</si>
  <si>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</si>
  <si>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</si>
  <si>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</si>
  <si>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</si>
  <si>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</si>
  <si>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</si>
  <si>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</si>
  <si>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</si>
  <si>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</si>
  <si>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</si>
  <si>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</si>
  <si>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</si>
  <si>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</si>
  <si>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</si>
  <si>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</si>
  <si>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</si>
  <si>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</si>
  <si>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</si>
  <si>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</si>
  <si>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</si>
  <si>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</si>
  <si>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</si>
  <si>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</si>
  <si>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</si>
  <si>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</si>
  <si>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</si>
  <si>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</si>
  <si>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</si>
  <si>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</si>
  <si>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</si>
  <si>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</si>
  <si>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</si>
  <si>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</si>
  <si>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</si>
  <si>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</si>
  <si>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</si>
  <si>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</si>
  <si>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</si>
  <si>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</si>
  <si>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</si>
  <si>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</si>
  <si>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</si>
  <si>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</si>
  <si>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</si>
  <si>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</si>
  <si>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</si>
  <si>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</si>
  <si>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</si>
  <si>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</si>
  <si>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</si>
  <si>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</si>
  <si>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</si>
  <si>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</si>
  <si>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</si>
  <si>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</si>
  <si>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</si>
  <si>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</si>
  <si>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</si>
  <si>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</si>
  <si>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</si>
  <si>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</si>
  <si>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</si>
  <si>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</si>
  <si>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</si>
  <si>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</si>
  <si>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</si>
  <si>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</si>
  <si>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</si>
  <si>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</si>
  <si>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</si>
  <si>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</si>
  <si>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</si>
  <si>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</si>
  <si>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</si>
  <si>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</si>
  <si>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</si>
  <si>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</si>
  <si>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</si>
  <si>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</si>
  <si>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</si>
  <si>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</si>
  <si>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</si>
  <si>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</si>
  <si>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</si>
  <si>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</si>
  <si>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</si>
  <si>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</si>
  <si>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</si>
  <si>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</si>
  <si>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</si>
  <si>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</si>
  <si>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</si>
  <si>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</si>
  <si>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</si>
  <si>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</si>
  <si>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</si>
  <si>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</si>
  <si>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</si>
  <si>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</si>
  <si>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</si>
  <si>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</si>
  <si>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</si>
  <si>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</si>
  <si>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</si>
  <si>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</si>
  <si>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</si>
  <si>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</si>
  <si>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</si>
  <si>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</si>
  <si>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</si>
  <si>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</si>
  <si>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</si>
  <si>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</si>
  <si>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</si>
  <si>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</si>
  <si>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</si>
  <si>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</si>
  <si>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</si>
  <si>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</si>
  <si>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</si>
  <si>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</si>
  <si>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</si>
  <si>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</si>
  <si>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</si>
  <si>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</si>
  <si>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</si>
  <si>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</si>
  <si>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</si>
  <si>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</si>
  <si>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</si>
  <si>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</si>
  <si>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</si>
  <si>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</si>
  <si>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</si>
  <si>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</si>
  <si>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</si>
  <si>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</si>
  <si>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</si>
  <si>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</si>
  <si>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</si>
  <si>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</si>
  <si>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</si>
  <si>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</si>
  <si>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</si>
  <si>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</si>
  <si>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</si>
  <si>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</si>
  <si>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</si>
  <si>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</si>
  <si>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</si>
  <si>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</si>
  <si>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</si>
  <si>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</si>
  <si>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</si>
  <si>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</si>
  <si>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</si>
  <si>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</si>
  <si>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</si>
  <si>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</si>
  <si>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</si>
  <si>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</si>
  <si>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</si>
  <si>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</si>
  <si>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</si>
  <si>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</si>
  <si>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</si>
  <si>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</si>
  <si>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</si>
  <si>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</si>
  <si>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</si>
  <si>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</si>
  <si>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</si>
  <si>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</si>
  <si>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</si>
  <si>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</si>
  <si>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</si>
  <si>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</si>
  <si>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</si>
  <si>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</si>
  <si>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</si>
  <si>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</si>
  <si>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</si>
  <si>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</si>
  <si>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</si>
  <si>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</si>
  <si>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</si>
  <si>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</si>
  <si>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</si>
  <si>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</si>
  <si>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</si>
  <si>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</si>
  <si>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</si>
  <si>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</si>
  <si>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</si>
  <si>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</si>
  <si>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</si>
  <si>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</si>
  <si>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</si>
  <si>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</si>
  <si>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</si>
  <si>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</si>
  <si>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</si>
  <si>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</si>
  <si>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</si>
  <si>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</si>
  <si>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</si>
  <si>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</si>
  <si>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</si>
  <si>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</si>
  <si>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</si>
  <si>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</si>
  <si>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</si>
  <si>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</si>
  <si>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</si>
  <si>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</si>
  <si>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</si>
  <si>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</si>
  <si>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</si>
  <si>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</si>
  <si>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</si>
  <si>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</si>
  <si>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</si>
  <si>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</si>
  <si>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</si>
  <si>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</si>
  <si>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</si>
  <si>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</si>
  <si>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</si>
  <si>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</si>
  <si>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</si>
  <si>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</si>
  <si>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</si>
  <si>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</si>
  <si>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</si>
  <si>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</si>
  <si>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</si>
  <si>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</si>
  <si>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</si>
  <si>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</si>
  <si>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</si>
  <si>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</si>
  <si>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</si>
  <si>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</si>
  <si>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</si>
  <si>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</si>
  <si>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</si>
  <si>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</si>
  <si>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</si>
  <si>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</si>
  <si>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</si>
  <si>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</si>
  <si>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</si>
  <si>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</si>
  <si>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</si>
  <si>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</si>
  <si>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</si>
  <si>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</si>
  <si>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</si>
  <si>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</si>
  <si>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</si>
  <si>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</si>
  <si>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</si>
  <si>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</si>
  <si>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</si>
  <si>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</si>
  <si>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</si>
  <si>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</si>
  <si>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</si>
  <si>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</si>
  <si>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</si>
  <si>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</si>
  <si>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</si>
  <si>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</si>
  <si>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</si>
  <si>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</si>
  <si>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</si>
  <si>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</si>
  <si>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</si>
  <si>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</si>
  <si>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</si>
  <si>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</si>
  <si>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</si>
  <si>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</si>
  <si>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</si>
  <si>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</si>
  <si>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</si>
  <si>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</si>
  <si>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</si>
  <si>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</si>
  <si>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</si>
  <si>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</si>
  <si>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</si>
  <si>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</si>
  <si>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</si>
  <si>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</si>
  <si>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</si>
  <si>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</si>
  <si>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</si>
  <si>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</si>
  <si>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</si>
  <si>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</si>
  <si>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</si>
  <si>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</si>
  <si>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</si>
  <si>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</si>
  <si>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</si>
  <si>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</si>
  <si>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</si>
  <si>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</si>
  <si>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</si>
  <si>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</si>
  <si>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</si>
  <si>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</si>
  <si>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</si>
  <si>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</si>
  <si>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</si>
  <si>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</si>
  <si>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</si>
  <si>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</si>
  <si>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</si>
  <si>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</si>
  <si>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</si>
  <si>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</si>
  <si>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</si>
  <si>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</si>
  <si>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</si>
  <si>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</si>
  <si>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</si>
  <si>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</si>
  <si>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</si>
  <si>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</si>
  <si>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</si>
  <si>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</si>
  <si>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</si>
  <si>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</si>
  <si>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</si>
  <si>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</si>
  <si>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</si>
  <si>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</si>
  <si>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</si>
  <si>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</si>
  <si>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</si>
  <si>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</si>
  <si>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</si>
  <si>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</si>
  <si>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</si>
  <si>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</si>
  <si>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</si>
  <si>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</si>
  <si>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</si>
  <si>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</si>
  <si>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</si>
  <si>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</si>
  <si>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</si>
  <si>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</si>
  <si>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</si>
  <si>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</si>
  <si>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</si>
  <si>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</si>
  <si>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</si>
  <si>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</si>
  <si>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</si>
  <si>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</si>
  <si>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</si>
  <si>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</si>
  <si>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</si>
  <si>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</si>
  <si>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</si>
  <si>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</si>
  <si>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</si>
  <si>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</si>
  <si>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</si>
  <si>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</si>
  <si>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</si>
  <si>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</si>
  <si>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</si>
  <si>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</si>
  <si>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</si>
  <si>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</si>
  <si>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</si>
  <si>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</si>
  <si>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</si>
  <si>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</si>
  <si>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</si>
  <si>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</si>
  <si>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</si>
  <si>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</si>
  <si>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</si>
  <si>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</si>
  <si>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</si>
  <si>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</si>
  <si>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</si>
  <si>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</si>
  <si>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</si>
  <si>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</si>
  <si>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</si>
  <si>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</si>
  <si>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</si>
  <si>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</si>
  <si>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</si>
  <si>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</si>
  <si>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</si>
  <si>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</si>
  <si>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</si>
  <si>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</si>
  <si>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</si>
  <si>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</si>
  <si>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</si>
  <si>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</si>
  <si>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</si>
  <si>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</si>
  <si>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</si>
  <si>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</si>
  <si>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</si>
  <si>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</si>
  <si>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</si>
  <si>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</si>
  <si>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</si>
  <si>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</si>
  <si>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</si>
  <si>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</si>
  <si>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</si>
  <si>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</si>
  <si>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</si>
  <si>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</si>
  <si>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</si>
  <si>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</si>
  <si>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</si>
  <si>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</si>
  <si>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</si>
  <si>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</si>
  <si>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</si>
  <si>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</si>
  <si>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</si>
  <si>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</si>
  <si>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</si>
  <si>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</si>
  <si>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</si>
  <si>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</si>
  <si>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</si>
  <si>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</si>
  <si>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</si>
  <si>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</si>
  <si>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</si>
  <si>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</si>
  <si>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</si>
  <si>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</si>
  <si>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</si>
  <si>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</si>
  <si>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</si>
  <si>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</si>
  <si>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</si>
  <si>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</si>
  <si>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</si>
  <si>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</si>
  <si>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</si>
  <si>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</si>
  <si>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</si>
  <si>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</si>
  <si>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</si>
  <si>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</si>
  <si>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</si>
  <si>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</si>
  <si>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</si>
  <si>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</si>
  <si>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</si>
  <si>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</si>
  <si>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</si>
  <si>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</si>
  <si>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</si>
  <si>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</si>
  <si>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</si>
  <si>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</si>
  <si>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</si>
  <si>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</si>
  <si>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</si>
  <si>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</si>
  <si>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</si>
  <si>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</si>
  <si>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</si>
  <si>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</si>
  <si>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</si>
  <si>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</si>
  <si>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</si>
  <si>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</si>
  <si>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</si>
  <si>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</si>
  <si>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</si>
  <si>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</si>
  <si>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</si>
  <si>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</si>
  <si>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</si>
  <si>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</si>
  <si>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</si>
  <si>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</si>
  <si>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</si>
  <si>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</si>
  <si>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</si>
  <si>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</si>
  <si>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</si>
  <si>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</si>
  <si>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</si>
  <si>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</si>
  <si>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</si>
  <si>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</si>
  <si>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</si>
  <si>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</si>
  <si>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</si>
  <si>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</si>
  <si>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</si>
  <si>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</si>
  <si>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</si>
  <si>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</si>
  <si>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</si>
  <si>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</si>
  <si>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</si>
  <si>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</si>
  <si>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</si>
  <si>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</si>
  <si>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</si>
  <si>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</si>
  <si>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</si>
  <si>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</si>
  <si>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</si>
  <si>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</si>
  <si>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</si>
  <si>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</si>
  <si>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</si>
  <si>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</si>
  <si>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</si>
  <si>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</si>
  <si>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</si>
  <si>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</si>
  <si>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</si>
  <si>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</si>
  <si>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</si>
  <si>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</si>
  <si>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</si>
  <si>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</si>
  <si>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</si>
  <si>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</si>
  <si>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</si>
  <si>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</si>
  <si>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</si>
  <si>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</si>
  <si>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</si>
  <si>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</si>
  <si>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</si>
  <si>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</si>
  <si>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</si>
  <si>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</si>
  <si>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</si>
  <si>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</si>
  <si>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</si>
  <si>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</si>
  <si>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</si>
  <si>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</si>
  <si>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</si>
  <si>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</si>
  <si>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</si>
  <si>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</si>
  <si>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</si>
  <si>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</si>
  <si>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</si>
  <si>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</si>
  <si>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</si>
  <si>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</si>
  <si>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</si>
  <si>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</si>
  <si>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</si>
  <si>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</si>
  <si>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</si>
  <si>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</si>
  <si>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</si>
  <si>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</si>
  <si>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</si>
  <si>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</si>
  <si>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</si>
  <si>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</si>
  <si>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</si>
  <si>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</si>
  <si>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</si>
  <si>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</si>
  <si>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</si>
  <si>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</si>
  <si>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</si>
  <si>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</si>
  <si>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</si>
  <si>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</si>
  <si>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</si>
  <si>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</si>
  <si>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</si>
  <si>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</si>
  <si>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</si>
  <si>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</si>
  <si>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</si>
  <si>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</si>
  <si>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</si>
  <si>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</si>
  <si>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</si>
  <si>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</si>
  <si>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</si>
  <si>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</si>
  <si>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</si>
  <si>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</si>
  <si>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</si>
  <si>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</si>
  <si>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</si>
  <si>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</si>
  <si>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</si>
  <si>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</si>
  <si>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</si>
  <si>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</si>
  <si>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</si>
  <si>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</si>
  <si>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</si>
  <si>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</si>
  <si>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</si>
  <si>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</si>
  <si>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</si>
  <si>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</si>
  <si>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</si>
  <si>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</si>
  <si>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</si>
  <si>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</si>
  <si>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</si>
  <si>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</si>
  <si>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</si>
  <si>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</si>
  <si>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</si>
  <si>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</si>
  <si>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</si>
  <si>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</si>
  <si>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</si>
  <si>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</si>
  <si>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</si>
  <si>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</si>
  <si>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</si>
  <si>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</si>
  <si>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</si>
  <si>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</si>
  <si>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</si>
  <si>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</si>
  <si>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</si>
  <si>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</si>
  <si>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</si>
  <si>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</si>
  <si>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</si>
  <si>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</si>
  <si>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</si>
  <si>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</si>
  <si>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</si>
  <si>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</si>
  <si>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</si>
  <si>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</si>
  <si>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</si>
  <si>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</si>
  <si>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</si>
  <si>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</si>
  <si>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</si>
  <si>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</si>
  <si>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</si>
  <si>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</si>
  <si>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</si>
  <si>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</si>
  <si>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</si>
  <si>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</si>
  <si>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</si>
  <si>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</si>
  <si>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</si>
  <si>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</si>
  <si>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</si>
  <si>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</si>
  <si>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</si>
  <si>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</si>
  <si>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</si>
  <si>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</si>
  <si>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</si>
  <si>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</si>
  <si>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</si>
  <si>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</si>
  <si>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</si>
  <si>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</si>
  <si>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</si>
  <si>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</si>
  <si>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</si>
  <si>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</si>
  <si>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</si>
  <si>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</si>
  <si>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</si>
  <si>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</si>
  <si>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</si>
  <si>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</si>
  <si>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</si>
  <si>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</si>
  <si>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</si>
  <si>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</si>
  <si>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</si>
  <si>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</si>
  <si>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</si>
  <si>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</si>
  <si>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</si>
  <si>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</si>
  <si>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</si>
  <si>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</si>
  <si>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</si>
  <si>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</si>
  <si>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</si>
  <si>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</si>
  <si>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</si>
  <si>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</si>
  <si>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</si>
  <si>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</si>
  <si>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</si>
  <si>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</si>
  <si>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</si>
  <si>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</si>
  <si>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</si>
  <si>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</si>
  <si>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</si>
  <si>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</si>
  <si>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</si>
  <si>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</si>
  <si>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</si>
  <si>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</si>
  <si>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</si>
  <si>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</si>
  <si>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</si>
  <si>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</si>
  <si>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</si>
  <si>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</si>
  <si>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</si>
  <si>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</si>
  <si>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</si>
  <si>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</si>
  <si>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</si>
  <si>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</si>
  <si>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</si>
  <si>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</si>
  <si>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</si>
  <si>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</si>
  <si>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</si>
  <si>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</si>
  <si>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</si>
  <si>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</si>
  <si>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</si>
  <si>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</si>
  <si>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</si>
  <si>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</si>
  <si>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</si>
  <si>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</si>
  <si>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</si>
  <si>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</si>
  <si>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</si>
  <si>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</si>
  <si>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</si>
  <si>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</si>
  <si>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</si>
  <si>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</si>
  <si>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</si>
  <si>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</si>
  <si>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</si>
  <si>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</si>
  <si>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</si>
  <si>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</si>
  <si>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</si>
  <si>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</si>
  <si>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</si>
  <si>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</si>
  <si>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</si>
  <si>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</si>
  <si>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</si>
  <si>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</si>
  <si>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</si>
  <si>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</si>
  <si>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</si>
  <si>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</si>
  <si>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</si>
  <si>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</si>
  <si>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</si>
  <si>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</si>
  <si>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</si>
  <si>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</si>
  <si>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</si>
  <si>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</si>
  <si>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</si>
  <si>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</si>
  <si>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</si>
  <si>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</si>
  <si>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</si>
  <si>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</si>
  <si>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</si>
  <si>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</si>
  <si>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</si>
  <si>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</si>
  <si>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</si>
  <si>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</si>
  <si>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</si>
  <si>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</si>
  <si>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</si>
  <si>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</si>
  <si>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</si>
  <si>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</si>
  <si>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</si>
  <si>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</si>
  <si>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</si>
  <si>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</si>
  <si>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</si>
  <si>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</si>
  <si>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</si>
  <si>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</si>
  <si>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</si>
  <si>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</si>
  <si>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</si>
  <si>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</si>
  <si>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</si>
  <si>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</si>
  <si>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</si>
  <si>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</si>
  <si>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</si>
  <si>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</si>
  <si>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</si>
  <si>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</si>
  <si>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</si>
  <si>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</si>
  <si>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</si>
  <si>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</si>
  <si>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</si>
  <si>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</si>
  <si>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</si>
  <si>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</si>
  <si>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</si>
  <si>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</si>
  <si>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</si>
  <si>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</si>
  <si>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</si>
  <si>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</si>
  <si>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</si>
  <si>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</si>
  <si>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</si>
  <si>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</si>
  <si>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</si>
  <si>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</si>
  <si>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</si>
  <si>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</si>
  <si>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</si>
  <si>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</si>
  <si>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</si>
  <si>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</si>
  <si>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</si>
  <si>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</si>
  <si>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</si>
  <si>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</si>
  <si>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</si>
  <si>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</si>
  <si>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</si>
  <si>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</si>
  <si>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</si>
  <si>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</si>
  <si>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</si>
  <si>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</si>
  <si>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</si>
  <si>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</si>
  <si>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</si>
  <si>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</si>
  <si>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</si>
  <si>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</si>
  <si>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</si>
  <si>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</si>
  <si>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</si>
  <si>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</si>
  <si>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</si>
  <si>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</si>
  <si>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</si>
  <si>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</si>
  <si>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</si>
  <si>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</si>
  <si>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</si>
  <si>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</si>
  <si>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</si>
  <si>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</si>
  <si>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</si>
  <si>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</si>
  <si>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</si>
  <si>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</si>
  <si>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</si>
  <si>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</si>
  <si>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</si>
  <si>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</si>
  <si>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</si>
  <si>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</si>
  <si>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</si>
  <si>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</si>
  <si>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</si>
  <si>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</si>
  <si>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</si>
  <si>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</si>
  <si>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</si>
  <si>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</si>
  <si>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</si>
  <si>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</si>
  <si>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</si>
  <si>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</si>
  <si>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</si>
  <si>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</si>
  <si>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</si>
  <si>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</si>
  <si>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</si>
  <si>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</si>
  <si>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</si>
  <si>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</si>
  <si>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</si>
  <si>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</si>
  <si>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</si>
  <si>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</si>
  <si>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</si>
  <si>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</si>
  <si>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</si>
  <si>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</si>
  <si>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</si>
  <si>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</si>
  <si>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</si>
  <si>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</si>
  <si>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</si>
  <si>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</si>
  <si>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</si>
  <si>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</si>
  <si>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</si>
  <si>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</si>
  <si>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</si>
  <si>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</si>
  <si>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</si>
  <si>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</si>
  <si>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</si>
  <si>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</si>
  <si>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</si>
  <si>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</si>
  <si>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</si>
  <si>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</si>
  <si>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</si>
  <si>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</si>
  <si>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</si>
  <si>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</si>
  <si>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</si>
  <si>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</si>
  <si>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</si>
  <si>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</si>
  <si>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</si>
  <si>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</si>
  <si>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</si>
  <si>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</si>
  <si>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</si>
  <si>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</si>
  <si>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</si>
  <si>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</si>
  <si>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</si>
  <si>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</si>
  <si>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</si>
  <si>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</si>
  <si>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</si>
  <si>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</si>
  <si>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</si>
  <si>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</si>
  <si>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</si>
  <si>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</si>
  <si>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</si>
  <si>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</si>
  <si>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</si>
  <si>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</si>
  <si>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</si>
  <si>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</si>
  <si>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</si>
  <si>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</si>
  <si>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</si>
  <si>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</si>
  <si>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</si>
  <si>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</si>
  <si>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</si>
  <si>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</si>
  <si>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</si>
  <si>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</si>
  <si>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</si>
  <si>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</si>
  <si>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</si>
  <si>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</si>
  <si>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</si>
  <si>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</si>
  <si>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</si>
  <si>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</si>
  <si>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</si>
  <si>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</si>
  <si>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</si>
  <si>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</si>
  <si>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</si>
  <si>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</si>
  <si>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</si>
  <si>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</si>
  <si>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</si>
  <si>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</si>
  <si>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</si>
  <si>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</si>
  <si>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</si>
  <si>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</si>
  <si>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</si>
  <si>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</si>
  <si>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</si>
  <si>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</si>
  <si>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</si>
  <si>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</si>
  <si>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</si>
  <si>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</si>
  <si>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</si>
  <si>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</si>
  <si>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</si>
  <si>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</si>
  <si>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</si>
  <si>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</si>
  <si>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</si>
  <si>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</si>
  <si>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</si>
  <si>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</si>
  <si>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</si>
  <si>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</si>
  <si>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</si>
  <si>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</si>
  <si>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</si>
  <si>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</si>
  <si>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</si>
  <si>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</si>
  <si>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</si>
  <si>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</si>
  <si>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</si>
  <si>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</si>
  <si>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</si>
  <si>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</si>
  <si>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</si>
  <si>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</si>
  <si>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</si>
  <si>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</si>
  <si>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</si>
  <si>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</si>
  <si>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</si>
  <si>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</si>
  <si>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</si>
  <si>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</si>
  <si>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</si>
  <si>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</si>
  <si>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</si>
  <si>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</si>
  <si>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</si>
  <si>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</si>
  <si>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</si>
  <si>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</si>
  <si>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</si>
  <si>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</si>
  <si>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</si>
  <si>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</si>
  <si>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</si>
  <si>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</si>
  <si>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</si>
  <si>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</si>
  <si>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</si>
  <si>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</si>
  <si>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</si>
  <si>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</si>
  <si>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</si>
  <si>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</si>
  <si>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</si>
  <si>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</si>
  <si>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</si>
  <si>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</si>
  <si>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</si>
  <si>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</si>
  <si>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</si>
  <si>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</si>
  <si>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</si>
  <si>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</si>
  <si>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</si>
  <si>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</si>
  <si>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</si>
  <si>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</si>
  <si>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</si>
  <si>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</si>
  <si>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</si>
  <si>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</si>
  <si>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</si>
  <si>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</si>
  <si>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</si>
  <si>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</si>
  <si>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</si>
  <si>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</si>
  <si>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</si>
  <si>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</si>
  <si>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</si>
  <si>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</si>
  <si>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</si>
  <si>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</si>
  <si>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</si>
  <si>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</si>
  <si>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</si>
  <si>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</si>
  <si>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</si>
  <si>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</si>
  <si>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</si>
  <si>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</si>
  <si>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</si>
  <si>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</si>
  <si>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</si>
  <si>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</si>
  <si>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</si>
  <si>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</si>
  <si>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</si>
  <si>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</si>
  <si>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</si>
  <si>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</si>
  <si>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</si>
  <si>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</si>
  <si>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</si>
  <si>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</si>
  <si>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</si>
  <si>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</si>
  <si>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</si>
  <si>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</si>
  <si>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</si>
  <si>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</si>
  <si>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</si>
  <si>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</si>
  <si>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</si>
  <si>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</si>
  <si>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</si>
  <si>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</si>
  <si>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</si>
  <si>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</si>
  <si>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</si>
  <si>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</si>
  <si>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</si>
  <si>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</si>
  <si>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</si>
  <si>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</si>
  <si>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</si>
  <si>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</si>
  <si>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</si>
  <si>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</si>
  <si>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</si>
  <si>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</si>
  <si>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</si>
  <si>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</si>
  <si>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</si>
  <si>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</si>
  <si>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</si>
  <si>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</si>
  <si>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</si>
  <si>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</si>
  <si>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</si>
  <si>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</si>
  <si>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</si>
  <si>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</si>
  <si>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</si>
  <si>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</si>
  <si>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</si>
  <si>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</si>
  <si>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</si>
  <si>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</si>
  <si>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</si>
  <si>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</si>
  <si>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</si>
  <si>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</si>
  <si>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</si>
  <si>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</si>
  <si>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</si>
  <si>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</si>
  <si>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</si>
  <si>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</si>
  <si>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</si>
  <si>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</si>
  <si>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</si>
  <si>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</si>
  <si>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</si>
  <si>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</si>
  <si>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</si>
  <si>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</si>
  <si>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</si>
  <si>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</si>
  <si>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</si>
  <si>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</si>
  <si>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</si>
  <si>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</si>
  <si>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</si>
  <si>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</si>
  <si>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</si>
  <si>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</si>
  <si>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</si>
  <si>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</si>
  <si>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</si>
  <si>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</si>
  <si>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</si>
  <si>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</si>
  <si>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</si>
  <si>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</si>
  <si>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</si>
  <si>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</si>
  <si>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</si>
  <si>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</si>
  <si>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</si>
  <si>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</si>
  <si>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</si>
  <si>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</si>
  <si>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</si>
  <si>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</si>
  <si>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</si>
  <si>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</si>
  <si>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</si>
  <si>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</si>
  <si>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</si>
  <si>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</si>
  <si>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</si>
  <si>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</si>
  <si>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</si>
  <si>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</si>
  <si>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</si>
  <si>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</si>
  <si>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</si>
  <si>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</si>
  <si>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</si>
  <si>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</si>
  <si>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</si>
  <si>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</si>
  <si>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</si>
  <si>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</si>
  <si>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</si>
  <si>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</si>
  <si>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</si>
  <si>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</si>
  <si>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</si>
  <si>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</si>
  <si>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</si>
  <si>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</si>
  <si>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</si>
  <si>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</si>
  <si>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</si>
  <si>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</si>
  <si>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</si>
  <si>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</si>
  <si>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</si>
  <si>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</si>
  <si>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</si>
  <si>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</si>
  <si>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</si>
  <si>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</si>
  <si>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</si>
  <si>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</si>
  <si>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</si>
  <si>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</si>
  <si>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</si>
  <si>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</si>
  <si>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</si>
  <si>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</si>
  <si>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</si>
  <si>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</si>
  <si>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</si>
  <si>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</si>
  <si>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</si>
  <si>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</si>
  <si>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</si>
  <si>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</si>
  <si>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</si>
  <si>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</si>
  <si>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</si>
  <si>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</si>
  <si>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</si>
  <si>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</si>
  <si>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</si>
  <si>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</si>
  <si>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</si>
  <si>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</si>
  <si>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</si>
  <si>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</si>
  <si>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</si>
  <si>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</si>
  <si>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</si>
  <si>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</si>
  <si>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</si>
  <si>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</si>
  <si>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</si>
  <si>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</si>
  <si>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</si>
  <si>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</si>
  <si>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</si>
  <si>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</si>
  <si>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</si>
  <si>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</si>
  <si>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</si>
  <si>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</si>
  <si>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</si>
  <si>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</si>
  <si>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</si>
  <si>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</si>
  <si>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</si>
  <si>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</si>
  <si>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</si>
  <si>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</si>
  <si>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</si>
  <si>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</si>
  <si>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</si>
  <si>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</si>
  <si>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</si>
  <si>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</si>
  <si>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</si>
  <si>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</si>
  <si>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</si>
  <si>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</si>
  <si>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</si>
  <si>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</si>
  <si>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</si>
  <si>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</si>
  <si>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</si>
  <si>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</si>
  <si>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</si>
  <si>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</si>
  <si>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</si>
  <si>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</si>
  <si>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</si>
  <si>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</si>
  <si>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</si>
  <si>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</si>
  <si>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</si>
  <si>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</si>
  <si>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</si>
  <si>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</si>
  <si>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</si>
  <si>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</si>
  <si>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</si>
  <si>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</si>
  <si>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</si>
  <si>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</si>
  <si>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</si>
  <si>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</si>
  <si>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</si>
  <si>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</si>
  <si>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</si>
  <si>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</si>
  <si>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</si>
  <si>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</si>
  <si>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</si>
  <si>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</si>
  <si>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</si>
  <si>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</si>
  <si>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</si>
  <si>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</si>
  <si>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</si>
  <si>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</si>
  <si>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</si>
  <si>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</si>
  <si>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</si>
  <si>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</si>
  <si>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</si>
  <si>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</si>
  <si>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</si>
  <si>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</si>
  <si>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</si>
  <si>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</si>
  <si>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</si>
  <si>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</si>
  <si>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</si>
  <si>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</si>
  <si>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</si>
  <si>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</si>
  <si>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</si>
  <si>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</si>
  <si>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</si>
  <si>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</si>
  <si>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</si>
  <si>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</si>
  <si>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</si>
  <si>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</si>
  <si>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</si>
  <si>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</si>
  <si>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</si>
  <si>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</si>
  <si>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</si>
  <si>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</si>
  <si>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</si>
  <si>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</si>
  <si>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</si>
  <si>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</si>
  <si>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</si>
  <si>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</si>
  <si>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</si>
  <si>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</si>
  <si>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</si>
  <si>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</si>
  <si>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</si>
  <si>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</si>
  <si>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</si>
  <si>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</si>
  <si>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</si>
  <si>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</si>
  <si>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</si>
  <si>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</si>
  <si>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</si>
  <si>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</si>
  <si>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</si>
  <si>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</si>
  <si>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</si>
  <si>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</si>
  <si>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</si>
  <si>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</si>
  <si>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</si>
  <si>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</si>
  <si>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</si>
  <si>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</si>
  <si>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</si>
  <si>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</si>
  <si>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</si>
  <si>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</si>
  <si>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</si>
  <si>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</si>
  <si>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</si>
  <si>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</si>
  <si>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</si>
  <si>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</si>
  <si>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</si>
  <si>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</si>
  <si>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</si>
  <si>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</si>
  <si>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</si>
  <si>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</si>
  <si>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</si>
  <si>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</si>
  <si>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</si>
  <si>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</si>
  <si>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</si>
  <si>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</si>
  <si>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</si>
  <si>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</si>
  <si>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</si>
  <si>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</si>
  <si>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</si>
  <si>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</si>
  <si>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</si>
  <si>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</si>
  <si>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</si>
  <si>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</si>
  <si>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</si>
  <si>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</si>
  <si>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</si>
  <si>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</si>
  <si>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</si>
  <si>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</si>
  <si>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</si>
  <si>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</si>
  <si>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</si>
  <si>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</si>
  <si>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</si>
  <si>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</si>
  <si>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</si>
  <si>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</si>
  <si>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</si>
  <si>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</si>
  <si>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</si>
  <si>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</si>
  <si>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</si>
  <si>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</si>
  <si>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</si>
  <si>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2023-11-25 07:57:06</t>
  </si>
  <si>
    <t>2023-11-25 07:57:36</t>
  </si>
  <si>
    <t>2023-11-25 07:58:04</t>
  </si>
  <si>
    <t>2023-11-25 07:58:33</t>
  </si>
  <si>
    <t>2023-11-25 07:59:03</t>
  </si>
  <si>
    <t>2023-11-25 07:59:32</t>
  </si>
  <si>
    <t>2023-11-25 08:00:00</t>
  </si>
  <si>
    <t>2023-11-25 08:00:29</t>
  </si>
  <si>
    <t>2023-11-25 08:00:58</t>
  </si>
  <si>
    <t>2023-11-25 08:01:28</t>
  </si>
  <si>
    <t>2023-11-25 08:01:56</t>
  </si>
  <si>
    <t>2023-11-25 08:02:25</t>
  </si>
  <si>
    <t>2023-11-25 08:02:54</t>
  </si>
  <si>
    <t>2023-11-25 08:03:24</t>
  </si>
  <si>
    <t>2023-11-25 08:03:53</t>
  </si>
  <si>
    <t>2023-11-25 08:04:21</t>
  </si>
  <si>
    <t>2023-11-25 08:04:50</t>
  </si>
  <si>
    <t>2023-11-25 08:06:26</t>
  </si>
  <si>
    <t>2023-11-25 08:06:46</t>
  </si>
  <si>
    <t>2023-11-25 08:07:15</t>
  </si>
  <si>
    <t>2023-11-25 08:07:45</t>
  </si>
  <si>
    <t>2023-11-25 08:08:14</t>
  </si>
  <si>
    <t>2023-11-25 08:08:42</t>
  </si>
  <si>
    <t>2023-11-25 08:09:11</t>
  </si>
  <si>
    <t>2023-11-25 08:09:41</t>
  </si>
  <si>
    <t>2023-11-25 08:10:10</t>
  </si>
  <si>
    <t>2023-11-25 08:10:38</t>
  </si>
  <si>
    <t>2023-11-25 08:11:07</t>
  </si>
  <si>
    <t>2023-11-25 08:11:37</t>
  </si>
  <si>
    <t>2023-11-25 08:12:06</t>
  </si>
  <si>
    <t>2023-11-25 08:12:34</t>
  </si>
  <si>
    <t>2023-11-25 08:13:03</t>
  </si>
  <si>
    <t>2023-11-25 08:13:33</t>
  </si>
  <si>
    <t>2023-11-25 08:14:02</t>
  </si>
  <si>
    <t>2023-11-25 08:14:30</t>
  </si>
  <si>
    <t>2023-11-25 08:14:59</t>
  </si>
  <si>
    <t>2023-11-25 08:15:29</t>
  </si>
  <si>
    <t>2023-11-25 08:15:58</t>
  </si>
  <si>
    <t>2023-11-25 08:16:26</t>
  </si>
  <si>
    <t>2023-11-25 08:16:55</t>
  </si>
  <si>
    <t>2023-11-25 08:17:24</t>
  </si>
  <si>
    <t>2023-11-25 08:17:54</t>
  </si>
  <si>
    <t>2023-11-25 08:18:22</t>
  </si>
  <si>
    <t>2023-11-25 08:18:51</t>
  </si>
  <si>
    <t>2023-11-25 08:19:20</t>
  </si>
  <si>
    <t>2023-11-25 08:24:18</t>
  </si>
  <si>
    <t>2023-11-25 08:24:47</t>
  </si>
  <si>
    <t>2023-11-25 08:25:17</t>
  </si>
  <si>
    <t>2023-11-25 08:25:45</t>
  </si>
  <si>
    <t>2023-11-25 08:26:14</t>
  </si>
  <si>
    <t>2023-11-25 08:26:43</t>
  </si>
  <si>
    <t>2023-11-25 08:27:13</t>
  </si>
  <si>
    <t>2023-11-25 08:27:41</t>
  </si>
  <si>
    <t>2023-11-25 08:28:10</t>
  </si>
  <si>
    <t>2023-11-25 08:28:39</t>
  </si>
  <si>
    <t>2023-11-25 08:29:09</t>
  </si>
  <si>
    <t>2023-11-25 08:29:37</t>
  </si>
  <si>
    <t>2023-11-25 08:30:06</t>
  </si>
  <si>
    <t>2023-11-25 08:30:35</t>
  </si>
  <si>
    <t>2023-11-25 08:31:05</t>
  </si>
  <si>
    <t>2023-11-25 08:31:33</t>
  </si>
  <si>
    <t>2023-11-25 08:32:02</t>
  </si>
  <si>
    <t>2023-11-25 08:32:31</t>
  </si>
  <si>
    <t>2023-11-25 08:33:00</t>
  </si>
  <si>
    <t>2023-11-25 08:33:29</t>
  </si>
  <si>
    <t>2023-11-25 08:33:58</t>
  </si>
  <si>
    <t>2023-11-25 08:34:27</t>
  </si>
  <si>
    <t>2023-11-25 08:34:56</t>
  </si>
  <si>
    <t>2023-11-25 08:35:26</t>
  </si>
  <si>
    <t>2023-11-25 08:35:54</t>
  </si>
  <si>
    <t>2023-11-25 08:36:23</t>
  </si>
  <si>
    <t>2023-11-25 08:36:52</t>
  </si>
  <si>
    <t>2023-11-25 08:37:22</t>
  </si>
  <si>
    <t>2023-11-25 08:37:50</t>
  </si>
  <si>
    <t>2023-11-25 08:38:19</t>
  </si>
  <si>
    <t>2023-11-25 08:38:48</t>
  </si>
  <si>
    <t>2023-11-25 08:39:18</t>
  </si>
  <si>
    <t>2023-11-25 08:39:46</t>
  </si>
  <si>
    <t>2023-11-25 08:40:15</t>
  </si>
  <si>
    <t>2023-11-25 08:40:44</t>
  </si>
  <si>
    <t>2023-11-25 08:41:13</t>
  </si>
  <si>
    <t>2023-11-25 08:41:43</t>
  </si>
  <si>
    <t>2023-11-25 08:42:11</t>
  </si>
  <si>
    <t>2023-11-25 08:42:40</t>
  </si>
  <si>
    <t>2023-11-25 08:43:09</t>
  </si>
  <si>
    <t>2023-11-25 08:43:38</t>
  </si>
  <si>
    <t>2023-11-25 08:44:07</t>
  </si>
  <si>
    <t>2023-11-25 08:44:36</t>
  </si>
  <si>
    <t>2023-11-25 08:45:06</t>
  </si>
  <si>
    <t>2023-11-25 08:45:34</t>
  </si>
  <si>
    <t>2023-11-25 08:46:03</t>
  </si>
  <si>
    <t>2023-11-25 08:46:32</t>
  </si>
  <si>
    <t>2023-11-25 08:47:02</t>
  </si>
  <si>
    <t>2023-11-25 08:47:30</t>
  </si>
  <si>
    <t>2023-11-25 08:47:59</t>
  </si>
  <si>
    <t>2023-11-25 08:48:28</t>
  </si>
  <si>
    <t>2023-11-25 08:48:58</t>
  </si>
  <si>
    <t>2023-11-25 08:49:26</t>
  </si>
  <si>
    <t>2023-11-25 08:49:55</t>
  </si>
  <si>
    <t>2023-11-25 08:50:24</t>
  </si>
  <si>
    <t>2023-11-25 08:50:54</t>
  </si>
  <si>
    <t>2023-11-25 08:51:22</t>
  </si>
  <si>
    <t>2023-11-25 08:51:51</t>
  </si>
  <si>
    <t>2023-11-25 08:52:20</t>
  </si>
  <si>
    <t>2023-11-25 08:52:50</t>
  </si>
  <si>
    <t>2023-11-25 08:53:18</t>
  </si>
  <si>
    <t>2023-11-25 08:53:47</t>
  </si>
  <si>
    <t>2023-11-25 08:54:16</t>
  </si>
  <si>
    <t>2023-11-25 08:54:46</t>
  </si>
  <si>
    <t>2023-11-25 08:55:14</t>
  </si>
  <si>
    <t>2023-11-25 08:55:43</t>
  </si>
  <si>
    <t>2023-11-25 08:56:12</t>
  </si>
  <si>
    <t>2023-11-25 08:56:42</t>
  </si>
  <si>
    <t>2023-11-25 08:57:10</t>
  </si>
  <si>
    <t>2023-11-25 08:57:39</t>
  </si>
  <si>
    <t>2023-11-25 08:58:08</t>
  </si>
  <si>
    <t>2023-11-25 08:58:38</t>
  </si>
  <si>
    <t>2023-11-25 08:59:06</t>
  </si>
  <si>
    <t>2023-11-25 08:59:35</t>
  </si>
  <si>
    <t>2023-11-25 09:00:04</t>
  </si>
  <si>
    <t>2023-11-25 09:00:34</t>
  </si>
  <si>
    <t>2023-11-25 09:01:02</t>
  </si>
  <si>
    <t>2023-11-25 09:01:31</t>
  </si>
  <si>
    <t>2023-11-25 09:02:00</t>
  </si>
  <si>
    <t>2023-11-25 09:02:30</t>
  </si>
  <si>
    <t>2023-11-25 09:02:58</t>
  </si>
  <si>
    <t>2023-11-25 09:03:27</t>
  </si>
  <si>
    <t>2023-11-25 09:03:56</t>
  </si>
  <si>
    <t>2023-11-25 09:04:26</t>
  </si>
  <si>
    <t>2023-11-25 09:04:54</t>
  </si>
  <si>
    <t>2023-11-25 09:05:23</t>
  </si>
  <si>
    <t>2023-11-25 09:05:52</t>
  </si>
  <si>
    <t>2023-11-25 09:06:22</t>
  </si>
  <si>
    <t>2023-11-25 09:06:50</t>
  </si>
  <si>
    <t>2023-11-25 09:07:19</t>
  </si>
  <si>
    <t>2023-11-25 09:07:48</t>
  </si>
  <si>
    <t>2023-11-25 09:08:18</t>
  </si>
  <si>
    <t>2023-11-25 09:08:46</t>
  </si>
  <si>
    <t>2023-11-25 09:09:15</t>
  </si>
  <si>
    <t>2023-11-25 09:09:44</t>
  </si>
  <si>
    <t>2023-11-25 09:10:14</t>
  </si>
  <si>
    <t>2023-11-25 09:10:42</t>
  </si>
  <si>
    <t>2023-11-25 09:11:11</t>
  </si>
  <si>
    <t>2023-11-25 09:11:40</t>
  </si>
  <si>
    <t>2023-11-25 09:12:10</t>
  </si>
  <si>
    <t>2023-11-25 09:12:38</t>
  </si>
  <si>
    <t>2023-11-25 09:13:07</t>
  </si>
  <si>
    <t>2023-11-25 09:13:36</t>
  </si>
  <si>
    <t>2023-11-25 09:14:06</t>
  </si>
  <si>
    <t>2023-11-25 09:14:34</t>
  </si>
  <si>
    <t>2023-11-25 09:15:03</t>
  </si>
  <si>
    <t>2023-11-25 09:15:32</t>
  </si>
  <si>
    <t>2023-11-25 09:16:02</t>
  </si>
  <si>
    <t>2023-11-25 09:16:30</t>
  </si>
  <si>
    <t>2023-11-25 09:16:59</t>
  </si>
  <si>
    <t>2023-11-25 09:17:28</t>
  </si>
  <si>
    <t>2023-11-25 09:17:58</t>
  </si>
  <si>
    <t>2023-11-25 09:18:26</t>
  </si>
  <si>
    <t>2023-11-25 09:18:55</t>
  </si>
  <si>
    <t>2023-11-25 09:19:24</t>
  </si>
  <si>
    <t>2023-11-25 09:19:53</t>
  </si>
  <si>
    <t>2023-11-25 09:20:22</t>
  </si>
  <si>
    <t>2023-11-25 09:20:51</t>
  </si>
  <si>
    <t>2023-11-25 09:21:20</t>
  </si>
  <si>
    <t>2023-11-25 09:21:49</t>
  </si>
  <si>
    <t>2023-11-25 09:22:18</t>
  </si>
  <si>
    <t>2023-11-25 09:22:47</t>
  </si>
  <si>
    <t>2023-11-25 09:23:16</t>
  </si>
  <si>
    <t>2023-11-25 09:23:45</t>
  </si>
  <si>
    <t>2023-11-25 09:24:15</t>
  </si>
  <si>
    <t>2023-11-25 09:24:43</t>
  </si>
  <si>
    <t>2023-11-25 09:25:12</t>
  </si>
  <si>
    <t>2023-11-25 09:25:41</t>
  </si>
  <si>
    <t>2023-11-25 09:26:11</t>
  </si>
  <si>
    <t>2023-11-25 09:26:39</t>
  </si>
  <si>
    <t>2023-11-25 09:27:08</t>
  </si>
  <si>
    <t>2023-11-25 09:27:37</t>
  </si>
  <si>
    <t>2023-11-25 09:28:07</t>
  </si>
  <si>
    <t>2023-11-25 09:28:35</t>
  </si>
  <si>
    <t>2023-11-25 09:29:04</t>
  </si>
  <si>
    <t>2023-11-25 09:29:33</t>
  </si>
  <si>
    <t>2023-11-25 09:30:03</t>
  </si>
  <si>
    <t>2023-11-25 09:30:31</t>
  </si>
  <si>
    <t>2023-11-25 09:31:00</t>
  </si>
  <si>
    <t>2023-11-25 09:31:29</t>
  </si>
  <si>
    <t>2023-11-25 09:31:59</t>
  </si>
  <si>
    <t>2023-11-25 09:32:27</t>
  </si>
  <si>
    <t>2023-11-25 09:32:56</t>
  </si>
  <si>
    <t>2023-11-25 09:33:25</t>
  </si>
  <si>
    <t>2023-11-25 09:33:55</t>
  </si>
  <si>
    <t>2023-11-25 09:34:23</t>
  </si>
  <si>
    <t>2023-11-25 09:34:52</t>
  </si>
  <si>
    <t>2023-11-25 09:35:21</t>
  </si>
  <si>
    <t>2023-11-25 09:35:50</t>
  </si>
  <si>
    <t>2023-11-25 09:36:19</t>
  </si>
  <si>
    <t>2023-11-25 09:36:48</t>
  </si>
  <si>
    <t>2023-11-25 09:37:17</t>
  </si>
  <si>
    <t>2023-11-25 09:37:46</t>
  </si>
  <si>
    <t>2023-11-25 09:38:15</t>
  </si>
  <si>
    <t>2023-11-25 09:38:44</t>
  </si>
  <si>
    <t>2023-11-25 09:39:13</t>
  </si>
  <si>
    <t>2023-11-25 09:39:43</t>
  </si>
  <si>
    <t>2023-11-25 09:40:11</t>
  </si>
  <si>
    <t>2023-11-25 09:40:40</t>
  </si>
  <si>
    <t>2023-11-25 09:41:09</t>
  </si>
  <si>
    <t>2023-11-25 09:41:39</t>
  </si>
  <si>
    <t>2023-11-25 09:42:07</t>
  </si>
  <si>
    <t>2023-11-25 09:42:36</t>
  </si>
  <si>
    <t>2023-11-25 09:43:05</t>
  </si>
  <si>
    <t>2023-11-25 09:43:34</t>
  </si>
  <si>
    <t>2023-11-25 09:44:03</t>
  </si>
  <si>
    <t>2023-11-25 09:44:32</t>
  </si>
  <si>
    <t>2023-11-25 09:45:01</t>
  </si>
  <si>
    <t>2023-11-25 09:45:30</t>
  </si>
  <si>
    <t>2023-11-25 09:45:59</t>
  </si>
  <si>
    <t>2023-11-25 09:46:28</t>
  </si>
  <si>
    <t>2023-11-25 09:46:57</t>
  </si>
  <si>
    <t>2023-11-25 09:47:26</t>
  </si>
  <si>
    <t>2023-11-25 09:47:55</t>
  </si>
  <si>
    <t>2023-11-25 09:48:24</t>
  </si>
  <si>
    <t>2023-11-25 09:48:53</t>
  </si>
  <si>
    <t>2023-11-25 09:49:22</t>
  </si>
  <si>
    <t>2023-11-25 09:49:51</t>
  </si>
  <si>
    <t>2023-11-25 09:50:20</t>
  </si>
  <si>
    <t>2023-11-25 09:50:49</t>
  </si>
  <si>
    <t>2023-11-25 09:51:19</t>
  </si>
  <si>
    <t>2023-11-25 09:51:47</t>
  </si>
  <si>
    <t>2023-11-25 09:52:16</t>
  </si>
  <si>
    <t>2023-11-25 09:52:45</t>
  </si>
  <si>
    <t>2023-11-25 09:53:15</t>
  </si>
  <si>
    <t>2023-11-25 09:53:43</t>
  </si>
  <si>
    <t>2023-11-25 09:54:12</t>
  </si>
  <si>
    <t>2023-11-25 09:54:41</t>
  </si>
  <si>
    <t>2023-11-25 09:55:11</t>
  </si>
  <si>
    <t>2023-11-25 09:55:39</t>
  </si>
  <si>
    <t>2023-11-25 09:56:08</t>
  </si>
  <si>
    <t>2023-11-25 09:56:37</t>
  </si>
  <si>
    <t>2023-11-25 09:57:06</t>
  </si>
  <si>
    <t>2023-11-25 09:57:35</t>
  </si>
  <si>
    <t>2023-11-25 09:58:04</t>
  </si>
  <si>
    <t>2023-11-25 09:58:33</t>
  </si>
  <si>
    <t>2023-11-25 09:59:02</t>
  </si>
  <si>
    <t>2023-11-25 09:59:31</t>
  </si>
  <si>
    <t>2023-11-25 10:00:00</t>
  </si>
  <si>
    <t>2023-11-25 10:00:29</t>
  </si>
  <si>
    <t>2023-11-25 10:00:58</t>
  </si>
  <si>
    <t>2023-11-25 10:01:27</t>
  </si>
  <si>
    <t>2023-11-25 10:01:56</t>
  </si>
  <si>
    <t>2023-11-25 10:02:25</t>
  </si>
  <si>
    <t>2023-11-25 10:02:55</t>
  </si>
  <si>
    <t>2023-11-25 10:03:23</t>
  </si>
  <si>
    <t>2023-11-25 10:03:52</t>
  </si>
  <si>
    <t>2023-11-25 10:04:21</t>
  </si>
  <si>
    <t>2023-11-25 10:04:51</t>
  </si>
  <si>
    <t>2023-11-25 10:05:19</t>
  </si>
  <si>
    <t>2023-11-25 10:05:59</t>
  </si>
  <si>
    <t>2023-11-25 10:06:28</t>
  </si>
  <si>
    <t>2023-11-25 10:06:57</t>
  </si>
  <si>
    <t>2023-11-25 10:07:26</t>
  </si>
  <si>
    <t>2023-11-25 10:07:55</t>
  </si>
  <si>
    <t>2023-11-25 10:08:24</t>
  </si>
  <si>
    <t>2023-11-25 10:08:53</t>
  </si>
  <si>
    <t>2023-11-25 10:09:23</t>
  </si>
  <si>
    <t>2023-11-25 10:09:51</t>
  </si>
  <si>
    <t>2023-11-25 10:10:20</t>
  </si>
  <si>
    <t>2023-11-25 10:10:49</t>
  </si>
  <si>
    <t>2023-11-25 10:11:19</t>
  </si>
  <si>
    <t>2023-11-25 10:11:47</t>
  </si>
  <si>
    <t>2023-11-25 10:12:16</t>
  </si>
  <si>
    <t>2023-11-25 10:20:00</t>
  </si>
  <si>
    <t>2023-11-25 10:20:28</t>
  </si>
  <si>
    <t>2023-11-25 10:20:57</t>
  </si>
  <si>
    <t>2023-11-25 10:21:26</t>
  </si>
  <si>
    <t>2023-11-25 10:21:56</t>
  </si>
  <si>
    <t>2023-11-25 10:22:24</t>
  </si>
  <si>
    <t>2023-11-25 10:22:53</t>
  </si>
  <si>
    <t>2023-11-25 10:23:22</t>
  </si>
  <si>
    <t>2023-11-25 10:23:52</t>
  </si>
  <si>
    <t>2023-11-25 10:24:20</t>
  </si>
  <si>
    <t>2023-11-25 10:24:49</t>
  </si>
  <si>
    <t>2023-11-25 10:25:18</t>
  </si>
  <si>
    <t>2023-11-25 10:25:48</t>
  </si>
  <si>
    <t>2023-11-25 10:26:16</t>
  </si>
  <si>
    <t>2023-11-25 10:26:45</t>
  </si>
  <si>
    <t>2023-11-25 10:27:14</t>
  </si>
  <si>
    <t>2023-11-25 10:27:44</t>
  </si>
  <si>
    <t>2023-11-25 10:28:12</t>
  </si>
  <si>
    <t>2023-11-25 10:28:41</t>
  </si>
  <si>
    <t>2023-11-25 10:29:11</t>
  </si>
  <si>
    <t>2023-11-25 10:29:40</t>
  </si>
  <si>
    <t>2023-11-25 10:30:10</t>
  </si>
  <si>
    <t>2023-11-25 10:30:38</t>
  </si>
  <si>
    <t>2023-11-25 10:31:07</t>
  </si>
  <si>
    <t>2023-11-25 10:31:36</t>
  </si>
  <si>
    <t>2023-11-25 10:32:05</t>
  </si>
  <si>
    <t>2023-11-25 10:32:34</t>
  </si>
  <si>
    <t>2023-11-25 10:33:03</t>
  </si>
  <si>
    <t>2023-11-25 10:35:09</t>
  </si>
  <si>
    <t>2023-11-25 10:35:28</t>
  </si>
  <si>
    <t>2023-11-25 10:35:57</t>
  </si>
  <si>
    <t>2023-11-25 10:36:27</t>
  </si>
  <si>
    <t>2023-11-25 10:36:55</t>
  </si>
  <si>
    <t>2023-11-25 10:37:24</t>
  </si>
  <si>
    <t>2023-11-25 10:37:53</t>
  </si>
  <si>
    <t>2023-11-25 10:38:23</t>
  </si>
  <si>
    <t>2023-11-25 10:38:51</t>
  </si>
  <si>
    <t>2023-11-25 10:39:20</t>
  </si>
  <si>
    <t>2023-11-25 10:39:49</t>
  </si>
  <si>
    <t>2023-11-25 10:40:19</t>
  </si>
  <si>
    <t>2023-11-25 10:40:47</t>
  </si>
  <si>
    <t>2023-11-25 10:41:16</t>
  </si>
  <si>
    <t>2023-11-25 10:41:45</t>
  </si>
  <si>
    <t>2023-11-25 10:42:14</t>
  </si>
  <si>
    <t>2023-11-25 10:42:43</t>
  </si>
  <si>
    <t>2023-11-25 10:43:12</t>
  </si>
  <si>
    <t>2023-11-25 10:43:41</t>
  </si>
  <si>
    <t>2023-11-25 10:44:10</t>
  </si>
  <si>
    <t>2023-11-25 10:44:39</t>
  </si>
  <si>
    <t>2023-11-25 10:45:08</t>
  </si>
  <si>
    <t>2023-11-25 10:45:37</t>
  </si>
  <si>
    <t>2023-11-25 10:46:06</t>
  </si>
  <si>
    <t>2023-11-25 10:46:36</t>
  </si>
  <si>
    <t>2023-11-25 10:47:04</t>
  </si>
  <si>
    <t>2023-11-25 10:47:33</t>
  </si>
  <si>
    <t>2023-11-25 10:48:02</t>
  </si>
  <si>
    <t>2023-11-25 10:48:32</t>
  </si>
  <si>
    <t>2023-11-25 10:49:00</t>
  </si>
  <si>
    <t>2023-11-25 10:49:29</t>
  </si>
  <si>
    <t>2023-11-25 10:49:58</t>
  </si>
  <si>
    <t>2023-11-25 10:50:28</t>
  </si>
  <si>
    <t>2023-11-25 10:50:56</t>
  </si>
  <si>
    <t>2023-11-25 10:51:25</t>
  </si>
  <si>
    <t>2023-11-25 10:51:54</t>
  </si>
  <si>
    <t>2023-11-25 10:52:23</t>
  </si>
  <si>
    <t>2023-11-25 10:52:52</t>
  </si>
  <si>
    <t>2023-11-25 10:53:21</t>
  </si>
  <si>
    <t>2023-11-25 10:53:50</t>
  </si>
  <si>
    <t>2023-11-25 10:54:19</t>
  </si>
  <si>
    <t>2023-11-25 10:54:48</t>
  </si>
  <si>
    <t>2023-11-25 10:55:17</t>
  </si>
  <si>
    <t>2023-11-25 10:55:47</t>
  </si>
  <si>
    <t>2023-11-25 10:56:16</t>
  </si>
  <si>
    <t>2023-11-25 10:56:44</t>
  </si>
  <si>
    <t>2023-11-25 10:57:13</t>
  </si>
  <si>
    <t>2023-11-25 10:57:42</t>
  </si>
  <si>
    <t>2023-11-25 10:58:11</t>
  </si>
  <si>
    <t>2023-11-25 10:58:40</t>
  </si>
  <si>
    <t>2023-11-25 10:59:09</t>
  </si>
  <si>
    <t>2023-11-25 10:59:39</t>
  </si>
  <si>
    <t>2023-11-25 11:00:07</t>
  </si>
  <si>
    <t>2023-11-25 11:00:36</t>
  </si>
  <si>
    <t>2023-11-25 11:01:05</t>
  </si>
  <si>
    <t>2023-11-25 11:01:34</t>
  </si>
  <si>
    <t>2023-11-25 11:02:03</t>
  </si>
  <si>
    <t>2023-11-25 11:02:32</t>
  </si>
  <si>
    <t>2023-11-25 11:03:01</t>
  </si>
  <si>
    <t>2023-11-25 11:03:30</t>
  </si>
  <si>
    <t>2023-11-25 11:03:59</t>
  </si>
  <si>
    <t>2023-11-25 11:04:28</t>
  </si>
  <si>
    <t>2023-11-25 11:04:57</t>
  </si>
  <si>
    <t>2023-11-25 11:05:26</t>
  </si>
  <si>
    <t>2023-11-25 11:05:56</t>
  </si>
  <si>
    <t>2023-11-25 11:06:24</t>
  </si>
  <si>
    <t>2023-11-25 11:06:53</t>
  </si>
  <si>
    <t>2023-11-25 11:07:22</t>
  </si>
  <si>
    <t>2023-11-25 11:07:52</t>
  </si>
  <si>
    <t>2023-11-25 11:08:20</t>
  </si>
  <si>
    <t>2023-11-25 12:01:36</t>
  </si>
  <si>
    <t>2023-11-25 12:02:05</t>
  </si>
  <si>
    <t>2023-11-25 12:02:34</t>
  </si>
  <si>
    <t>2023-11-25 12:03:04</t>
  </si>
  <si>
    <t>2023-11-25 12:03:32</t>
  </si>
  <si>
    <t>2023-11-25 12:04:01</t>
  </si>
  <si>
    <t>2023-11-25 12:04:30</t>
  </si>
  <si>
    <t>2023-11-25 12:05:00</t>
  </si>
  <si>
    <t>2023-11-25 12:05:29</t>
  </si>
  <si>
    <t>2023-11-25 12:05:57</t>
  </si>
  <si>
    <t>2023-11-25 12:06:26</t>
  </si>
  <si>
    <t>2023-11-25 12:06:56</t>
  </si>
  <si>
    <t>2023-11-25 12:07:25</t>
  </si>
  <si>
    <t>2023-11-25 12:07:53</t>
  </si>
  <si>
    <t>2023-11-25 12:08:22</t>
  </si>
  <si>
    <t>2023-11-25 12:08:51</t>
  </si>
  <si>
    <t>2023-11-25 12:09:21</t>
  </si>
  <si>
    <t>2023-11-25 12:09:50</t>
  </si>
  <si>
    <t>2023-11-25 12:10:18</t>
  </si>
  <si>
    <t>2023-11-25 12:10:26</t>
  </si>
  <si>
    <t>2023-11-25 12:10:47</t>
  </si>
  <si>
    <t>2023-11-25 12:11:16</t>
  </si>
  <si>
    <t>2023-11-25 12:11:45</t>
  </si>
  <si>
    <t>2023-11-25 12:12:14</t>
  </si>
  <si>
    <t>2023-11-25 12:12:43</t>
  </si>
  <si>
    <t>2023-11-25 12:13:12</t>
  </si>
  <si>
    <t>2023-11-25 12:13:41</t>
  </si>
  <si>
    <t>2023-11-25 12:14:10</t>
  </si>
  <si>
    <t>2023-11-25 12:14:39</t>
  </si>
  <si>
    <t>2023-11-25 12:15:08</t>
  </si>
  <si>
    <t>2023-11-25 12:15:37</t>
  </si>
  <si>
    <t>2023-11-25 12:16:06</t>
  </si>
  <si>
    <t>2023-11-25 12:16:35</t>
  </si>
  <si>
    <t>2023-11-25 12:17:04</t>
  </si>
  <si>
    <t>2023-11-25 12:17:14</t>
  </si>
  <si>
    <t>2023-11-25 12:17:33</t>
  </si>
  <si>
    <t>2023-11-25 12:18:02</t>
  </si>
  <si>
    <t>2023-11-25 12:18:31</t>
  </si>
  <si>
    <t>2023-11-25 12:19:00</t>
  </si>
  <si>
    <t>2023-11-25 12:19:29</t>
  </si>
  <si>
    <t>2023-11-25 12:19:58</t>
  </si>
  <si>
    <t>2023-11-25 12:20:27</t>
  </si>
  <si>
    <t>2023-11-25 12:20:56</t>
  </si>
  <si>
    <t>2023-11-25 12:21:24</t>
  </si>
  <si>
    <t>2023-11-25 12:21:54</t>
  </si>
  <si>
    <t>2023-11-25 12:22:23</t>
  </si>
  <si>
    <t>2023-11-25 12:22:52</t>
  </si>
  <si>
    <t>2023-11-25 12:23:20</t>
  </si>
  <si>
    <t>2023-11-25 12:23:50</t>
  </si>
  <si>
    <t>2023-11-25 12:24:19</t>
  </si>
  <si>
    <t>2023-11-25 12:24:48</t>
  </si>
  <si>
    <t>2023-11-25 12:25:17</t>
  </si>
  <si>
    <t>2023-11-25 12:25:45</t>
  </si>
  <si>
    <t>2023-11-25 12:26:15</t>
  </si>
  <si>
    <t>2023-11-25 12:26:44</t>
  </si>
  <si>
    <t>2023-11-25 12:27:13</t>
  </si>
  <si>
    <t>2023-11-25 12:27:42</t>
  </si>
  <si>
    <t>2023-11-25 12:28:11</t>
  </si>
  <si>
    <t>2023-11-25 12:28:40</t>
  </si>
  <si>
    <t>2023-11-25 12:29:09</t>
  </si>
  <si>
    <t>2023-11-25 12:29:38</t>
  </si>
  <si>
    <t>2023-11-25 12:30:07</t>
  </si>
  <si>
    <t>2023-11-25 12:30:36</t>
  </si>
  <si>
    <t>2023-11-25 12:31:05</t>
  </si>
  <si>
    <t>2023-11-25 12:31:34</t>
  </si>
  <si>
    <t>2023-11-25 12:32:02</t>
  </si>
  <si>
    <t>2023-11-25 12:32:32</t>
  </si>
  <si>
    <t>2023-11-25 12:33:01</t>
  </si>
  <si>
    <t>2023-11-25 12:33:30</t>
  </si>
  <si>
    <t>2023-11-25 12:33:58</t>
  </si>
  <si>
    <t>2023-11-25 12:34:28</t>
  </si>
  <si>
    <t>2023-11-25 12:34:57</t>
  </si>
  <si>
    <t>2023-11-25 12:35:26</t>
  </si>
  <si>
    <t>2023-11-25 12:35:54</t>
  </si>
  <si>
    <t>2023-11-25 12:36:24</t>
  </si>
  <si>
    <t>2023-11-25 12:36:53</t>
  </si>
  <si>
    <t>2023-11-25 12:37:22</t>
  </si>
  <si>
    <t>2023-11-25 12:37:50</t>
  </si>
  <si>
    <t>2023-11-25 12:38:20</t>
  </si>
  <si>
    <t>2023-11-25 12:38:49</t>
  </si>
  <si>
    <t>2023-11-25 12:39:17</t>
  </si>
  <si>
    <t>2023-11-25 12:39:47</t>
  </si>
  <si>
    <t>2023-11-25 12:40:16</t>
  </si>
  <si>
    <t>2023-11-25 12:40:45</t>
  </si>
  <si>
    <t>2023-11-25 12:41:13</t>
  </si>
  <si>
    <t>2023-11-25 12:41:43</t>
  </si>
  <si>
    <t>2023-11-25 12:42:11</t>
  </si>
  <si>
    <t>2023-11-25 12:42:41</t>
  </si>
  <si>
    <t>2023-11-25 12:43:10</t>
  </si>
  <si>
    <t>2023-11-25 12:43:39</t>
  </si>
  <si>
    <t>2023-11-25 12:44:08</t>
  </si>
  <si>
    <t>2023-11-25 12:44:37</t>
  </si>
  <si>
    <t>2023-11-25 12:45:06</t>
  </si>
  <si>
    <t>2023-11-25 12:45:35</t>
  </si>
  <si>
    <t>2023-11-25 12:46:04</t>
  </si>
  <si>
    <t>2023-11-25 12:46:32</t>
  </si>
  <si>
    <t>2023-11-25 12:47:02</t>
  </si>
  <si>
    <t>2023-11-25 12:47:31</t>
  </si>
  <si>
    <t>2023-11-25 12:48:00</t>
  </si>
  <si>
    <t>2023-11-25 12:48:29</t>
  </si>
  <si>
    <t>2023-11-25 12:48:58</t>
  </si>
  <si>
    <t>2023-11-25 12:49:27</t>
  </si>
  <si>
    <t>2023-11-25 12:49:56</t>
  </si>
  <si>
    <t>2023-11-25 12:50:25</t>
  </si>
  <si>
    <t>2023-11-25 12:50:54</t>
  </si>
  <si>
    <t>2023-11-25 12:51:23</t>
  </si>
  <si>
    <t>2023-11-25 12:51:52</t>
  </si>
  <si>
    <t>2023-11-25 12:52:20</t>
  </si>
  <si>
    <t>2023-11-25 12:52:50</t>
  </si>
  <si>
    <t>2023-11-25 12:53:19</t>
  </si>
  <si>
    <t>2023-11-25 12:53:48</t>
  </si>
  <si>
    <t>2023-11-25 12:54:17</t>
  </si>
  <si>
    <t>2023-11-25 12:54:46</t>
  </si>
  <si>
    <t>2023-11-25 12:55:15</t>
  </si>
  <si>
    <t>2023-11-25 12:55:44</t>
  </si>
  <si>
    <t>2023-11-25 12:56:13</t>
  </si>
  <si>
    <t>2023-11-25 12:56:42</t>
  </si>
  <si>
    <t>2023-11-25 12:57:11</t>
  </si>
  <si>
    <t>2023-11-25 12:57:40</t>
  </si>
  <si>
    <t>2023-11-25 12:58:09</t>
  </si>
  <si>
    <t>2023-11-25 12:58:38</t>
  </si>
  <si>
    <t>2023-11-25 12:59:07</t>
  </si>
  <si>
    <t>2023-11-25 12:59:36</t>
  </si>
  <si>
    <t>2023-11-25 13:00:05</t>
  </si>
  <si>
    <t>2023-11-25 13:00:33</t>
  </si>
  <si>
    <t>2023-11-25 13:01:03</t>
  </si>
  <si>
    <t>2023-11-25 13:01:32</t>
  </si>
  <si>
    <t>2023-11-25 13:02:01</t>
  </si>
  <si>
    <t>2023-11-25 13:02:29</t>
  </si>
  <si>
    <t>2023-11-25 13:02:59</t>
  </si>
  <si>
    <t>2023-11-25 13:03:28</t>
  </si>
  <si>
    <t>2023-11-25 13:03:57</t>
  </si>
  <si>
    <t>2023-11-25 13:04:25</t>
  </si>
  <si>
    <t>2023-11-25 13:04:55</t>
  </si>
  <si>
    <t>2023-11-25 13:05:24</t>
  </si>
  <si>
    <t>2023-11-25 13:05:53</t>
  </si>
  <si>
    <t>2023-11-25 13:06:22</t>
  </si>
  <si>
    <t>2023-11-25 13:06:51</t>
  </si>
  <si>
    <t>2023-11-25 13:07:20</t>
  </si>
  <si>
    <t>2023-11-25 13:07:49</t>
  </si>
  <si>
    <t>2023-11-25 13:08:18</t>
  </si>
  <si>
    <t>2023-11-25 13:08:46</t>
  </si>
  <si>
    <t>2023-11-25 13:09:16</t>
  </si>
  <si>
    <t>2023-11-25 13:09:45</t>
  </si>
  <si>
    <t>2023-11-25 13:10:14</t>
  </si>
  <si>
    <t>2023-11-25 13:10:42</t>
  </si>
  <si>
    <t>2023-11-25 13:11:12</t>
  </si>
  <si>
    <t>2023-11-25 13:11:41</t>
  </si>
  <si>
    <t>2023-11-25 13:12:10</t>
  </si>
  <si>
    <t>2023-11-25 13:12:39</t>
  </si>
  <si>
    <t>2023-11-25 13:13:07</t>
  </si>
  <si>
    <t>2023-11-25 13:13:37</t>
  </si>
  <si>
    <t>2023-11-25 13:14:06</t>
  </si>
  <si>
    <t>2023-11-25 13:14:35</t>
  </si>
  <si>
    <t>2023-11-25 13:15:03</t>
  </si>
  <si>
    <t>2023-11-25 13:15:33</t>
  </si>
  <si>
    <t>2023-11-25 13:16:02</t>
  </si>
  <si>
    <t>2023-11-25 14:04:51</t>
  </si>
  <si>
    <t>2023-11-25 14:05:20</t>
  </si>
  <si>
    <t>2023-11-25 14:05:49</t>
  </si>
  <si>
    <t>2023-11-25 14:06:18</t>
  </si>
  <si>
    <t>2023-11-25 14:06:47</t>
  </si>
  <si>
    <t>2023-11-25 14:07:16</t>
  </si>
  <si>
    <t>2023-11-25 14:07:45</t>
  </si>
  <si>
    <t>2023-11-25 14:08:14</t>
  </si>
  <si>
    <t>2023-11-25 14:08:42</t>
  </si>
  <si>
    <t>2023-11-25 14:09:12</t>
  </si>
  <si>
    <t>2023-11-25 14:09:41</t>
  </si>
  <si>
    <t>2023-11-25 14:10:10</t>
  </si>
  <si>
    <t>2023-11-25 14:10:39</t>
  </si>
  <si>
    <t>2023-11-25 14:11:08</t>
  </si>
  <si>
    <t>2023-11-25 14:11:37</t>
  </si>
  <si>
    <t>2023-11-25 14:12:06</t>
  </si>
  <si>
    <t>2023-11-25 14:12:35</t>
  </si>
  <si>
    <t>2023-11-25 14:13:04</t>
  </si>
  <si>
    <t>2023-11-25 14:13:33</t>
  </si>
  <si>
    <t>2023-11-25 14:14:02</t>
  </si>
  <si>
    <t>2023-11-25 14:14:31</t>
  </si>
  <si>
    <t>2023-11-25 14:15:00</t>
  </si>
  <si>
    <t>2023-11-25 14:15:29</t>
  </si>
  <si>
    <t>2023-11-25 14:15:58</t>
  </si>
  <si>
    <t>2023-11-25 14:16:27</t>
  </si>
  <si>
    <t>2023-11-25 14:16:56</t>
  </si>
  <si>
    <t>2023-11-25 14:17:25</t>
  </si>
  <si>
    <t>2023-11-25 14:17:54</t>
  </si>
  <si>
    <t>2023-11-25 14:18:23</t>
  </si>
  <si>
    <t>2023-11-25 14:18:52</t>
  </si>
  <si>
    <t>2023-11-25 14:19:21</t>
  </si>
  <si>
    <t>2023-11-25 14:19:50</t>
  </si>
  <si>
    <t>2023-11-25 14:20:19</t>
  </si>
  <si>
    <t>2023-11-25 14:20:47</t>
  </si>
  <si>
    <t>2023-11-25 14:21:17</t>
  </si>
  <si>
    <t>2023-11-25 14:21:46</t>
  </si>
  <si>
    <t>2023-11-25 14:22:15</t>
  </si>
  <si>
    <t>2023-11-25 14:22:44</t>
  </si>
  <si>
    <t>2023-11-25 14:23:12</t>
  </si>
  <si>
    <t>2023-11-25 14:23:42</t>
  </si>
  <si>
    <t>2023-11-25 14:24:11</t>
  </si>
  <si>
    <t>2023-11-25 14:24:40</t>
  </si>
  <si>
    <t>2023-11-25 14:25:08</t>
  </si>
  <si>
    <t>2023-11-25 14:25:38</t>
  </si>
  <si>
    <t>2023-11-25 14:26:07</t>
  </si>
  <si>
    <t>2023-11-25 14:26:36</t>
  </si>
  <si>
    <t>2023-11-25 14:27:05</t>
  </si>
  <si>
    <t>2023-11-25 14:28:03</t>
  </si>
  <si>
    <t>2023-11-25 14:28:33</t>
  </si>
  <si>
    <t>2023-11-25 14:29:02</t>
  </si>
  <si>
    <t>2023-11-25 14:29:31</t>
  </si>
  <si>
    <t>2023-11-25 14:29:59</t>
  </si>
  <si>
    <t>2023-11-25 14:30:29</t>
  </si>
  <si>
    <t>2023-11-25 14:30:58</t>
  </si>
  <si>
    <t>2023-11-25 14:31:27</t>
  </si>
  <si>
    <t>2023-11-25 14:31:55</t>
  </si>
  <si>
    <t>2023-11-25 14:32:24</t>
  </si>
  <si>
    <t>2023-11-25 14:32:54</t>
  </si>
  <si>
    <t>2023-11-25 14:33:23</t>
  </si>
  <si>
    <t>2023-11-25 14:33:51</t>
  </si>
  <si>
    <t>2023-11-25 14:34:20</t>
  </si>
  <si>
    <t>2023-11-25 14:34:49</t>
  </si>
  <si>
    <t>2023-11-25 14:35:18</t>
  </si>
  <si>
    <t>2023-11-25 14:35:47</t>
  </si>
  <si>
    <t>2023-11-25 14:36:16</t>
  </si>
  <si>
    <t>2023-11-25 14:36:45</t>
  </si>
  <si>
    <t>2023-11-25 14:37:14</t>
  </si>
  <si>
    <t>2023-11-25 14:37:43</t>
  </si>
  <si>
    <t>2023-11-25 14:38:12</t>
  </si>
  <si>
    <t>2023-11-25 14:38:41</t>
  </si>
  <si>
    <t>2023-11-25 14:39:10</t>
  </si>
  <si>
    <t>2023-11-25 14:39:39</t>
  </si>
  <si>
    <t>2023-11-25 14:40:08</t>
  </si>
  <si>
    <t>2023-11-25 14:40:37</t>
  </si>
  <si>
    <t>2023-11-25 14:41:07</t>
  </si>
  <si>
    <t>2023-11-25 14:41:35</t>
  </si>
  <si>
    <t>2023-11-25 14:42:04</t>
  </si>
  <si>
    <t>2023-11-25 14:42:33</t>
  </si>
  <si>
    <t>2023-11-25 14:43:02</t>
  </si>
  <si>
    <t>2023-11-25 14:43:31</t>
  </si>
  <si>
    <t>2023-11-25 14:44:00</t>
  </si>
  <si>
    <t>2023-11-25 14:44:29</t>
  </si>
  <si>
    <t>2023-11-25 14:44:58</t>
  </si>
  <si>
    <t>2023-11-25 14:45:27</t>
  </si>
  <si>
    <t>2023-11-25 14:45:56</t>
  </si>
  <si>
    <t>2023-11-25 14:46:25</t>
  </si>
  <si>
    <t>2023-11-25 14:46:54</t>
  </si>
  <si>
    <t>2023-11-25 14:47:24</t>
  </si>
  <si>
    <t>2023-11-25 14:47:52</t>
  </si>
  <si>
    <t>2023-11-25 14:48:21</t>
  </si>
  <si>
    <t>2023-11-25 14:48:50</t>
  </si>
  <si>
    <t>2023-11-25 14:49:20</t>
  </si>
  <si>
    <t>2023-11-25 14:49:48</t>
  </si>
  <si>
    <t>2023-11-25 14:50:17</t>
  </si>
  <si>
    <t>2023-11-25 14:50:46</t>
  </si>
  <si>
    <t>2023-11-25 14:51:16</t>
  </si>
  <si>
    <t>2023-11-25 14:51:44</t>
  </si>
  <si>
    <t>2023-11-25 14:52:13</t>
  </si>
  <si>
    <t>2023-11-25 14:52:42</t>
  </si>
  <si>
    <t>2023-11-25 14:53:12</t>
  </si>
  <si>
    <t>2023-11-25 14:53:40</t>
  </si>
  <si>
    <t>2023-11-25 14:54:09</t>
  </si>
  <si>
    <t>2023-11-25 14:54:38</t>
  </si>
  <si>
    <t>2023-11-25 14:55:07</t>
  </si>
  <si>
    <t>2023-11-25 14:55:37</t>
  </si>
  <si>
    <t>2023-11-25 14:56:05</t>
  </si>
  <si>
    <t>2023-11-25 14:56:34</t>
  </si>
  <si>
    <t>2023-11-25 14:57:03</t>
  </si>
  <si>
    <t>2023-11-25 14:57:33</t>
  </si>
  <si>
    <t>2023-11-25 14:58:01</t>
  </si>
  <si>
    <t>2023-11-25 14:58:30</t>
  </si>
  <si>
    <t>2023-11-25 14:58:59</t>
  </si>
  <si>
    <t>2023-11-25 14:59:28</t>
  </si>
  <si>
    <t>2023-11-25 14:59:58</t>
  </si>
  <si>
    <t>2023-11-25 15:00:26</t>
  </si>
  <si>
    <t>2023-11-25 15:00:55</t>
  </si>
  <si>
    <t>2023-11-25 15:01:24</t>
  </si>
  <si>
    <t>2023-11-25 15:01:54</t>
  </si>
  <si>
    <t>2023-11-25 15:02:22</t>
  </si>
  <si>
    <t>2023-11-25 15:02:51</t>
  </si>
  <si>
    <t>2023-11-25 15:03:20</t>
  </si>
  <si>
    <t>2023-11-25 15:03:49</t>
  </si>
  <si>
    <t>2023-11-25 15:04:18</t>
  </si>
  <si>
    <t>2023-11-25 15:04:47</t>
  </si>
  <si>
    <t>2023-11-25 15:05:16</t>
  </si>
  <si>
    <t>2023-11-25 15:05:45</t>
  </si>
  <si>
    <t>2023-11-25 15:06:15</t>
  </si>
  <si>
    <t>2023-11-25 15:06:43</t>
  </si>
  <si>
    <t>2023-11-25 15:07:12</t>
  </si>
  <si>
    <t>2023-11-25 15:07:41</t>
  </si>
  <si>
    <t>2023-11-25 15:08:10</t>
  </si>
  <si>
    <t>2023-11-25 15:08:39</t>
  </si>
  <si>
    <t>2023-11-25 15:09:08</t>
  </si>
  <si>
    <t>2023-11-25 15:09:37</t>
  </si>
  <si>
    <t>2023-11-25 15:10:06</t>
  </si>
  <si>
    <t>2023-11-25 15:10:35</t>
  </si>
  <si>
    <t>2023-11-25 15:11:04</t>
  </si>
  <si>
    <t>2023-11-25 15:11:33</t>
  </si>
  <si>
    <t>2023-11-25 15:12:02</t>
  </si>
  <si>
    <t>2023-11-25 15:12:32</t>
  </si>
  <si>
    <t>2023-11-25 15:13:00</t>
  </si>
  <si>
    <t>2023-11-25 15:13:29</t>
  </si>
  <si>
    <t>2023-11-25 15:13:58</t>
  </si>
  <si>
    <t>2023-11-25 15:14:27</t>
  </si>
  <si>
    <t>2023-11-25 15:14:56</t>
  </si>
  <si>
    <t>2023-11-25 15:15:25</t>
  </si>
  <si>
    <t>2023-11-25 15:15:54</t>
  </si>
  <si>
    <t>2023-11-25 15:16:23</t>
  </si>
  <si>
    <t>2023-11-25 15:16:52</t>
  </si>
  <si>
    <t>2023-11-25 15:17:21</t>
  </si>
  <si>
    <t>2023-11-25 15:17:50</t>
  </si>
  <si>
    <t>2023-11-25 15:18:20</t>
  </si>
  <si>
    <t>2023-11-25 15:18:48</t>
  </si>
  <si>
    <t>2023-11-25 15:19:17</t>
  </si>
  <si>
    <t>2023-11-25 15:19:46</t>
  </si>
  <si>
    <t>2023-11-25 15:20:16</t>
  </si>
  <si>
    <t>2023-11-25 15:20:44</t>
  </si>
  <si>
    <t>2023-11-25 15:21:13</t>
  </si>
  <si>
    <t>2023-11-25 15:21:42</t>
  </si>
  <si>
    <t>2023-11-25 15:22:12</t>
  </si>
  <si>
    <t>2023-11-25 15:22:40</t>
  </si>
  <si>
    <t>2023-11-25 15:23:09</t>
  </si>
  <si>
    <t>2023-11-25 15:23:38</t>
  </si>
  <si>
    <t>2023-11-25 15:24:08</t>
  </si>
  <si>
    <t>2023-11-25 15:24:36</t>
  </si>
  <si>
    <t>2023-11-25 15:25:05</t>
  </si>
  <si>
    <t>2023-11-25 15:25:34</t>
  </si>
  <si>
    <t>2023-11-25 15:26:03</t>
  </si>
  <si>
    <t>2023-11-25 15:26:33</t>
  </si>
  <si>
    <t>2023-11-25 15:27:01</t>
  </si>
  <si>
    <t>2023-11-25 15:27:30</t>
  </si>
  <si>
    <t>2023-11-25 15:27:59</t>
  </si>
  <si>
    <t>2023-11-25 15:28:28</t>
  </si>
  <si>
    <t>2023-11-25 15:28:57</t>
  </si>
  <si>
    <t>2023-11-25 15:29:26</t>
  </si>
  <si>
    <t>2023-11-25 15:29:55</t>
  </si>
  <si>
    <t>2023-11-25 15:30:24</t>
  </si>
  <si>
    <t>2023-11-25 15:31:22</t>
  </si>
  <si>
    <t>2023-11-25 15:31:51</t>
  </si>
  <si>
    <t>2023-11-25 15:32:20</t>
  </si>
  <si>
    <t>2023-11-25 15:32:50</t>
  </si>
  <si>
    <t>2023-11-25 15:33:18</t>
  </si>
  <si>
    <t>2023-11-25 15:33:47</t>
  </si>
  <si>
    <t>2023-11-25 15:34:16</t>
  </si>
  <si>
    <t>2023-11-25 15:34:45</t>
  </si>
  <si>
    <t>2023-11-25 15:35:14</t>
  </si>
  <si>
    <t>2023-11-25 15:35:43</t>
  </si>
  <si>
    <t>2023-11-25 15:36:12</t>
  </si>
  <si>
    <t>2023-11-25 15:36:41</t>
  </si>
  <si>
    <t>2023-11-25 15:37:11</t>
  </si>
  <si>
    <t>2023-11-25 15:37:39</t>
  </si>
  <si>
    <t>2023-11-25 15:38:08</t>
  </si>
  <si>
    <t>2023-11-25 15:38:37</t>
  </si>
  <si>
    <t>2023-11-25 15:39:07</t>
  </si>
  <si>
    <t>2023-11-25 15:39:35</t>
  </si>
  <si>
    <t>2023-11-25 15:40:04</t>
  </si>
  <si>
    <t>2023-11-25 15:40:33</t>
  </si>
  <si>
    <t>2023-11-25 15:41:03</t>
  </si>
  <si>
    <t>2023-11-25 15:41:31</t>
  </si>
  <si>
    <t>2023-11-25 15:42:00</t>
  </si>
  <si>
    <t>2023-11-25 15:42:29</t>
  </si>
  <si>
    <t>2023-11-25 15:42:59</t>
  </si>
  <si>
    <t>2023-11-25 15:43:27</t>
  </si>
  <si>
    <t>2023-11-25 15:43:56</t>
  </si>
  <si>
    <t>2023-11-25 15:44:25</t>
  </si>
  <si>
    <t>2023-11-25 15:44:55</t>
  </si>
  <si>
    <t>2023-11-25 15:45:23</t>
  </si>
  <si>
    <t>2023-11-25 15:45:52</t>
  </si>
  <si>
    <t>2023-11-25 15:46:21</t>
  </si>
  <si>
    <t>2023-11-25 15:46:51</t>
  </si>
  <si>
    <t>2023-11-25 15:47:19</t>
  </si>
  <si>
    <t>2023-11-25 15:47:48</t>
  </si>
  <si>
    <t>2023-11-25 15:48:17</t>
  </si>
  <si>
    <t>2023-11-25 15:48:46</t>
  </si>
  <si>
    <t>2023-11-25 15:49:16</t>
  </si>
  <si>
    <t>2023-11-25 15:49:44</t>
  </si>
  <si>
    <t>2023-11-25 15:50:13</t>
  </si>
  <si>
    <t>2023-11-25 15:50:42</t>
  </si>
  <si>
    <t>2023-11-25 15:51:12</t>
  </si>
  <si>
    <t>2023-11-25 15:51:40</t>
  </si>
  <si>
    <t>2023-11-25 15:52:09</t>
  </si>
  <si>
    <t>2023-11-25 15:52:38</t>
  </si>
  <si>
    <t>2023-11-25 15:53:07</t>
  </si>
  <si>
    <t>2023-11-25 15:53:37</t>
  </si>
  <si>
    <t>2023-11-25 15:54:05</t>
  </si>
  <si>
    <t>2023-11-25 15:54:34</t>
  </si>
  <si>
    <t>2023-11-25 15:55:03</t>
  </si>
  <si>
    <t>2023-11-25 15:55:32</t>
  </si>
  <si>
    <t>2023-11-25 15:56:02</t>
  </si>
  <si>
    <t>2023-11-25 15:56:30</t>
  </si>
  <si>
    <t>2023-11-25 15:56:59</t>
  </si>
  <si>
    <t>2023-11-25 15:57:28</t>
  </si>
  <si>
    <t>2023-11-25 15:57:58</t>
  </si>
  <si>
    <t>2023-11-25 15:58:26</t>
  </si>
  <si>
    <t>2023-11-25 15:58:55</t>
  </si>
  <si>
    <t>2023-11-25 15:59:24</t>
  </si>
  <si>
    <t>2023-11-25 15:59:53</t>
  </si>
  <si>
    <t>2023-11-25 16:00:22</t>
  </si>
  <si>
    <t>2023-11-25 16:00:51</t>
  </si>
  <si>
    <t>2023-11-25 16:01:20</t>
  </si>
  <si>
    <t>2023-11-25 16:01:49</t>
  </si>
  <si>
    <t>2023-11-25 16:02:19</t>
  </si>
  <si>
    <t>2023-11-25 16:02:47</t>
  </si>
  <si>
    <t>2023-11-25 16:03:16</t>
  </si>
  <si>
    <t>2023-11-25 16:03:45</t>
  </si>
  <si>
    <t>2023-11-25 16:04:14</t>
  </si>
  <si>
    <t>2023-11-25 16:04:44</t>
  </si>
  <si>
    <t>2023-11-25 16:05:12</t>
  </si>
  <si>
    <t>2023-11-25 16:05:41</t>
  </si>
  <si>
    <t>2023-11-25 16:06:10</t>
  </si>
  <si>
    <t>2023-11-25 16:06:40</t>
  </si>
  <si>
    <t>2023-11-25 16:07:08</t>
  </si>
  <si>
    <t>2023-11-25 16:07:37</t>
  </si>
  <si>
    <t>2023-11-25 16:08:06</t>
  </si>
  <si>
    <t>2023-11-25 16:08:35</t>
  </si>
  <si>
    <t>2023-11-25 16:09:04</t>
  </si>
  <si>
    <t>2023-11-25 16:09:33</t>
  </si>
  <si>
    <t>2023-11-25 16:10:02</t>
  </si>
  <si>
    <t>2023-11-25 16:10:31</t>
  </si>
  <si>
    <t>2023-11-25 16:11:00</t>
  </si>
  <si>
    <t>2023-11-25 16:11:29</t>
  </si>
  <si>
    <t>2023-11-25 16:11:58</t>
  </si>
  <si>
    <t>2023-11-25 16:12:28</t>
  </si>
  <si>
    <t>2023-11-25 16:12:56</t>
  </si>
  <si>
    <t>2023-11-25 16:13:25</t>
  </si>
  <si>
    <t>2023-11-25 16:13:54</t>
  </si>
  <si>
    <t>2023-11-25 16:14:23</t>
  </si>
  <si>
    <t>2023-11-25 16:14:52</t>
  </si>
  <si>
    <t>2023-11-25 16:15:21</t>
  </si>
  <si>
    <t>2023-11-25 16:15:50</t>
  </si>
  <si>
    <t>2023-11-25 16:16:19</t>
  </si>
  <si>
    <t>2023-11-25 16:16:49</t>
  </si>
  <si>
    <t>2023-11-25 16:17:17</t>
  </si>
  <si>
    <t>2023-11-25 16:17:46</t>
  </si>
  <si>
    <t>2023-11-25 16:18:15</t>
  </si>
  <si>
    <t>2023-11-25 16:18:44</t>
  </si>
  <si>
    <t>2023-11-25 16:19:14</t>
  </si>
  <si>
    <t>2023-11-25 16:19:42</t>
  </si>
  <si>
    <t>2023-11-25 16:20:11</t>
  </si>
  <si>
    <t>2023-11-25 16:20:40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</si>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</sst>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20529"/>
  <sheetViews>
    <sheetView workbookViewId="0">
      <pane ySplit="7" topLeftCell="A8" activePane="bottomLeft" state="frozen"/>
      <selection pane="bottomLeft"/>
    </sheetView>
  </sheetViews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5">
        <f>19706</f>
      </c>
      <c r="B19713" s="5" t="s">
        <v>19735</v>
      </c>
      <c r="C19713" s="5" t="s">
        <v>29</v>
      </c>
      <c r="D19713" s="5" t="s">
        <v>29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10</v>
      </c>
      <c r="Q19713" s="5">
        <v>0</v>
      </c>
      <c r="R19713" s="5">
        <v>0</v>
      </c>
      <c r="S19713" s="5" t="s">
        <v>30</v>
      </c>
      <c r="T19713" s="5" t="s">
        <v>29</v>
      </c>
      <c r="U19713" s="5" t="s">
        <v>29</v>
      </c>
      <c r="V19713" s="5">
        <v>63924</v>
      </c>
      <c r="W19713" s="5"/>
    </row>
    <row r="19714" spans="1:23" x14ac:dyDescent="0.25">
      <c r="A19714" s="5">
        <f>19707</f>
      </c>
      <c r="B19714" s="5" t="s">
        <v>19736</v>
      </c>
      <c r="C19714" s="5" t="s">
        <v>30</v>
      </c>
      <c r="D19714" s="5" t="s">
        <v>29</v>
      </c>
      <c r="E19714" s="5">
        <v>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10</v>
      </c>
      <c r="Q19714" s="5">
        <v>0</v>
      </c>
      <c r="R19714" s="5">
        <v>0</v>
      </c>
      <c r="S19714" s="5" t="s">
        <v>30</v>
      </c>
      <c r="T19714" s="5" t="s">
        <v>29</v>
      </c>
      <c r="U19714" s="5" t="s">
        <v>29</v>
      </c>
      <c r="V19714" s="5">
        <v>63924.3</v>
      </c>
      <c r="W19714" s="5"/>
    </row>
    <row r="19715" spans="1:23" x14ac:dyDescent="0.25">
      <c r="A19715" s="5">
        <f>19708</f>
      </c>
      <c r="B19715" s="5" t="s">
        <v>19737</v>
      </c>
      <c r="C19715" s="5" t="s">
        <v>30</v>
      </c>
      <c r="D19715" s="5" t="s">
        <v>29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5">
        <v>10</v>
      </c>
      <c r="Q19715" s="5">
        <v>0</v>
      </c>
      <c r="R19715" s="5">
        <v>0</v>
      </c>
      <c r="S19715" s="5" t="s">
        <v>30</v>
      </c>
      <c r="T19715" s="5" t="s">
        <v>29</v>
      </c>
      <c r="U19715" s="5" t="s">
        <v>29</v>
      </c>
      <c r="V19715" s="5">
        <v>63924.5</v>
      </c>
      <c r="W19715" s="5"/>
    </row>
    <row r="19716" spans="1:23" x14ac:dyDescent="0.25">
      <c r="A19716" s="5">
        <f>19709</f>
      </c>
      <c r="B19716" s="5" t="s">
        <v>19738</v>
      </c>
      <c r="C19716" s="5" t="s">
        <v>30</v>
      </c>
      <c r="D19716" s="5" t="s">
        <v>29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10</v>
      </c>
      <c r="Q19716" s="5">
        <v>0</v>
      </c>
      <c r="R19716" s="5">
        <v>0</v>
      </c>
      <c r="S19716" s="5" t="s">
        <v>30</v>
      </c>
      <c r="T19716" s="5" t="s">
        <v>29</v>
      </c>
      <c r="U19716" s="5" t="s">
        <v>29</v>
      </c>
      <c r="V19716" s="5">
        <v>63924.8</v>
      </c>
      <c r="W19716" s="5"/>
    </row>
    <row r="19717" spans="1:23" x14ac:dyDescent="0.25">
      <c r="A19717" s="5">
        <f>19710</f>
      </c>
      <c r="B19717" s="5" t="s">
        <v>19739</v>
      </c>
      <c r="C19717" s="5" t="s">
        <v>30</v>
      </c>
      <c r="D19717" s="5" t="s">
        <v>29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10</v>
      </c>
      <c r="Q19717" s="5">
        <v>0</v>
      </c>
      <c r="R19717" s="5">
        <v>0</v>
      </c>
      <c r="S19717" s="5" t="s">
        <v>30</v>
      </c>
      <c r="T19717" s="5" t="s">
        <v>29</v>
      </c>
      <c r="U19717" s="5" t="s">
        <v>29</v>
      </c>
      <c r="V19717" s="5">
        <v>63938.9</v>
      </c>
      <c r="W19717" s="5"/>
    </row>
    <row r="19718" spans="1:23" x14ac:dyDescent="0.25">
      <c r="A19718" s="5">
        <f>19711</f>
      </c>
      <c r="B19718" s="5" t="s">
        <v>19740</v>
      </c>
      <c r="C19718" s="5" t="s">
        <v>30</v>
      </c>
      <c r="D19718" s="5" t="s">
        <v>29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10</v>
      </c>
      <c r="Q19718" s="5">
        <v>0</v>
      </c>
      <c r="R19718" s="5">
        <v>0</v>
      </c>
      <c r="S19718" s="5" t="s">
        <v>30</v>
      </c>
      <c r="T19718" s="5" t="s">
        <v>29</v>
      </c>
      <c r="U19718" s="5" t="s">
        <v>29</v>
      </c>
      <c r="V19718" s="5">
        <v>63938.9</v>
      </c>
      <c r="W19718" s="5"/>
    </row>
    <row r="19719" spans="1:23" x14ac:dyDescent="0.25">
      <c r="A19719" s="5">
        <f>19712</f>
      </c>
      <c r="B19719" s="5" t="s">
        <v>19741</v>
      </c>
      <c r="C19719" s="5" t="s">
        <v>30</v>
      </c>
      <c r="D19719" s="5" t="s">
        <v>29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10</v>
      </c>
      <c r="Q19719" s="5">
        <v>0</v>
      </c>
      <c r="R19719" s="5">
        <v>0</v>
      </c>
      <c r="S19719" s="5" t="s">
        <v>30</v>
      </c>
      <c r="T19719" s="5" t="s">
        <v>29</v>
      </c>
      <c r="U19719" s="5" t="s">
        <v>29</v>
      </c>
      <c r="V19719" s="5">
        <v>63938.9</v>
      </c>
      <c r="W19719" s="5"/>
    </row>
    <row r="19720" spans="1:23" x14ac:dyDescent="0.25">
      <c r="A19720" s="5">
        <f>19713</f>
      </c>
      <c r="B19720" s="5" t="s">
        <v>19742</v>
      </c>
      <c r="C19720" s="5" t="s">
        <v>30</v>
      </c>
      <c r="D19720" s="5" t="s">
        <v>29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10</v>
      </c>
      <c r="Q19720" s="5">
        <v>0</v>
      </c>
      <c r="R19720" s="5">
        <v>0</v>
      </c>
      <c r="S19720" s="5" t="s">
        <v>30</v>
      </c>
      <c r="T19720" s="5" t="s">
        <v>29</v>
      </c>
      <c r="U19720" s="5" t="s">
        <v>29</v>
      </c>
      <c r="V19720" s="5">
        <v>63938.9</v>
      </c>
      <c r="W19720" s="5"/>
    </row>
    <row r="19721" spans="1:23" x14ac:dyDescent="0.25">
      <c r="A19721" s="5">
        <f>19714</f>
      </c>
      <c r="B19721" s="5" t="s">
        <v>19743</v>
      </c>
      <c r="C19721" s="5" t="s">
        <v>30</v>
      </c>
      <c r="D19721" s="5" t="s">
        <v>29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10</v>
      </c>
      <c r="Q19721" s="5">
        <v>0</v>
      </c>
      <c r="R19721" s="5">
        <v>0</v>
      </c>
      <c r="S19721" s="5" t="s">
        <v>30</v>
      </c>
      <c r="T19721" s="5" t="s">
        <v>29</v>
      </c>
      <c r="U19721" s="5" t="s">
        <v>29</v>
      </c>
      <c r="V19721" s="5">
        <v>63938.9</v>
      </c>
      <c r="W19721" s="5"/>
    </row>
    <row r="19722" spans="1:23" x14ac:dyDescent="0.25">
      <c r="A19722" s="5">
        <f>19715</f>
      </c>
      <c r="B19722" s="5" t="s">
        <v>19744</v>
      </c>
      <c r="C19722" s="5" t="s">
        <v>29</v>
      </c>
      <c r="D19722" s="5" t="s">
        <v>29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0</v>
      </c>
      <c r="P19722" s="5">
        <v>10</v>
      </c>
      <c r="Q19722" s="5">
        <v>0</v>
      </c>
      <c r="R19722" s="5">
        <v>0</v>
      </c>
      <c r="S19722" s="5" t="s">
        <v>29</v>
      </c>
      <c r="T19722" s="5" t="s">
        <v>29</v>
      </c>
      <c r="U19722" s="5" t="s">
        <v>29</v>
      </c>
      <c r="V19722" s="5">
        <v>64094.2</v>
      </c>
      <c r="W19722" s="5"/>
    </row>
    <row r="19723" spans="1:23" x14ac:dyDescent="0.25">
      <c r="A19723" s="5">
        <f>19716</f>
      </c>
      <c r="B19723" s="5" t="s">
        <v>19745</v>
      </c>
      <c r="C19723" s="5" t="s">
        <v>29</v>
      </c>
      <c r="D19723" s="5" t="s">
        <v>29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5">
        <v>10</v>
      </c>
      <c r="Q19723" s="5">
        <v>0</v>
      </c>
      <c r="R19723" s="5">
        <v>0</v>
      </c>
      <c r="S19723" s="5" t="s">
        <v>29</v>
      </c>
      <c r="T19723" s="5" t="s">
        <v>29</v>
      </c>
      <c r="U19723" s="5" t="s">
        <v>29</v>
      </c>
      <c r="V19723" s="5">
        <v>64094.4</v>
      </c>
      <c r="W19723" s="5"/>
    </row>
    <row r="19724" spans="1:23" x14ac:dyDescent="0.25">
      <c r="A19724" s="5">
        <f>19717</f>
      </c>
      <c r="B19724" s="5" t="s">
        <v>19746</v>
      </c>
      <c r="C19724" s="5" t="s">
        <v>29</v>
      </c>
      <c r="D19724" s="5" t="s">
        <v>29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0</v>
      </c>
      <c r="P19724" s="5">
        <v>10</v>
      </c>
      <c r="Q19724" s="5">
        <v>0</v>
      </c>
      <c r="R19724" s="5">
        <v>0</v>
      </c>
      <c r="S19724" s="5" t="s">
        <v>29</v>
      </c>
      <c r="T19724" s="5" t="s">
        <v>29</v>
      </c>
      <c r="U19724" s="5" t="s">
        <v>29</v>
      </c>
      <c r="V19724" s="5">
        <v>64094.6</v>
      </c>
      <c r="W19724" s="5"/>
    </row>
    <row r="19725" spans="1:23" x14ac:dyDescent="0.25">
      <c r="A19725" s="5">
        <f>19718</f>
      </c>
      <c r="B19725" s="5" t="s">
        <v>19747</v>
      </c>
      <c r="C19725" s="5" t="s">
        <v>29</v>
      </c>
      <c r="D19725" s="5" t="s">
        <v>29</v>
      </c>
      <c r="E19725" s="5">
        <v>0</v>
      </c>
      <c r="F19725" s="5">
        <v>0</v>
      </c>
      <c r="G19725" s="5">
        <v>0</v>
      </c>
      <c r="H19725" s="5">
        <v>0</v>
      </c>
      <c r="I19725" s="5">
        <v>0</v>
      </c>
      <c r="J19725" s="5">
        <v>0</v>
      </c>
      <c r="K19725" s="5">
        <v>0</v>
      </c>
      <c r="L19725" s="5">
        <v>0</v>
      </c>
      <c r="M19725" s="5">
        <v>0</v>
      </c>
      <c r="N19725" s="5">
        <v>0</v>
      </c>
      <c r="O19725" s="5">
        <v>0</v>
      </c>
      <c r="P19725" s="5">
        <v>10</v>
      </c>
      <c r="Q19725" s="5">
        <v>0</v>
      </c>
      <c r="R19725" s="5">
        <v>0</v>
      </c>
      <c r="S19725" s="5" t="s">
        <v>29</v>
      </c>
      <c r="T19725" s="5" t="s">
        <v>29</v>
      </c>
      <c r="U19725" s="5" t="s">
        <v>29</v>
      </c>
      <c r="V19725" s="5">
        <v>64094.7</v>
      </c>
      <c r="W19725" s="5"/>
    </row>
    <row r="19726" spans="1:23" x14ac:dyDescent="0.25">
      <c r="A19726" s="5">
        <f>19719</f>
      </c>
      <c r="B19726" s="5" t="s">
        <v>19748</v>
      </c>
      <c r="C19726" s="5" t="s">
        <v>29</v>
      </c>
      <c r="D19726" s="5" t="s">
        <v>29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0</v>
      </c>
      <c r="K19726" s="5">
        <v>0</v>
      </c>
      <c r="L19726" s="5">
        <v>0</v>
      </c>
      <c r="M19726" s="5">
        <v>0</v>
      </c>
      <c r="N19726" s="5">
        <v>0</v>
      </c>
      <c r="O19726" s="5">
        <v>0</v>
      </c>
      <c r="P19726" s="5">
        <v>10</v>
      </c>
      <c r="Q19726" s="5">
        <v>0</v>
      </c>
      <c r="R19726" s="5">
        <v>0</v>
      </c>
      <c r="S19726" s="5" t="s">
        <v>29</v>
      </c>
      <c r="T19726" s="5" t="s">
        <v>29</v>
      </c>
      <c r="U19726" s="5" t="s">
        <v>29</v>
      </c>
      <c r="V19726" s="5">
        <v>64094.9</v>
      </c>
      <c r="W19726" s="5"/>
    </row>
    <row r="19727" spans="1:23" x14ac:dyDescent="0.25">
      <c r="A19727" s="5">
        <f>19720</f>
      </c>
      <c r="B19727" s="5" t="s">
        <v>19749</v>
      </c>
      <c r="C19727" s="5" t="s">
        <v>29</v>
      </c>
      <c r="D19727" s="5" t="s">
        <v>29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0</v>
      </c>
      <c r="K19727" s="5">
        <v>0</v>
      </c>
      <c r="L19727" s="5">
        <v>0</v>
      </c>
      <c r="M19727" s="5">
        <v>0</v>
      </c>
      <c r="N19727" s="5">
        <v>0</v>
      </c>
      <c r="O19727" s="5">
        <v>0</v>
      </c>
      <c r="P19727" s="5">
        <v>10</v>
      </c>
      <c r="Q19727" s="5">
        <v>0</v>
      </c>
      <c r="R19727" s="5">
        <v>0</v>
      </c>
      <c r="S19727" s="5" t="s">
        <v>29</v>
      </c>
      <c r="T19727" s="5" t="s">
        <v>29</v>
      </c>
      <c r="U19727" s="5" t="s">
        <v>29</v>
      </c>
      <c r="V19727" s="5">
        <v>64095</v>
      </c>
      <c r="W19727" s="5"/>
    </row>
    <row r="19728" spans="1:23" x14ac:dyDescent="0.25">
      <c r="A19728" s="5">
        <f>19721</f>
      </c>
      <c r="B19728" s="5" t="s">
        <v>19750</v>
      </c>
      <c r="C19728" s="5" t="s">
        <v>29</v>
      </c>
      <c r="D19728" s="5" t="s">
        <v>29</v>
      </c>
      <c r="E19728" s="5">
        <v>0</v>
      </c>
      <c r="F19728" s="5">
        <v>0</v>
      </c>
      <c r="G19728" s="5">
        <v>0</v>
      </c>
      <c r="H19728" s="5">
        <v>0</v>
      </c>
      <c r="I19728" s="5">
        <v>0</v>
      </c>
      <c r="J19728" s="5">
        <v>0</v>
      </c>
      <c r="K19728" s="5">
        <v>0</v>
      </c>
      <c r="L19728" s="5">
        <v>0</v>
      </c>
      <c r="M19728" s="5">
        <v>0</v>
      </c>
      <c r="N19728" s="5">
        <v>0</v>
      </c>
      <c r="O19728" s="5">
        <v>0</v>
      </c>
      <c r="P19728" s="5">
        <v>10</v>
      </c>
      <c r="Q19728" s="5">
        <v>0</v>
      </c>
      <c r="R19728" s="5">
        <v>0</v>
      </c>
      <c r="S19728" s="5" t="s">
        <v>29</v>
      </c>
      <c r="T19728" s="5" t="s">
        <v>29</v>
      </c>
      <c r="U19728" s="5" t="s">
        <v>29</v>
      </c>
      <c r="V19728" s="5">
        <v>64095.1</v>
      </c>
      <c r="W19728" s="5"/>
    </row>
    <row r="19729" spans="1:23" x14ac:dyDescent="0.25">
      <c r="A19729" s="5">
        <f>19722</f>
      </c>
      <c r="B19729" s="5" t="s">
        <v>19751</v>
      </c>
      <c r="C19729" s="5" t="s">
        <v>29</v>
      </c>
      <c r="D19729" s="5" t="s">
        <v>29</v>
      </c>
      <c r="E19729" s="5">
        <v>0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0</v>
      </c>
      <c r="M19729" s="5">
        <v>0</v>
      </c>
      <c r="N19729" s="5">
        <v>0</v>
      </c>
      <c r="O19729" s="5">
        <v>0</v>
      </c>
      <c r="P19729" s="5">
        <v>10</v>
      </c>
      <c r="Q19729" s="5">
        <v>0</v>
      </c>
      <c r="R19729" s="5">
        <v>0</v>
      </c>
      <c r="S19729" s="5" t="s">
        <v>30</v>
      </c>
      <c r="T19729" s="5" t="s">
        <v>29</v>
      </c>
      <c r="U19729" s="5" t="s">
        <v>29</v>
      </c>
      <c r="V19729" s="5">
        <v>64095.2</v>
      </c>
      <c r="W19729" s="5"/>
    </row>
    <row r="19730" spans="1:23" x14ac:dyDescent="0.25">
      <c r="A19730" s="5">
        <f>19723</f>
      </c>
      <c r="B19730" s="5" t="s">
        <v>19752</v>
      </c>
      <c r="C19730" s="5" t="s">
        <v>29</v>
      </c>
      <c r="D19730" s="5" t="s">
        <v>29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0</v>
      </c>
      <c r="N19730" s="5">
        <v>0</v>
      </c>
      <c r="O19730" s="5">
        <v>0</v>
      </c>
      <c r="P19730" s="5">
        <v>10</v>
      </c>
      <c r="Q19730" s="5">
        <v>0</v>
      </c>
      <c r="R19730" s="5">
        <v>0</v>
      </c>
      <c r="S19730" s="5" t="s">
        <v>30</v>
      </c>
      <c r="T19730" s="5" t="s">
        <v>29</v>
      </c>
      <c r="U19730" s="5" t="s">
        <v>29</v>
      </c>
      <c r="V19730" s="5">
        <v>64095.3</v>
      </c>
      <c r="W19730" s="5"/>
    </row>
    <row r="19731" spans="1:23" x14ac:dyDescent="0.25">
      <c r="A19731" s="5">
        <f>19724</f>
      </c>
      <c r="B19731" s="5" t="s">
        <v>19753</v>
      </c>
      <c r="C19731" s="5" t="s">
        <v>29</v>
      </c>
      <c r="D19731" s="5" t="s">
        <v>29</v>
      </c>
      <c r="E19731" s="5">
        <v>0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5">
        <v>10</v>
      </c>
      <c r="Q19731" s="5">
        <v>0</v>
      </c>
      <c r="R19731" s="5">
        <v>0</v>
      </c>
      <c r="S19731" s="5" t="s">
        <v>30</v>
      </c>
      <c r="T19731" s="5" t="s">
        <v>29</v>
      </c>
      <c r="U19731" s="5" t="s">
        <v>29</v>
      </c>
      <c r="V19731" s="5">
        <v>64095.4</v>
      </c>
      <c r="W19731" s="5"/>
    </row>
    <row r="19732" spans="1:23" x14ac:dyDescent="0.25">
      <c r="A19732" s="5">
        <f>19725</f>
      </c>
      <c r="B19732" s="5" t="s">
        <v>19754</v>
      </c>
      <c r="C19732" s="5" t="s">
        <v>29</v>
      </c>
      <c r="D19732" s="5" t="s">
        <v>29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5">
        <v>10</v>
      </c>
      <c r="Q19732" s="5">
        <v>0</v>
      </c>
      <c r="R19732" s="5">
        <v>0</v>
      </c>
      <c r="S19732" s="5" t="s">
        <v>30</v>
      </c>
      <c r="T19732" s="5" t="s">
        <v>29</v>
      </c>
      <c r="U19732" s="5" t="s">
        <v>29</v>
      </c>
      <c r="V19732" s="5">
        <v>64095.6</v>
      </c>
      <c r="W19732" s="5"/>
    </row>
    <row r="19733" spans="1:23" x14ac:dyDescent="0.25">
      <c r="A19733" s="5">
        <f>19726</f>
      </c>
      <c r="B19733" s="5" t="s">
        <v>19755</v>
      </c>
      <c r="C19733" s="5" t="s">
        <v>29</v>
      </c>
      <c r="D19733" s="5" t="s">
        <v>29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0</v>
      </c>
      <c r="K19733" s="5">
        <v>0</v>
      </c>
      <c r="L19733" s="5">
        <v>0</v>
      </c>
      <c r="M19733" s="5">
        <v>0</v>
      </c>
      <c r="N19733" s="5">
        <v>0</v>
      </c>
      <c r="O19733" s="5">
        <v>0</v>
      </c>
      <c r="P19733" s="5">
        <v>10</v>
      </c>
      <c r="Q19733" s="5">
        <v>0</v>
      </c>
      <c r="R19733" s="5">
        <v>0</v>
      </c>
      <c r="S19733" s="5" t="s">
        <v>30</v>
      </c>
      <c r="T19733" s="5" t="s">
        <v>29</v>
      </c>
      <c r="U19733" s="5" t="s">
        <v>29</v>
      </c>
      <c r="V19733" s="5">
        <v>64095.7</v>
      </c>
      <c r="W19733" s="5"/>
    </row>
    <row r="19734" spans="1:23" x14ac:dyDescent="0.25">
      <c r="A19734" s="5">
        <f>19727</f>
      </c>
      <c r="B19734" s="5" t="s">
        <v>19756</v>
      </c>
      <c r="C19734" s="5" t="s">
        <v>29</v>
      </c>
      <c r="D19734" s="5" t="s">
        <v>29</v>
      </c>
      <c r="E19734" s="5">
        <v>0</v>
      </c>
      <c r="F19734" s="5">
        <v>0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0</v>
      </c>
      <c r="M19734" s="5">
        <v>0</v>
      </c>
      <c r="N19734" s="5">
        <v>0</v>
      </c>
      <c r="O19734" s="5">
        <v>0</v>
      </c>
      <c r="P19734" s="5">
        <v>10</v>
      </c>
      <c r="Q19734" s="5">
        <v>0</v>
      </c>
      <c r="R19734" s="5">
        <v>0</v>
      </c>
      <c r="S19734" s="5" t="s">
        <v>30</v>
      </c>
      <c r="T19734" s="5" t="s">
        <v>29</v>
      </c>
      <c r="U19734" s="5" t="s">
        <v>29</v>
      </c>
      <c r="V19734" s="5">
        <v>64095.8</v>
      </c>
      <c r="W19734" s="5"/>
    </row>
    <row r="19735" spans="1:23" x14ac:dyDescent="0.25">
      <c r="A19735" s="5">
        <f>19728</f>
      </c>
      <c r="B19735" s="5" t="s">
        <v>19757</v>
      </c>
      <c r="C19735" s="5" t="s">
        <v>29</v>
      </c>
      <c r="D19735" s="5" t="s">
        <v>30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5">
        <v>10</v>
      </c>
      <c r="Q19735" s="5">
        <v>0</v>
      </c>
      <c r="R19735" s="5">
        <v>0</v>
      </c>
      <c r="S19735" s="5" t="s">
        <v>30</v>
      </c>
      <c r="T19735" s="5" t="s">
        <v>29</v>
      </c>
      <c r="U19735" s="5" t="s">
        <v>29</v>
      </c>
      <c r="V19735" s="5">
        <v>64096</v>
      </c>
      <c r="W19735" s="5"/>
    </row>
    <row r="19736" spans="1:23" x14ac:dyDescent="0.25">
      <c r="A19736" s="5">
        <f>19729</f>
      </c>
      <c r="B19736" s="5" t="s">
        <v>19758</v>
      </c>
      <c r="C19736" s="5" t="s">
        <v>29</v>
      </c>
      <c r="D19736" s="5" t="s">
        <v>30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5">
        <v>10</v>
      </c>
      <c r="Q19736" s="5">
        <v>50</v>
      </c>
      <c r="R19736" s="5">
        <v>20</v>
      </c>
      <c r="S19736" s="5" t="s">
        <v>30</v>
      </c>
      <c r="T19736" s="5" t="s">
        <v>29</v>
      </c>
      <c r="U19736" s="5" t="s">
        <v>30</v>
      </c>
      <c r="V19736" s="5">
        <v>64096.1</v>
      </c>
      <c r="W19736" s="5"/>
    </row>
    <row r="19737" spans="1:23" x14ac:dyDescent="0.25">
      <c r="A19737" s="5">
        <f>19730</f>
      </c>
      <c r="B19737" s="5" t="s">
        <v>19759</v>
      </c>
      <c r="C19737" s="5" t="s">
        <v>30</v>
      </c>
      <c r="D19737" s="5" t="s">
        <v>29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0</v>
      </c>
      <c r="N19737" s="5">
        <v>0</v>
      </c>
      <c r="O19737" s="5">
        <v>0</v>
      </c>
      <c r="P19737" s="5">
        <v>10</v>
      </c>
      <c r="Q19737" s="5">
        <v>50</v>
      </c>
      <c r="R19737" s="5">
        <v>20</v>
      </c>
      <c r="S19737" s="5" t="s">
        <v>29</v>
      </c>
      <c r="T19737" s="5" t="s">
        <v>29</v>
      </c>
      <c r="U19737" s="5" t="s">
        <v>30</v>
      </c>
      <c r="V19737" s="5">
        <v>64096.3</v>
      </c>
      <c r="W19737" s="5"/>
    </row>
    <row r="19738" spans="1:23" x14ac:dyDescent="0.25">
      <c r="A19738" s="5">
        <f>19731</f>
      </c>
      <c r="B19738" s="5" t="s">
        <v>19760</v>
      </c>
      <c r="C19738" s="5" t="s">
        <v>30</v>
      </c>
      <c r="D19738" s="5" t="s">
        <v>29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5">
        <v>10</v>
      </c>
      <c r="Q19738" s="5">
        <v>50</v>
      </c>
      <c r="R19738" s="5">
        <v>20</v>
      </c>
      <c r="S19738" s="5" t="s">
        <v>30</v>
      </c>
      <c r="T19738" s="5" t="s">
        <v>29</v>
      </c>
      <c r="U19738" s="5" t="s">
        <v>30</v>
      </c>
      <c r="V19738" s="5">
        <v>64096.4</v>
      </c>
      <c r="W19738" s="5"/>
    </row>
    <row r="19739" spans="1:23" x14ac:dyDescent="0.25">
      <c r="A19739" s="5">
        <f>19732</f>
      </c>
      <c r="B19739" s="5" t="s">
        <v>19761</v>
      </c>
      <c r="C19739" s="5" t="s">
        <v>30</v>
      </c>
      <c r="D19739" s="5" t="s">
        <v>29</v>
      </c>
      <c r="E19739" s="5">
        <v>0</v>
      </c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0</v>
      </c>
      <c r="N19739" s="5">
        <v>0</v>
      </c>
      <c r="O19739" s="5">
        <v>0</v>
      </c>
      <c r="P19739" s="5">
        <v>10</v>
      </c>
      <c r="Q19739" s="5">
        <v>50</v>
      </c>
      <c r="R19739" s="5">
        <v>20</v>
      </c>
      <c r="S19739" s="5" t="s">
        <v>30</v>
      </c>
      <c r="T19739" s="5" t="s">
        <v>29</v>
      </c>
      <c r="U19739" s="5" t="s">
        <v>30</v>
      </c>
      <c r="V19739" s="5">
        <v>64096.9</v>
      </c>
      <c r="W19739" s="5"/>
    </row>
    <row r="19740" spans="1:23" x14ac:dyDescent="0.25">
      <c r="A19740" s="5">
        <f>19733</f>
      </c>
      <c r="B19740" s="5" t="s">
        <v>19762</v>
      </c>
      <c r="C19740" s="5" t="s">
        <v>30</v>
      </c>
      <c r="D19740" s="5" t="s">
        <v>29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5">
        <v>10</v>
      </c>
      <c r="Q19740" s="5">
        <v>50</v>
      </c>
      <c r="R19740" s="5">
        <v>20</v>
      </c>
      <c r="S19740" s="5" t="s">
        <v>30</v>
      </c>
      <c r="T19740" s="5" t="s">
        <v>29</v>
      </c>
      <c r="U19740" s="5" t="s">
        <v>30</v>
      </c>
      <c r="V19740" s="5">
        <v>64097</v>
      </c>
      <c r="W19740" s="5"/>
    </row>
    <row r="19741" spans="1:23" x14ac:dyDescent="0.25">
      <c r="A19741" s="5">
        <f>19734</f>
      </c>
      <c r="B19741" s="5" t="s">
        <v>19763</v>
      </c>
      <c r="C19741" s="5" t="s">
        <v>30</v>
      </c>
      <c r="D19741" s="5" t="s">
        <v>29</v>
      </c>
      <c r="E19741" s="5">
        <v>0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>
        <v>0</v>
      </c>
      <c r="N19741" s="5">
        <v>0</v>
      </c>
      <c r="O19741" s="5">
        <v>0</v>
      </c>
      <c r="P19741" s="5">
        <v>10</v>
      </c>
      <c r="Q19741" s="5">
        <v>50</v>
      </c>
      <c r="R19741" s="5">
        <v>20</v>
      </c>
      <c r="S19741" s="5" t="s">
        <v>30</v>
      </c>
      <c r="T19741" s="5" t="s">
        <v>29</v>
      </c>
      <c r="U19741" s="5" t="s">
        <v>30</v>
      </c>
      <c r="V19741" s="5">
        <v>64097.2</v>
      </c>
      <c r="W19741" s="5"/>
    </row>
    <row r="19742" spans="1:23" x14ac:dyDescent="0.25">
      <c r="A19742" s="5">
        <f>19735</f>
      </c>
      <c r="B19742" s="5" t="s">
        <v>19764</v>
      </c>
      <c r="C19742" s="5" t="s">
        <v>30</v>
      </c>
      <c r="D19742" s="5" t="s">
        <v>29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5">
        <v>10</v>
      </c>
      <c r="Q19742" s="5">
        <v>50</v>
      </c>
      <c r="R19742" s="5">
        <v>20</v>
      </c>
      <c r="S19742" s="5" t="s">
        <v>30</v>
      </c>
      <c r="T19742" s="5" t="s">
        <v>29</v>
      </c>
      <c r="U19742" s="5" t="s">
        <v>30</v>
      </c>
      <c r="V19742" s="5">
        <v>64097.3</v>
      </c>
      <c r="W19742" s="5"/>
    </row>
    <row r="19743" spans="1:23" x14ac:dyDescent="0.25">
      <c r="A19743" s="5">
        <f>19736</f>
      </c>
      <c r="B19743" s="5" t="s">
        <v>19765</v>
      </c>
      <c r="C19743" s="5" t="s">
        <v>30</v>
      </c>
      <c r="D19743" s="5" t="s">
        <v>29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5">
        <v>10</v>
      </c>
      <c r="Q19743" s="5">
        <v>50</v>
      </c>
      <c r="R19743" s="5">
        <v>20</v>
      </c>
      <c r="S19743" s="5" t="s">
        <v>30</v>
      </c>
      <c r="T19743" s="5" t="s">
        <v>29</v>
      </c>
      <c r="U19743" s="5" t="s">
        <v>30</v>
      </c>
      <c r="V19743" s="5">
        <v>64097.5</v>
      </c>
      <c r="W19743" s="5"/>
    </row>
    <row r="19744" spans="1:23" x14ac:dyDescent="0.25">
      <c r="A19744" s="5">
        <f>19737</f>
      </c>
      <c r="B19744" s="5" t="s">
        <v>19766</v>
      </c>
      <c r="C19744" s="5" t="s">
        <v>30</v>
      </c>
      <c r="D19744" s="5" t="s">
        <v>29</v>
      </c>
      <c r="E19744" s="5">
        <v>0</v>
      </c>
      <c r="F19744" s="5">
        <v>0</v>
      </c>
      <c r="G19744" s="5">
        <v>0</v>
      </c>
      <c r="H19744" s="5">
        <v>0</v>
      </c>
      <c r="I19744" s="5">
        <v>0</v>
      </c>
      <c r="J19744" s="5">
        <v>0</v>
      </c>
      <c r="K19744" s="5">
        <v>0</v>
      </c>
      <c r="L19744" s="5">
        <v>0</v>
      </c>
      <c r="M19744" s="5">
        <v>0</v>
      </c>
      <c r="N19744" s="5">
        <v>0</v>
      </c>
      <c r="O19744" s="5">
        <v>0</v>
      </c>
      <c r="P19744" s="5">
        <v>10</v>
      </c>
      <c r="Q19744" s="5">
        <v>50</v>
      </c>
      <c r="R19744" s="5">
        <v>20</v>
      </c>
      <c r="S19744" s="5" t="s">
        <v>30</v>
      </c>
      <c r="T19744" s="5" t="s">
        <v>29</v>
      </c>
      <c r="U19744" s="5" t="s">
        <v>30</v>
      </c>
      <c r="V19744" s="5">
        <v>64097.6</v>
      </c>
      <c r="W19744" s="5"/>
    </row>
    <row r="19745" spans="1:23" x14ac:dyDescent="0.25">
      <c r="A19745" s="5">
        <f>19738</f>
      </c>
      <c r="B19745" s="5" t="s">
        <v>19767</v>
      </c>
      <c r="C19745" s="5" t="s">
        <v>30</v>
      </c>
      <c r="D19745" s="5" t="s">
        <v>29</v>
      </c>
      <c r="E19745" s="5">
        <v>0</v>
      </c>
      <c r="F19745" s="5">
        <v>0</v>
      </c>
      <c r="G19745" s="5">
        <v>0</v>
      </c>
      <c r="H19745" s="5">
        <v>0</v>
      </c>
      <c r="I19745" s="5">
        <v>0</v>
      </c>
      <c r="J19745" s="5">
        <v>0</v>
      </c>
      <c r="K19745" s="5">
        <v>0</v>
      </c>
      <c r="L19745" s="5">
        <v>0</v>
      </c>
      <c r="M19745" s="5">
        <v>0</v>
      </c>
      <c r="N19745" s="5">
        <v>0</v>
      </c>
      <c r="O19745" s="5">
        <v>0</v>
      </c>
      <c r="P19745" s="5">
        <v>10</v>
      </c>
      <c r="Q19745" s="5">
        <v>50</v>
      </c>
      <c r="R19745" s="5">
        <v>20</v>
      </c>
      <c r="S19745" s="5" t="s">
        <v>30</v>
      </c>
      <c r="T19745" s="5" t="s">
        <v>29</v>
      </c>
      <c r="U19745" s="5" t="s">
        <v>30</v>
      </c>
      <c r="V19745" s="5">
        <v>64097.8</v>
      </c>
      <c r="W19745" s="5"/>
    </row>
    <row r="19746" spans="1:23" x14ac:dyDescent="0.25">
      <c r="A19746" s="5">
        <f>19739</f>
      </c>
      <c r="B19746" s="5" t="s">
        <v>19768</v>
      </c>
      <c r="C19746" s="5" t="s">
        <v>30</v>
      </c>
      <c r="D19746" s="5" t="s">
        <v>29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0</v>
      </c>
      <c r="K19746" s="5">
        <v>0</v>
      </c>
      <c r="L19746" s="5">
        <v>0</v>
      </c>
      <c r="M19746" s="5">
        <v>0</v>
      </c>
      <c r="N19746" s="5">
        <v>0</v>
      </c>
      <c r="O19746" s="5">
        <v>0</v>
      </c>
      <c r="P19746" s="5">
        <v>10</v>
      </c>
      <c r="Q19746" s="5">
        <v>50</v>
      </c>
      <c r="R19746" s="5">
        <v>20</v>
      </c>
      <c r="S19746" s="5" t="s">
        <v>30</v>
      </c>
      <c r="T19746" s="5" t="s">
        <v>29</v>
      </c>
      <c r="U19746" s="5" t="s">
        <v>30</v>
      </c>
      <c r="V19746" s="5">
        <v>64097.9</v>
      </c>
      <c r="W19746" s="5"/>
    </row>
    <row r="19747" spans="1:23" x14ac:dyDescent="0.25">
      <c r="A19747" s="5">
        <f>19740</f>
      </c>
      <c r="B19747" s="5" t="s">
        <v>19769</v>
      </c>
      <c r="C19747" s="5" t="s">
        <v>30</v>
      </c>
      <c r="D19747" s="5" t="s">
        <v>29</v>
      </c>
      <c r="E19747" s="5">
        <v>0</v>
      </c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5">
        <v>10</v>
      </c>
      <c r="Q19747" s="5">
        <v>50</v>
      </c>
      <c r="R19747" s="5">
        <v>20</v>
      </c>
      <c r="S19747" s="5" t="s">
        <v>30</v>
      </c>
      <c r="T19747" s="5" t="s">
        <v>29</v>
      </c>
      <c r="U19747" s="5" t="s">
        <v>30</v>
      </c>
      <c r="V19747" s="5">
        <v>64098.1</v>
      </c>
      <c r="W19747" s="5"/>
    </row>
    <row r="19748" spans="1:23" x14ac:dyDescent="0.25">
      <c r="A19748" s="5">
        <f>19741</f>
      </c>
      <c r="B19748" s="5" t="s">
        <v>19770</v>
      </c>
      <c r="C19748" s="5" t="s">
        <v>30</v>
      </c>
      <c r="D19748" s="5" t="s">
        <v>29</v>
      </c>
      <c r="E19748" s="5">
        <v>0</v>
      </c>
      <c r="F19748" s="5">
        <v>0</v>
      </c>
      <c r="G19748" s="5">
        <v>0</v>
      </c>
      <c r="H19748" s="5">
        <v>0</v>
      </c>
      <c r="I19748" s="5">
        <v>0</v>
      </c>
      <c r="J19748" s="5">
        <v>0</v>
      </c>
      <c r="K19748" s="5">
        <v>0</v>
      </c>
      <c r="L19748" s="5">
        <v>0</v>
      </c>
      <c r="M19748" s="5">
        <v>0</v>
      </c>
      <c r="N19748" s="5">
        <v>0</v>
      </c>
      <c r="O19748" s="5">
        <v>0</v>
      </c>
      <c r="P19748" s="5">
        <v>10</v>
      </c>
      <c r="Q19748" s="5">
        <v>50</v>
      </c>
      <c r="R19748" s="5">
        <v>20</v>
      </c>
      <c r="S19748" s="5" t="s">
        <v>30</v>
      </c>
      <c r="T19748" s="5" t="s">
        <v>29</v>
      </c>
      <c r="U19748" s="5" t="s">
        <v>30</v>
      </c>
      <c r="V19748" s="5">
        <v>64098.2</v>
      </c>
      <c r="W19748" s="5"/>
    </row>
    <row r="19749" spans="1:23" x14ac:dyDescent="0.25">
      <c r="A19749" s="5">
        <f>19742</f>
      </c>
      <c r="B19749" s="5" t="s">
        <v>19771</v>
      </c>
      <c r="C19749" s="5" t="s">
        <v>30</v>
      </c>
      <c r="D19749" s="5" t="s">
        <v>29</v>
      </c>
      <c r="E19749" s="5">
        <v>0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5">
        <v>10</v>
      </c>
      <c r="Q19749" s="5">
        <v>50</v>
      </c>
      <c r="R19749" s="5">
        <v>20</v>
      </c>
      <c r="S19749" s="5" t="s">
        <v>30</v>
      </c>
      <c r="T19749" s="5" t="s">
        <v>29</v>
      </c>
      <c r="U19749" s="5" t="s">
        <v>30</v>
      </c>
      <c r="V19749" s="5">
        <v>64098.3</v>
      </c>
      <c r="W19749" s="5"/>
    </row>
    <row r="19750" spans="1:23" x14ac:dyDescent="0.25">
      <c r="A19750" s="5">
        <f>19743</f>
      </c>
      <c r="B19750" s="5" t="s">
        <v>19772</v>
      </c>
      <c r="C19750" s="5" t="s">
        <v>30</v>
      </c>
      <c r="D19750" s="5" t="s">
        <v>29</v>
      </c>
      <c r="E19750" s="5">
        <v>0</v>
      </c>
      <c r="F19750" s="5">
        <v>0</v>
      </c>
      <c r="G19750" s="5">
        <v>0</v>
      </c>
      <c r="H19750" s="5">
        <v>0</v>
      </c>
      <c r="I19750" s="5">
        <v>0</v>
      </c>
      <c r="J19750" s="5">
        <v>0</v>
      </c>
      <c r="K19750" s="5">
        <v>0</v>
      </c>
      <c r="L19750" s="5">
        <v>0</v>
      </c>
      <c r="M19750" s="5">
        <v>0</v>
      </c>
      <c r="N19750" s="5">
        <v>0</v>
      </c>
      <c r="O19750" s="5">
        <v>0</v>
      </c>
      <c r="P19750" s="5">
        <v>10</v>
      </c>
      <c r="Q19750" s="5">
        <v>50</v>
      </c>
      <c r="R19750" s="5">
        <v>20</v>
      </c>
      <c r="S19750" s="5" t="s">
        <v>30</v>
      </c>
      <c r="T19750" s="5" t="s">
        <v>29</v>
      </c>
      <c r="U19750" s="5" t="s">
        <v>30</v>
      </c>
      <c r="V19750" s="5">
        <v>64098.5</v>
      </c>
      <c r="W19750" s="5"/>
    </row>
    <row r="19751" spans="1:23" x14ac:dyDescent="0.25">
      <c r="A19751" s="5">
        <f>19744</f>
      </c>
      <c r="B19751" s="5" t="s">
        <v>19773</v>
      </c>
      <c r="C19751" s="5" t="s">
        <v>30</v>
      </c>
      <c r="D19751" s="5" t="s">
        <v>29</v>
      </c>
      <c r="E19751" s="5">
        <v>0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0</v>
      </c>
      <c r="M19751" s="5">
        <v>0</v>
      </c>
      <c r="N19751" s="5">
        <v>0</v>
      </c>
      <c r="O19751" s="5">
        <v>0</v>
      </c>
      <c r="P19751" s="5">
        <v>10</v>
      </c>
      <c r="Q19751" s="5">
        <v>50</v>
      </c>
      <c r="R19751" s="5">
        <v>20</v>
      </c>
      <c r="S19751" s="5" t="s">
        <v>30</v>
      </c>
      <c r="T19751" s="5" t="s">
        <v>29</v>
      </c>
      <c r="U19751" s="5" t="s">
        <v>30</v>
      </c>
      <c r="V19751" s="5">
        <v>64098.6</v>
      </c>
      <c r="W19751" s="5"/>
    </row>
    <row r="19752" spans="1:23" x14ac:dyDescent="0.25">
      <c r="A19752" s="5">
        <f>19745</f>
      </c>
      <c r="B19752" s="5" t="s">
        <v>19774</v>
      </c>
      <c r="C19752" s="5" t="s">
        <v>30</v>
      </c>
      <c r="D19752" s="5" t="s">
        <v>29</v>
      </c>
      <c r="E19752" s="5">
        <v>0</v>
      </c>
      <c r="F19752" s="5">
        <v>0</v>
      </c>
      <c r="G19752" s="5">
        <v>0</v>
      </c>
      <c r="H19752" s="5">
        <v>0</v>
      </c>
      <c r="I19752" s="5">
        <v>0</v>
      </c>
      <c r="J19752" s="5">
        <v>0</v>
      </c>
      <c r="K19752" s="5">
        <v>0</v>
      </c>
      <c r="L19752" s="5">
        <v>0</v>
      </c>
      <c r="M19752" s="5">
        <v>0</v>
      </c>
      <c r="N19752" s="5">
        <v>0</v>
      </c>
      <c r="O19752" s="5">
        <v>0</v>
      </c>
      <c r="P19752" s="5">
        <v>10</v>
      </c>
      <c r="Q19752" s="5">
        <v>50</v>
      </c>
      <c r="R19752" s="5">
        <v>20</v>
      </c>
      <c r="S19752" s="5" t="s">
        <v>30</v>
      </c>
      <c r="T19752" s="5" t="s">
        <v>29</v>
      </c>
      <c r="U19752" s="5" t="s">
        <v>30</v>
      </c>
      <c r="V19752" s="5">
        <v>64098.7</v>
      </c>
      <c r="W19752" s="5"/>
    </row>
    <row r="19753" spans="1:23" x14ac:dyDescent="0.25">
      <c r="A19753" s="5">
        <f>19746</f>
      </c>
      <c r="B19753" s="5" t="s">
        <v>19775</v>
      </c>
      <c r="C19753" s="5" t="s">
        <v>30</v>
      </c>
      <c r="D19753" s="5" t="s">
        <v>29</v>
      </c>
      <c r="E19753" s="5">
        <v>0</v>
      </c>
      <c r="F19753" s="5">
        <v>0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0</v>
      </c>
      <c r="M19753" s="5">
        <v>0</v>
      </c>
      <c r="N19753" s="5">
        <v>0</v>
      </c>
      <c r="O19753" s="5">
        <v>0</v>
      </c>
      <c r="P19753" s="5">
        <v>10</v>
      </c>
      <c r="Q19753" s="5">
        <v>50</v>
      </c>
      <c r="R19753" s="5">
        <v>20</v>
      </c>
      <c r="S19753" s="5" t="s">
        <v>30</v>
      </c>
      <c r="T19753" s="5" t="s">
        <v>29</v>
      </c>
      <c r="U19753" s="5" t="s">
        <v>30</v>
      </c>
      <c r="V19753" s="5">
        <v>64098.9</v>
      </c>
      <c r="W19753" s="5"/>
    </row>
    <row r="19754" spans="1:23" x14ac:dyDescent="0.25">
      <c r="A19754" s="5">
        <f>19747</f>
      </c>
      <c r="B19754" s="5" t="s">
        <v>19776</v>
      </c>
      <c r="C19754" s="5" t="s">
        <v>30</v>
      </c>
      <c r="D19754" s="5" t="s">
        <v>29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0</v>
      </c>
      <c r="K19754" s="5">
        <v>0</v>
      </c>
      <c r="L19754" s="5">
        <v>0</v>
      </c>
      <c r="M19754" s="5">
        <v>0</v>
      </c>
      <c r="N19754" s="5">
        <v>0</v>
      </c>
      <c r="O19754" s="5">
        <v>0</v>
      </c>
      <c r="P19754" s="5">
        <v>10</v>
      </c>
      <c r="Q19754" s="5">
        <v>50</v>
      </c>
      <c r="R19754" s="5">
        <v>20</v>
      </c>
      <c r="S19754" s="5" t="s">
        <v>30</v>
      </c>
      <c r="T19754" s="5" t="s">
        <v>29</v>
      </c>
      <c r="U19754" s="5" t="s">
        <v>30</v>
      </c>
      <c r="V19754" s="5">
        <v>64099</v>
      </c>
      <c r="W19754" s="5"/>
    </row>
    <row r="19755" spans="1:23" x14ac:dyDescent="0.25">
      <c r="A19755" s="5">
        <f>19748</f>
      </c>
      <c r="B19755" s="5" t="s">
        <v>19777</v>
      </c>
      <c r="C19755" s="5" t="s">
        <v>30</v>
      </c>
      <c r="D19755" s="5" t="s">
        <v>29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0</v>
      </c>
      <c r="P19755" s="5">
        <v>10</v>
      </c>
      <c r="Q19755" s="5">
        <v>50</v>
      </c>
      <c r="R19755" s="5">
        <v>20</v>
      </c>
      <c r="S19755" s="5" t="s">
        <v>30</v>
      </c>
      <c r="T19755" s="5" t="s">
        <v>29</v>
      </c>
      <c r="U19755" s="5" t="s">
        <v>30</v>
      </c>
      <c r="V19755" s="5">
        <v>64099.2</v>
      </c>
      <c r="W19755" s="5"/>
    </row>
    <row r="19756" spans="1:23" x14ac:dyDescent="0.25">
      <c r="A19756" s="5">
        <f>19749</f>
      </c>
      <c r="B19756" s="5" t="s">
        <v>19778</v>
      </c>
      <c r="C19756" s="5" t="s">
        <v>30</v>
      </c>
      <c r="D19756" s="5" t="s">
        <v>29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5">
        <v>10</v>
      </c>
      <c r="Q19756" s="5">
        <v>50</v>
      </c>
      <c r="R19756" s="5">
        <v>20</v>
      </c>
      <c r="S19756" s="5" t="s">
        <v>30</v>
      </c>
      <c r="T19756" s="5" t="s">
        <v>29</v>
      </c>
      <c r="U19756" s="5" t="s">
        <v>30</v>
      </c>
      <c r="V19756" s="5">
        <v>64099.3</v>
      </c>
      <c r="W19756" s="5"/>
    </row>
    <row r="19757" spans="1:23" x14ac:dyDescent="0.25">
      <c r="A19757" s="5">
        <f>19750</f>
      </c>
      <c r="B19757" s="5" t="s">
        <v>19779</v>
      </c>
      <c r="C19757" s="5" t="s">
        <v>30</v>
      </c>
      <c r="D19757" s="5" t="s">
        <v>29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0</v>
      </c>
      <c r="K19757" s="5">
        <v>0</v>
      </c>
      <c r="L19757" s="5">
        <v>0</v>
      </c>
      <c r="M19757" s="5">
        <v>0</v>
      </c>
      <c r="N19757" s="5">
        <v>0</v>
      </c>
      <c r="O19757" s="5">
        <v>0</v>
      </c>
      <c r="P19757" s="5">
        <v>10</v>
      </c>
      <c r="Q19757" s="5">
        <v>50</v>
      </c>
      <c r="R19757" s="5">
        <v>20</v>
      </c>
      <c r="S19757" s="5" t="s">
        <v>30</v>
      </c>
      <c r="T19757" s="5" t="s">
        <v>29</v>
      </c>
      <c r="U19757" s="5" t="s">
        <v>30</v>
      </c>
      <c r="V19757" s="5">
        <v>64099.5</v>
      </c>
      <c r="W19757" s="5"/>
    </row>
    <row r="19758" spans="1:23" x14ac:dyDescent="0.25">
      <c r="A19758" s="5">
        <f>19751</f>
      </c>
      <c r="B19758" s="5" t="s">
        <v>19780</v>
      </c>
      <c r="C19758" s="5" t="s">
        <v>30</v>
      </c>
      <c r="D19758" s="5" t="s">
        <v>29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5">
        <v>10</v>
      </c>
      <c r="Q19758" s="5">
        <v>50</v>
      </c>
      <c r="R19758" s="5">
        <v>20</v>
      </c>
      <c r="S19758" s="5" t="s">
        <v>30</v>
      </c>
      <c r="T19758" s="5" t="s">
        <v>29</v>
      </c>
      <c r="U19758" s="5" t="s">
        <v>30</v>
      </c>
      <c r="V19758" s="5">
        <v>64099.6</v>
      </c>
      <c r="W19758" s="5"/>
    </row>
    <row r="19759" spans="1:23" x14ac:dyDescent="0.25">
      <c r="A19759" s="5">
        <f>19752</f>
      </c>
      <c r="B19759" s="5" t="s">
        <v>19781</v>
      </c>
      <c r="C19759" s="5" t="s">
        <v>30</v>
      </c>
      <c r="D19759" s="5" t="s">
        <v>29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5">
        <v>10</v>
      </c>
      <c r="Q19759" s="5">
        <v>50</v>
      </c>
      <c r="R19759" s="5">
        <v>20</v>
      </c>
      <c r="S19759" s="5" t="s">
        <v>30</v>
      </c>
      <c r="T19759" s="5" t="s">
        <v>29</v>
      </c>
      <c r="U19759" s="5" t="s">
        <v>30</v>
      </c>
      <c r="V19759" s="5">
        <v>64099.8</v>
      </c>
      <c r="W19759" s="5"/>
    </row>
    <row r="19760" spans="1:23" x14ac:dyDescent="0.25">
      <c r="A19760" s="5">
        <f>19753</f>
      </c>
      <c r="B19760" s="5" t="s">
        <v>19782</v>
      </c>
      <c r="C19760" s="5" t="s">
        <v>29</v>
      </c>
      <c r="D19760" s="5" t="s">
        <v>30</v>
      </c>
      <c r="E19760" s="5">
        <v>0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0</v>
      </c>
      <c r="P19760" s="5">
        <v>10</v>
      </c>
      <c r="Q19760" s="5">
        <v>50</v>
      </c>
      <c r="R19760" s="5">
        <v>20</v>
      </c>
      <c r="S19760" s="5" t="s">
        <v>30</v>
      </c>
      <c r="T19760" s="5" t="s">
        <v>29</v>
      </c>
      <c r="U19760" s="5" t="s">
        <v>30</v>
      </c>
      <c r="V19760" s="5">
        <v>64099.9</v>
      </c>
      <c r="W19760" s="5"/>
    </row>
    <row r="19761" spans="1:23" x14ac:dyDescent="0.25">
      <c r="A19761" s="5">
        <f>19754</f>
      </c>
      <c r="B19761" s="5" t="s">
        <v>19783</v>
      </c>
      <c r="C19761" s="5" t="s">
        <v>29</v>
      </c>
      <c r="D19761" s="5" t="s">
        <v>30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5">
        <v>10</v>
      </c>
      <c r="Q19761" s="5">
        <v>50</v>
      </c>
      <c r="R19761" s="5">
        <v>20</v>
      </c>
      <c r="S19761" s="5" t="s">
        <v>30</v>
      </c>
      <c r="T19761" s="5" t="s">
        <v>29</v>
      </c>
      <c r="U19761" s="5" t="s">
        <v>30</v>
      </c>
      <c r="V19761" s="5">
        <v>64100</v>
      </c>
      <c r="W19761" s="5"/>
    </row>
    <row r="19762" spans="1:23" x14ac:dyDescent="0.25">
      <c r="A19762" s="5">
        <f>19755</f>
      </c>
      <c r="B19762" s="5" t="s">
        <v>19784</v>
      </c>
      <c r="C19762" s="5" t="s">
        <v>29</v>
      </c>
      <c r="D19762" s="5" t="s">
        <v>30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5">
        <v>10</v>
      </c>
      <c r="Q19762" s="5">
        <v>50</v>
      </c>
      <c r="R19762" s="5">
        <v>20</v>
      </c>
      <c r="S19762" s="5" t="s">
        <v>30</v>
      </c>
      <c r="T19762" s="5" t="s">
        <v>29</v>
      </c>
      <c r="U19762" s="5" t="s">
        <v>30</v>
      </c>
      <c r="V19762" s="5">
        <v>64100.1</v>
      </c>
      <c r="W19762" s="5"/>
    </row>
    <row r="19763" spans="1:23" x14ac:dyDescent="0.25">
      <c r="A19763" s="5">
        <f>19756</f>
      </c>
      <c r="B19763" s="5" t="s">
        <v>19785</v>
      </c>
      <c r="C19763" s="5" t="s">
        <v>29</v>
      </c>
      <c r="D19763" s="5" t="s">
        <v>30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0</v>
      </c>
      <c r="P19763" s="5">
        <v>10</v>
      </c>
      <c r="Q19763" s="5">
        <v>50</v>
      </c>
      <c r="R19763" s="5">
        <v>20</v>
      </c>
      <c r="S19763" s="5" t="s">
        <v>30</v>
      </c>
      <c r="T19763" s="5" t="s">
        <v>29</v>
      </c>
      <c r="U19763" s="5" t="s">
        <v>30</v>
      </c>
      <c r="V19763" s="5">
        <v>64100.3</v>
      </c>
      <c r="W19763" s="5"/>
    </row>
    <row r="19764" spans="1:23" x14ac:dyDescent="0.25">
      <c r="A19764" s="5">
        <f>19757</f>
      </c>
      <c r="B19764" s="5" t="s">
        <v>19786</v>
      </c>
      <c r="C19764" s="5" t="s">
        <v>29</v>
      </c>
      <c r="D19764" s="5" t="s">
        <v>30</v>
      </c>
      <c r="E19764" s="5">
        <v>0</v>
      </c>
      <c r="F19764" s="5">
        <v>0</v>
      </c>
      <c r="G19764" s="5">
        <v>0</v>
      </c>
      <c r="H19764" s="5">
        <v>0</v>
      </c>
      <c r="I19764" s="5">
        <v>0</v>
      </c>
      <c r="J19764" s="5">
        <v>0</v>
      </c>
      <c r="K19764" s="5">
        <v>0</v>
      </c>
      <c r="L19764" s="5">
        <v>0</v>
      </c>
      <c r="M19764" s="5">
        <v>0</v>
      </c>
      <c r="N19764" s="5">
        <v>0</v>
      </c>
      <c r="O19764" s="5">
        <v>0</v>
      </c>
      <c r="P19764" s="5">
        <v>10</v>
      </c>
      <c r="Q19764" s="5">
        <v>50</v>
      </c>
      <c r="R19764" s="5">
        <v>20</v>
      </c>
      <c r="S19764" s="5" t="s">
        <v>30</v>
      </c>
      <c r="T19764" s="5" t="s">
        <v>29</v>
      </c>
      <c r="U19764" s="5" t="s">
        <v>30</v>
      </c>
      <c r="V19764" s="5">
        <v>64100.4</v>
      </c>
      <c r="W19764" s="5"/>
    </row>
    <row r="19765" spans="1:23" x14ac:dyDescent="0.25">
      <c r="A19765" s="5">
        <f>19758</f>
      </c>
      <c r="B19765" s="5" t="s">
        <v>19787</v>
      </c>
      <c r="C19765" s="5" t="s">
        <v>29</v>
      </c>
      <c r="D19765" s="5" t="s">
        <v>30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0</v>
      </c>
      <c r="K19765" s="5">
        <v>0</v>
      </c>
      <c r="L19765" s="5">
        <v>0</v>
      </c>
      <c r="M19765" s="5">
        <v>0</v>
      </c>
      <c r="N19765" s="5">
        <v>0</v>
      </c>
      <c r="O19765" s="5">
        <v>0</v>
      </c>
      <c r="P19765" s="5">
        <v>10</v>
      </c>
      <c r="Q19765" s="5">
        <v>50</v>
      </c>
      <c r="R19765" s="5">
        <v>20</v>
      </c>
      <c r="S19765" s="5" t="s">
        <v>30</v>
      </c>
      <c r="T19765" s="5" t="s">
        <v>29</v>
      </c>
      <c r="U19765" s="5" t="s">
        <v>30</v>
      </c>
      <c r="V19765" s="5">
        <v>64100.6</v>
      </c>
      <c r="W19765" s="5"/>
    </row>
    <row r="19766" spans="1:23" x14ac:dyDescent="0.25">
      <c r="A19766" s="5">
        <f>19759</f>
      </c>
      <c r="B19766" s="5" t="s">
        <v>19788</v>
      </c>
      <c r="C19766" s="5" t="s">
        <v>29</v>
      </c>
      <c r="D19766" s="5" t="s">
        <v>30</v>
      </c>
      <c r="E19766" s="5">
        <v>0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0</v>
      </c>
      <c r="M19766" s="5">
        <v>0</v>
      </c>
      <c r="N19766" s="5">
        <v>0</v>
      </c>
      <c r="O19766" s="5">
        <v>0</v>
      </c>
      <c r="P19766" s="5">
        <v>10</v>
      </c>
      <c r="Q19766" s="5">
        <v>50</v>
      </c>
      <c r="R19766" s="5">
        <v>20</v>
      </c>
      <c r="S19766" s="5" t="s">
        <v>30</v>
      </c>
      <c r="T19766" s="5" t="s">
        <v>29</v>
      </c>
      <c r="U19766" s="5" t="s">
        <v>30</v>
      </c>
      <c r="V19766" s="5">
        <v>64100.7</v>
      </c>
      <c r="W19766" s="5"/>
    </row>
    <row r="19767" spans="1:23" x14ac:dyDescent="0.25">
      <c r="A19767" s="5">
        <f>19760</f>
      </c>
      <c r="B19767" s="5" t="s">
        <v>19789</v>
      </c>
      <c r="C19767" s="5" t="s">
        <v>29</v>
      </c>
      <c r="D19767" s="5" t="s">
        <v>29</v>
      </c>
      <c r="E19767" s="5">
        <v>0</v>
      </c>
      <c r="F19767" s="5">
        <v>0</v>
      </c>
      <c r="G19767" s="5">
        <v>0</v>
      </c>
      <c r="H19767" s="5">
        <v>0</v>
      </c>
      <c r="I19767" s="5">
        <v>0</v>
      </c>
      <c r="J19767" s="5">
        <v>0</v>
      </c>
      <c r="K19767" s="5">
        <v>0</v>
      </c>
      <c r="L19767" s="5">
        <v>0</v>
      </c>
      <c r="M19767" s="5">
        <v>0</v>
      </c>
      <c r="N19767" s="5">
        <v>0</v>
      </c>
      <c r="O19767" s="5">
        <v>0</v>
      </c>
      <c r="P19767" s="5">
        <v>10</v>
      </c>
      <c r="Q19767" s="5">
        <v>0</v>
      </c>
      <c r="R19767" s="5">
        <v>0</v>
      </c>
      <c r="S19767" s="5" t="s">
        <v>29</v>
      </c>
      <c r="T19767" s="5" t="s">
        <v>29</v>
      </c>
      <c r="U19767" s="5" t="s">
        <v>29</v>
      </c>
      <c r="V19767" s="5">
        <v>64102.1</v>
      </c>
      <c r="W19767" s="5"/>
    </row>
    <row r="19768" spans="1:23" x14ac:dyDescent="0.25">
      <c r="A19768" s="5">
        <f>19761</f>
      </c>
      <c r="B19768" s="5" t="s">
        <v>19790</v>
      </c>
      <c r="C19768" s="5" t="s">
        <v>29</v>
      </c>
      <c r="D19768" s="5" t="s">
        <v>29</v>
      </c>
      <c r="E19768" s="5">
        <v>0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5">
        <v>0</v>
      </c>
      <c r="M19768" s="5">
        <v>0</v>
      </c>
      <c r="N19768" s="5">
        <v>0</v>
      </c>
      <c r="O19768" s="5">
        <v>0</v>
      </c>
      <c r="P19768" s="5">
        <v>10</v>
      </c>
      <c r="Q19768" s="5">
        <v>0</v>
      </c>
      <c r="R19768" s="5">
        <v>0</v>
      </c>
      <c r="S19768" s="5" t="s">
        <v>29</v>
      </c>
      <c r="T19768" s="5" t="s">
        <v>29</v>
      </c>
      <c r="U19768" s="5" t="s">
        <v>29</v>
      </c>
      <c r="V19768" s="5">
        <v>64102.3</v>
      </c>
      <c r="W19768" s="5"/>
    </row>
    <row r="19769" spans="1:23" x14ac:dyDescent="0.25">
      <c r="A19769" s="5">
        <f>19762</f>
      </c>
      <c r="B19769" s="5" t="s">
        <v>19791</v>
      </c>
      <c r="C19769" s="5" t="s">
        <v>29</v>
      </c>
      <c r="D19769" s="5" t="s">
        <v>29</v>
      </c>
      <c r="E19769" s="5">
        <v>0</v>
      </c>
      <c r="F19769" s="5">
        <v>0</v>
      </c>
      <c r="G19769" s="5">
        <v>0</v>
      </c>
      <c r="H19769" s="5">
        <v>0</v>
      </c>
      <c r="I19769" s="5">
        <v>0</v>
      </c>
      <c r="J19769" s="5">
        <v>0</v>
      </c>
      <c r="K19769" s="5">
        <v>0</v>
      </c>
      <c r="L19769" s="5">
        <v>0</v>
      </c>
      <c r="M19769" s="5">
        <v>0</v>
      </c>
      <c r="N19769" s="5">
        <v>0</v>
      </c>
      <c r="O19769" s="5">
        <v>0</v>
      </c>
      <c r="P19769" s="5">
        <v>10</v>
      </c>
      <c r="Q19769" s="5">
        <v>0</v>
      </c>
      <c r="R19769" s="5">
        <v>0</v>
      </c>
      <c r="S19769" s="5" t="s">
        <v>29</v>
      </c>
      <c r="T19769" s="5" t="s">
        <v>29</v>
      </c>
      <c r="U19769" s="5" t="s">
        <v>29</v>
      </c>
      <c r="V19769" s="5">
        <v>64102.4</v>
      </c>
      <c r="W19769" s="5"/>
    </row>
    <row r="19770" spans="1:23" x14ac:dyDescent="0.25">
      <c r="A19770" s="5">
        <f>19763</f>
      </c>
      <c r="B19770" s="5" t="s">
        <v>19792</v>
      </c>
      <c r="C19770" s="5" t="s">
        <v>29</v>
      </c>
      <c r="D19770" s="5" t="s">
        <v>29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0</v>
      </c>
      <c r="K19770" s="5">
        <v>0</v>
      </c>
      <c r="L19770" s="5">
        <v>0</v>
      </c>
      <c r="M19770" s="5">
        <v>0</v>
      </c>
      <c r="N19770" s="5">
        <v>0</v>
      </c>
      <c r="O19770" s="5">
        <v>0</v>
      </c>
      <c r="P19770" s="5">
        <v>10</v>
      </c>
      <c r="Q19770" s="5">
        <v>0</v>
      </c>
      <c r="R19770" s="5">
        <v>0</v>
      </c>
      <c r="S19770" s="5" t="s">
        <v>29</v>
      </c>
      <c r="T19770" s="5" t="s">
        <v>29</v>
      </c>
      <c r="U19770" s="5" t="s">
        <v>29</v>
      </c>
      <c r="V19770" s="5">
        <v>64102.5</v>
      </c>
      <c r="W19770" s="5"/>
    </row>
    <row r="19771" spans="1:23" x14ac:dyDescent="0.25">
      <c r="A19771" s="5">
        <f>19764</f>
      </c>
      <c r="B19771" s="5" t="s">
        <v>19793</v>
      </c>
      <c r="C19771" s="5" t="s">
        <v>29</v>
      </c>
      <c r="D19771" s="5" t="s">
        <v>29</v>
      </c>
      <c r="E19771" s="5">
        <v>0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0</v>
      </c>
      <c r="M19771" s="5">
        <v>0</v>
      </c>
      <c r="N19771" s="5">
        <v>0</v>
      </c>
      <c r="O19771" s="5">
        <v>0</v>
      </c>
      <c r="P19771" s="5">
        <v>10</v>
      </c>
      <c r="Q19771" s="5">
        <v>0</v>
      </c>
      <c r="R19771" s="5">
        <v>0</v>
      </c>
      <c r="S19771" s="5" t="s">
        <v>29</v>
      </c>
      <c r="T19771" s="5" t="s">
        <v>29</v>
      </c>
      <c r="U19771" s="5" t="s">
        <v>29</v>
      </c>
      <c r="V19771" s="5">
        <v>64102.7</v>
      </c>
      <c r="W19771" s="5"/>
    </row>
    <row r="19772" spans="1:23" x14ac:dyDescent="0.25">
      <c r="A19772" s="5">
        <f>19765</f>
      </c>
      <c r="B19772" s="5" t="s">
        <v>19794</v>
      </c>
      <c r="C19772" s="5" t="s">
        <v>29</v>
      </c>
      <c r="D19772" s="5" t="s">
        <v>29</v>
      </c>
      <c r="E19772" s="5">
        <v>0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0</v>
      </c>
      <c r="N19772" s="5">
        <v>0</v>
      </c>
      <c r="O19772" s="5">
        <v>0</v>
      </c>
      <c r="P19772" s="5">
        <v>10</v>
      </c>
      <c r="Q19772" s="5">
        <v>0</v>
      </c>
      <c r="R19772" s="5">
        <v>0</v>
      </c>
      <c r="S19772" s="5" t="s">
        <v>29</v>
      </c>
      <c r="T19772" s="5" t="s">
        <v>29</v>
      </c>
      <c r="U19772" s="5" t="s">
        <v>29</v>
      </c>
      <c r="V19772" s="5">
        <v>64102.8</v>
      </c>
      <c r="W19772" s="5"/>
    </row>
    <row r="19773" spans="1:23" x14ac:dyDescent="0.25">
      <c r="A19773" s="5">
        <f>19766</f>
      </c>
      <c r="B19773" s="5" t="s">
        <v>19795</v>
      </c>
      <c r="C19773" s="5" t="s">
        <v>29</v>
      </c>
      <c r="D19773" s="5" t="s">
        <v>29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0</v>
      </c>
      <c r="K19773" s="5">
        <v>0</v>
      </c>
      <c r="L19773" s="5">
        <v>0</v>
      </c>
      <c r="M19773" s="5">
        <v>0</v>
      </c>
      <c r="N19773" s="5">
        <v>0</v>
      </c>
      <c r="O19773" s="5">
        <v>0</v>
      </c>
      <c r="P19773" s="5">
        <v>10</v>
      </c>
      <c r="Q19773" s="5">
        <v>0</v>
      </c>
      <c r="R19773" s="5">
        <v>0</v>
      </c>
      <c r="S19773" s="5" t="s">
        <v>29</v>
      </c>
      <c r="T19773" s="5" t="s">
        <v>29</v>
      </c>
      <c r="U19773" s="5" t="s">
        <v>29</v>
      </c>
      <c r="V19773" s="5">
        <v>64102.9</v>
      </c>
      <c r="W19773" s="5"/>
    </row>
    <row r="19774" spans="1:23" x14ac:dyDescent="0.25">
      <c r="A19774" s="5">
        <f>19767</f>
      </c>
      <c r="B19774" s="5" t="s">
        <v>19796</v>
      </c>
      <c r="C19774" s="5" t="s">
        <v>29</v>
      </c>
      <c r="D19774" s="5" t="s">
        <v>29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0</v>
      </c>
      <c r="K19774" s="5">
        <v>0</v>
      </c>
      <c r="L19774" s="5">
        <v>0</v>
      </c>
      <c r="M19774" s="5">
        <v>0</v>
      </c>
      <c r="N19774" s="5">
        <v>0</v>
      </c>
      <c r="O19774" s="5">
        <v>0</v>
      </c>
      <c r="P19774" s="5">
        <v>10</v>
      </c>
      <c r="Q19774" s="5">
        <v>0</v>
      </c>
      <c r="R19774" s="5">
        <v>0</v>
      </c>
      <c r="S19774" s="5" t="s">
        <v>29</v>
      </c>
      <c r="T19774" s="5" t="s">
        <v>29</v>
      </c>
      <c r="U19774" s="5" t="s">
        <v>29</v>
      </c>
      <c r="V19774" s="5">
        <v>64103</v>
      </c>
      <c r="W19774" s="5"/>
    </row>
    <row r="19775" spans="1:23" x14ac:dyDescent="0.25">
      <c r="A19775" s="5">
        <f>19768</f>
      </c>
      <c r="B19775" s="5" t="s">
        <v>19797</v>
      </c>
      <c r="C19775" s="5" t="s">
        <v>29</v>
      </c>
      <c r="D19775" s="5" t="s">
        <v>29</v>
      </c>
      <c r="E19775" s="5">
        <v>0</v>
      </c>
      <c r="F19775" s="5">
        <v>0</v>
      </c>
      <c r="G19775" s="5">
        <v>0</v>
      </c>
      <c r="H19775" s="5">
        <v>0</v>
      </c>
      <c r="I19775" s="5">
        <v>0</v>
      </c>
      <c r="J19775" s="5">
        <v>0</v>
      </c>
      <c r="K19775" s="5">
        <v>0</v>
      </c>
      <c r="L19775" s="5">
        <v>0</v>
      </c>
      <c r="M19775" s="5">
        <v>0</v>
      </c>
      <c r="N19775" s="5">
        <v>0</v>
      </c>
      <c r="O19775" s="5">
        <v>0</v>
      </c>
      <c r="P19775" s="5">
        <v>10</v>
      </c>
      <c r="Q19775" s="5">
        <v>0</v>
      </c>
      <c r="R19775" s="5">
        <v>0</v>
      </c>
      <c r="S19775" s="5" t="s">
        <v>29</v>
      </c>
      <c r="T19775" s="5" t="s">
        <v>29</v>
      </c>
      <c r="U19775" s="5" t="s">
        <v>29</v>
      </c>
      <c r="V19775" s="5">
        <v>64103.1</v>
      </c>
      <c r="W19775" s="5"/>
    </row>
    <row r="19776" spans="1:23" x14ac:dyDescent="0.25">
      <c r="A19776" s="5">
        <f>19769</f>
      </c>
      <c r="B19776" s="5" t="s">
        <v>19798</v>
      </c>
      <c r="C19776" s="5" t="s">
        <v>29</v>
      </c>
      <c r="D19776" s="5" t="s">
        <v>29</v>
      </c>
      <c r="E19776" s="5">
        <v>0</v>
      </c>
      <c r="F19776" s="5">
        <v>0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0</v>
      </c>
      <c r="M19776" s="5">
        <v>0</v>
      </c>
      <c r="N19776" s="5">
        <v>0</v>
      </c>
      <c r="O19776" s="5">
        <v>0</v>
      </c>
      <c r="P19776" s="5">
        <v>10</v>
      </c>
      <c r="Q19776" s="5">
        <v>0</v>
      </c>
      <c r="R19776" s="5">
        <v>0</v>
      </c>
      <c r="S19776" s="5" t="s">
        <v>29</v>
      </c>
      <c r="T19776" s="5" t="s">
        <v>29</v>
      </c>
      <c r="U19776" s="5" t="s">
        <v>29</v>
      </c>
      <c r="V19776" s="5">
        <v>64103.3</v>
      </c>
      <c r="W19776" s="5"/>
    </row>
    <row r="19777" spans="1:23" x14ac:dyDescent="0.25">
      <c r="A19777" s="5">
        <f>19770</f>
      </c>
      <c r="B19777" s="5" t="s">
        <v>19799</v>
      </c>
      <c r="C19777" s="5" t="s">
        <v>29</v>
      </c>
      <c r="D19777" s="5" t="s">
        <v>29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0</v>
      </c>
      <c r="P19777" s="5">
        <v>10</v>
      </c>
      <c r="Q19777" s="5">
        <v>0</v>
      </c>
      <c r="R19777" s="5">
        <v>0</v>
      </c>
      <c r="S19777" s="5" t="s">
        <v>29</v>
      </c>
      <c r="T19777" s="5" t="s">
        <v>29</v>
      </c>
      <c r="U19777" s="5" t="s">
        <v>29</v>
      </c>
      <c r="V19777" s="5">
        <v>64103.5</v>
      </c>
      <c r="W19777" s="5"/>
    </row>
    <row r="19778" spans="1:23" x14ac:dyDescent="0.25">
      <c r="A19778" s="5">
        <f>19771</f>
      </c>
      <c r="B19778" s="5" t="s">
        <v>19800</v>
      </c>
      <c r="C19778" s="5" t="s">
        <v>29</v>
      </c>
      <c r="D19778" s="5" t="s">
        <v>29</v>
      </c>
      <c r="E19778" s="5">
        <v>0</v>
      </c>
      <c r="F19778" s="5">
        <v>0</v>
      </c>
      <c r="G19778" s="5">
        <v>0</v>
      </c>
      <c r="H19778" s="5">
        <v>0</v>
      </c>
      <c r="I19778" s="5">
        <v>0</v>
      </c>
      <c r="J19778" s="5">
        <v>0</v>
      </c>
      <c r="K19778" s="5">
        <v>0</v>
      </c>
      <c r="L19778" s="5">
        <v>0</v>
      </c>
      <c r="M19778" s="5">
        <v>0</v>
      </c>
      <c r="N19778" s="5">
        <v>0</v>
      </c>
      <c r="O19778" s="5">
        <v>0</v>
      </c>
      <c r="P19778" s="5">
        <v>10</v>
      </c>
      <c r="Q19778" s="5">
        <v>0</v>
      </c>
      <c r="R19778" s="5">
        <v>0</v>
      </c>
      <c r="S19778" s="5" t="s">
        <v>29</v>
      </c>
      <c r="T19778" s="5" t="s">
        <v>29</v>
      </c>
      <c r="U19778" s="5" t="s">
        <v>29</v>
      </c>
      <c r="V19778" s="5">
        <v>64103.7</v>
      </c>
      <c r="W19778" s="5"/>
    </row>
    <row r="19779" spans="1:23" x14ac:dyDescent="0.25">
      <c r="A19779" s="5">
        <f>19772</f>
      </c>
      <c r="B19779" s="5" t="s">
        <v>19801</v>
      </c>
      <c r="C19779" s="5" t="s">
        <v>29</v>
      </c>
      <c r="D19779" s="5" t="s">
        <v>29</v>
      </c>
      <c r="E19779" s="5">
        <v>0</v>
      </c>
      <c r="F19779" s="5">
        <v>0</v>
      </c>
      <c r="G19779" s="5">
        <v>0</v>
      </c>
      <c r="H19779" s="5">
        <v>0</v>
      </c>
      <c r="I19779" s="5">
        <v>0</v>
      </c>
      <c r="J19779" s="5">
        <v>0</v>
      </c>
      <c r="K19779" s="5">
        <v>0</v>
      </c>
      <c r="L19779" s="5">
        <v>0</v>
      </c>
      <c r="M19779" s="5">
        <v>0</v>
      </c>
      <c r="N19779" s="5">
        <v>0</v>
      </c>
      <c r="O19779" s="5">
        <v>0</v>
      </c>
      <c r="P19779" s="5">
        <v>10</v>
      </c>
      <c r="Q19779" s="5">
        <v>0</v>
      </c>
      <c r="R19779" s="5">
        <v>0</v>
      </c>
      <c r="S19779" s="5" t="s">
        <v>29</v>
      </c>
      <c r="T19779" s="5" t="s">
        <v>29</v>
      </c>
      <c r="U19779" s="5" t="s">
        <v>29</v>
      </c>
      <c r="V19779" s="5">
        <v>64103.9</v>
      </c>
      <c r="W19779" s="5"/>
    </row>
    <row r="19780" spans="1:23" x14ac:dyDescent="0.25">
      <c r="A19780" s="5">
        <f>19773</f>
      </c>
      <c r="B19780" s="5" t="s">
        <v>19802</v>
      </c>
      <c r="C19780" s="5" t="s">
        <v>29</v>
      </c>
      <c r="D19780" s="5" t="s">
        <v>29</v>
      </c>
      <c r="E19780" s="5">
        <v>0</v>
      </c>
      <c r="F19780" s="5">
        <v>0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0</v>
      </c>
      <c r="M19780" s="5">
        <v>0</v>
      </c>
      <c r="N19780" s="5">
        <v>0</v>
      </c>
      <c r="O19780" s="5">
        <v>0</v>
      </c>
      <c r="P19780" s="5">
        <v>10</v>
      </c>
      <c r="Q19780" s="5">
        <v>0</v>
      </c>
      <c r="R19780" s="5">
        <v>0</v>
      </c>
      <c r="S19780" s="5" t="s">
        <v>29</v>
      </c>
      <c r="T19780" s="5" t="s">
        <v>29</v>
      </c>
      <c r="U19780" s="5" t="s">
        <v>29</v>
      </c>
      <c r="V19780" s="5">
        <v>64104</v>
      </c>
      <c r="W19780" s="5"/>
    </row>
    <row r="19781" spans="1:23" x14ac:dyDescent="0.25">
      <c r="A19781" s="5">
        <f>19774</f>
      </c>
      <c r="B19781" s="5" t="s">
        <v>19803</v>
      </c>
      <c r="C19781" s="5" t="s">
        <v>29</v>
      </c>
      <c r="D19781" s="5" t="s">
        <v>29</v>
      </c>
      <c r="E19781" s="5">
        <v>0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5">
        <v>10</v>
      </c>
      <c r="Q19781" s="5">
        <v>0</v>
      </c>
      <c r="R19781" s="5">
        <v>0</v>
      </c>
      <c r="S19781" s="5" t="s">
        <v>29</v>
      </c>
      <c r="T19781" s="5" t="s">
        <v>29</v>
      </c>
      <c r="U19781" s="5" t="s">
        <v>29</v>
      </c>
      <c r="V19781" s="5">
        <v>64104.2</v>
      </c>
      <c r="W19781" s="5"/>
    </row>
    <row r="19782" spans="1:23" x14ac:dyDescent="0.25">
      <c r="A19782" s="5">
        <f>19775</f>
      </c>
      <c r="B19782" s="5" t="s">
        <v>19804</v>
      </c>
      <c r="C19782" s="5" t="s">
        <v>29</v>
      </c>
      <c r="D19782" s="5" t="s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0</v>
      </c>
      <c r="K19782" s="5">
        <v>0</v>
      </c>
      <c r="L19782" s="5">
        <v>0</v>
      </c>
      <c r="M19782" s="5">
        <v>0</v>
      </c>
      <c r="N19782" s="5">
        <v>0</v>
      </c>
      <c r="O19782" s="5">
        <v>0</v>
      </c>
      <c r="P19782" s="5">
        <v>10</v>
      </c>
      <c r="Q19782" s="5">
        <v>0</v>
      </c>
      <c r="R19782" s="5">
        <v>0</v>
      </c>
      <c r="S19782" s="5" t="s">
        <v>29</v>
      </c>
      <c r="T19782" s="5" t="s">
        <v>29</v>
      </c>
      <c r="U19782" s="5" t="s">
        <v>29</v>
      </c>
      <c r="V19782" s="5">
        <v>64104.4</v>
      </c>
      <c r="W19782" s="5"/>
    </row>
    <row r="19783" spans="1:23" x14ac:dyDescent="0.25">
      <c r="A19783" s="5">
        <f>19776</f>
      </c>
      <c r="B19783" s="5" t="s">
        <v>19805</v>
      </c>
      <c r="C19783" s="5" t="s">
        <v>29</v>
      </c>
      <c r="D19783" s="5" t="s">
        <v>29</v>
      </c>
      <c r="E19783" s="5">
        <v>0</v>
      </c>
      <c r="F19783" s="5">
        <v>0</v>
      </c>
      <c r="G19783" s="5">
        <v>0</v>
      </c>
      <c r="H19783" s="5">
        <v>0</v>
      </c>
      <c r="I19783" s="5">
        <v>0</v>
      </c>
      <c r="J19783" s="5">
        <v>0</v>
      </c>
      <c r="K19783" s="5">
        <v>0</v>
      </c>
      <c r="L19783" s="5">
        <v>0</v>
      </c>
      <c r="M19783" s="5">
        <v>0</v>
      </c>
      <c r="N19783" s="5">
        <v>0</v>
      </c>
      <c r="O19783" s="5">
        <v>0</v>
      </c>
      <c r="P19783" s="5">
        <v>10</v>
      </c>
      <c r="Q19783" s="5">
        <v>0</v>
      </c>
      <c r="R19783" s="5">
        <v>0</v>
      </c>
      <c r="S19783" s="5" t="s">
        <v>29</v>
      </c>
      <c r="T19783" s="5" t="s">
        <v>29</v>
      </c>
      <c r="U19783" s="5" t="s">
        <v>29</v>
      </c>
      <c r="V19783" s="5">
        <v>64104.6</v>
      </c>
      <c r="W19783" s="5"/>
    </row>
    <row r="19784" spans="1:23" x14ac:dyDescent="0.25">
      <c r="A19784" s="5">
        <f>19777</f>
      </c>
      <c r="B19784" s="5" t="s">
        <v>19806</v>
      </c>
      <c r="C19784" s="5" t="s">
        <v>29</v>
      </c>
      <c r="D19784" s="5" t="s">
        <v>29</v>
      </c>
      <c r="E19784" s="5">
        <v>0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5">
        <v>10</v>
      </c>
      <c r="Q19784" s="5">
        <v>0</v>
      </c>
      <c r="R19784" s="5">
        <v>0</v>
      </c>
      <c r="S19784" s="5" t="s">
        <v>29</v>
      </c>
      <c r="T19784" s="5" t="s">
        <v>29</v>
      </c>
      <c r="U19784" s="5" t="s">
        <v>29</v>
      </c>
      <c r="V19784" s="5">
        <v>64104.7</v>
      </c>
      <c r="W19784" s="5"/>
    </row>
    <row r="19785" spans="1:23" x14ac:dyDescent="0.25">
      <c r="A19785" s="5">
        <f>19778</f>
      </c>
      <c r="B19785" s="5" t="s">
        <v>19807</v>
      </c>
      <c r="C19785" s="5" t="s">
        <v>29</v>
      </c>
      <c r="D19785" s="5" t="s">
        <v>29</v>
      </c>
      <c r="E19785" s="5">
        <v>0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5">
        <v>10</v>
      </c>
      <c r="Q19785" s="5">
        <v>0</v>
      </c>
      <c r="R19785" s="5">
        <v>0</v>
      </c>
      <c r="S19785" s="5" t="s">
        <v>29</v>
      </c>
      <c r="T19785" s="5" t="s">
        <v>29</v>
      </c>
      <c r="U19785" s="5" t="s">
        <v>29</v>
      </c>
      <c r="V19785" s="5">
        <v>64104.9</v>
      </c>
      <c r="W19785" s="5"/>
    </row>
    <row r="19786" spans="1:23" x14ac:dyDescent="0.25">
      <c r="A19786" s="5">
        <f>19779</f>
      </c>
      <c r="B19786" s="5" t="s">
        <v>19808</v>
      </c>
      <c r="C19786" s="5" t="s">
        <v>29</v>
      </c>
      <c r="D19786" s="5" t="s">
        <v>29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5">
        <v>10</v>
      </c>
      <c r="Q19786" s="5">
        <v>0</v>
      </c>
      <c r="R19786" s="5">
        <v>0</v>
      </c>
      <c r="S19786" s="5" t="s">
        <v>29</v>
      </c>
      <c r="T19786" s="5" t="s">
        <v>29</v>
      </c>
      <c r="U19786" s="5" t="s">
        <v>29</v>
      </c>
      <c r="V19786" s="5">
        <v>64105</v>
      </c>
      <c r="W19786" s="5"/>
    </row>
    <row r="19787" spans="1:23" x14ac:dyDescent="0.25">
      <c r="A19787" s="5">
        <f>19780</f>
      </c>
      <c r="B19787" s="5" t="s">
        <v>19809</v>
      </c>
      <c r="C19787" s="5" t="s">
        <v>29</v>
      </c>
      <c r="D19787" s="5" t="s">
        <v>29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5">
        <v>10</v>
      </c>
      <c r="Q19787" s="5">
        <v>0</v>
      </c>
      <c r="R19787" s="5">
        <v>0</v>
      </c>
      <c r="S19787" s="5" t="s">
        <v>29</v>
      </c>
      <c r="T19787" s="5" t="s">
        <v>29</v>
      </c>
      <c r="U19787" s="5" t="s">
        <v>29</v>
      </c>
      <c r="V19787" s="5">
        <v>64105.1</v>
      </c>
      <c r="W19787" s="5"/>
    </row>
    <row r="19788" spans="1:23" x14ac:dyDescent="0.25">
      <c r="A19788" s="5">
        <f>19781</f>
      </c>
      <c r="B19788" s="5" t="s">
        <v>19810</v>
      </c>
      <c r="C19788" s="5" t="s">
        <v>29</v>
      </c>
      <c r="D19788" s="5" t="s">
        <v>29</v>
      </c>
      <c r="E19788" s="5">
        <v>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5">
        <v>10</v>
      </c>
      <c r="Q19788" s="5">
        <v>0</v>
      </c>
      <c r="R19788" s="5">
        <v>0</v>
      </c>
      <c r="S19788" s="5" t="s">
        <v>29</v>
      </c>
      <c r="T19788" s="5" t="s">
        <v>29</v>
      </c>
      <c r="U19788" s="5" t="s">
        <v>29</v>
      </c>
      <c r="V19788" s="5">
        <v>64105.2</v>
      </c>
      <c r="W19788" s="5"/>
    </row>
    <row r="19789" spans="1:23" x14ac:dyDescent="0.25">
      <c r="A19789" s="5">
        <f>19782</f>
      </c>
      <c r="B19789" s="5" t="s">
        <v>19811</v>
      </c>
      <c r="C19789" s="5" t="s">
        <v>29</v>
      </c>
      <c r="D19789" s="5" t="s">
        <v>29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5">
        <v>0</v>
      </c>
      <c r="L19789" s="5">
        <v>0</v>
      </c>
      <c r="M19789" s="5">
        <v>0</v>
      </c>
      <c r="N19789" s="5">
        <v>0</v>
      </c>
      <c r="O19789" s="5">
        <v>0</v>
      </c>
      <c r="P19789" s="5">
        <v>10</v>
      </c>
      <c r="Q19789" s="5">
        <v>0</v>
      </c>
      <c r="R19789" s="5">
        <v>0</v>
      </c>
      <c r="S19789" s="5" t="s">
        <v>29</v>
      </c>
      <c r="T19789" s="5" t="s">
        <v>29</v>
      </c>
      <c r="U19789" s="5" t="s">
        <v>29</v>
      </c>
      <c r="V19789" s="5">
        <v>64105.4</v>
      </c>
      <c r="W19789" s="5"/>
    </row>
    <row r="19790" spans="1:23" x14ac:dyDescent="0.25">
      <c r="A19790" s="5">
        <f>19783</f>
      </c>
      <c r="B19790" s="5" t="s">
        <v>19812</v>
      </c>
      <c r="C19790" s="5" t="s">
        <v>29</v>
      </c>
      <c r="D19790" s="5" t="s">
        <v>29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0</v>
      </c>
      <c r="P19790" s="5">
        <v>10</v>
      </c>
      <c r="Q19790" s="5">
        <v>0</v>
      </c>
      <c r="R19790" s="5">
        <v>0</v>
      </c>
      <c r="S19790" s="5" t="s">
        <v>29</v>
      </c>
      <c r="T19790" s="5" t="s">
        <v>29</v>
      </c>
      <c r="U19790" s="5" t="s">
        <v>29</v>
      </c>
      <c r="V19790" s="5">
        <v>64105.5</v>
      </c>
      <c r="W19790" s="5"/>
    </row>
    <row r="19791" spans="1:23" x14ac:dyDescent="0.25">
      <c r="A19791" s="5">
        <f>19784</f>
      </c>
      <c r="B19791" s="5" t="s">
        <v>19813</v>
      </c>
      <c r="C19791" s="5" t="s">
        <v>29</v>
      </c>
      <c r="D19791" s="5" t="s">
        <v>29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5">
        <v>10</v>
      </c>
      <c r="Q19791" s="5">
        <v>0</v>
      </c>
      <c r="R19791" s="5">
        <v>0</v>
      </c>
      <c r="S19791" s="5" t="s">
        <v>29</v>
      </c>
      <c r="T19791" s="5" t="s">
        <v>29</v>
      </c>
      <c r="U19791" s="5" t="s">
        <v>29</v>
      </c>
      <c r="V19791" s="5">
        <v>64105.7</v>
      </c>
      <c r="W19791" s="5"/>
    </row>
    <row r="19792" spans="1:23" x14ac:dyDescent="0.25">
      <c r="A19792" s="5">
        <f>19785</f>
      </c>
      <c r="B19792" s="5" t="s">
        <v>19814</v>
      </c>
      <c r="C19792" s="5" t="s">
        <v>29</v>
      </c>
      <c r="D19792" s="5" t="s">
        <v>29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5">
        <v>10</v>
      </c>
      <c r="Q19792" s="5">
        <v>0</v>
      </c>
      <c r="R19792" s="5">
        <v>0</v>
      </c>
      <c r="S19792" s="5" t="s">
        <v>29</v>
      </c>
      <c r="T19792" s="5" t="s">
        <v>29</v>
      </c>
      <c r="U19792" s="5" t="s">
        <v>29</v>
      </c>
      <c r="V19792" s="5">
        <v>64105.8</v>
      </c>
      <c r="W19792" s="5"/>
    </row>
    <row r="19793" spans="1:23" x14ac:dyDescent="0.25">
      <c r="A19793" s="5">
        <f>19786</f>
      </c>
      <c r="B19793" s="5" t="s">
        <v>19815</v>
      </c>
      <c r="C19793" s="5" t="s">
        <v>29</v>
      </c>
      <c r="D19793" s="5" t="s">
        <v>29</v>
      </c>
      <c r="E19793" s="5">
        <v>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5">
        <v>10</v>
      </c>
      <c r="Q19793" s="5">
        <v>0</v>
      </c>
      <c r="R19793" s="5">
        <v>0</v>
      </c>
      <c r="S19793" s="5" t="s">
        <v>29</v>
      </c>
      <c r="T19793" s="5" t="s">
        <v>29</v>
      </c>
      <c r="U19793" s="5" t="s">
        <v>29</v>
      </c>
      <c r="V19793" s="5">
        <v>64105.9</v>
      </c>
      <c r="W19793" s="5"/>
    </row>
    <row r="19794" spans="1:23" x14ac:dyDescent="0.25">
      <c r="A19794" s="5">
        <f>19787</f>
      </c>
      <c r="B19794" s="5" t="s">
        <v>19816</v>
      </c>
      <c r="C19794" s="5" t="s">
        <v>29</v>
      </c>
      <c r="D19794" s="5" t="s">
        <v>29</v>
      </c>
      <c r="E19794" s="5">
        <v>0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5">
        <v>10</v>
      </c>
      <c r="Q19794" s="5">
        <v>0</v>
      </c>
      <c r="R19794" s="5">
        <v>0</v>
      </c>
      <c r="S19794" s="5" t="s">
        <v>29</v>
      </c>
      <c r="T19794" s="5" t="s">
        <v>29</v>
      </c>
      <c r="U19794" s="5" t="s">
        <v>29</v>
      </c>
      <c r="V19794" s="5">
        <v>64106.1</v>
      </c>
      <c r="W19794" s="5"/>
    </row>
    <row r="19795" spans="1:23" x14ac:dyDescent="0.25">
      <c r="A19795" s="5">
        <f>19788</f>
      </c>
      <c r="B19795" s="5" t="s">
        <v>19817</v>
      </c>
      <c r="C19795" s="5" t="s">
        <v>29</v>
      </c>
      <c r="D19795" s="5" t="s">
        <v>29</v>
      </c>
      <c r="E19795" s="5">
        <v>0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5">
        <v>0</v>
      </c>
      <c r="M19795" s="5">
        <v>0</v>
      </c>
      <c r="N19795" s="5">
        <v>0</v>
      </c>
      <c r="O19795" s="5">
        <v>0</v>
      </c>
      <c r="P19795" s="5">
        <v>10</v>
      </c>
      <c r="Q19795" s="5">
        <v>0</v>
      </c>
      <c r="R19795" s="5">
        <v>0</v>
      </c>
      <c r="S19795" s="5" t="s">
        <v>29</v>
      </c>
      <c r="T19795" s="5" t="s">
        <v>29</v>
      </c>
      <c r="U19795" s="5" t="s">
        <v>29</v>
      </c>
      <c r="V19795" s="5">
        <v>64106.2</v>
      </c>
      <c r="W19795" s="5"/>
    </row>
    <row r="19796" spans="1:23" x14ac:dyDescent="0.25">
      <c r="A19796" s="5">
        <f>19789</f>
      </c>
      <c r="B19796" s="5" t="s">
        <v>19818</v>
      </c>
      <c r="C19796" s="5" t="s">
        <v>29</v>
      </c>
      <c r="D19796" s="5" t="s">
        <v>29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0</v>
      </c>
      <c r="M19796" s="5">
        <v>0</v>
      </c>
      <c r="N19796" s="5">
        <v>0</v>
      </c>
      <c r="O19796" s="5">
        <v>0</v>
      </c>
      <c r="P19796" s="5">
        <v>10</v>
      </c>
      <c r="Q19796" s="5">
        <v>0</v>
      </c>
      <c r="R19796" s="5">
        <v>0</v>
      </c>
      <c r="S19796" s="5" t="s">
        <v>29</v>
      </c>
      <c r="T19796" s="5" t="s">
        <v>29</v>
      </c>
      <c r="U19796" s="5" t="s">
        <v>29</v>
      </c>
      <c r="V19796" s="5">
        <v>64106.3</v>
      </c>
      <c r="W19796" s="5"/>
    </row>
    <row r="19797" spans="1:23" x14ac:dyDescent="0.25">
      <c r="A19797" s="5">
        <f>19790</f>
      </c>
      <c r="B19797" s="5" t="s">
        <v>19819</v>
      </c>
      <c r="C19797" s="5" t="s">
        <v>29</v>
      </c>
      <c r="D19797" s="5" t="s">
        <v>29</v>
      </c>
      <c r="E19797" s="5">
        <v>0</v>
      </c>
      <c r="F19797" s="5">
        <v>0</v>
      </c>
      <c r="G19797" s="5">
        <v>0</v>
      </c>
      <c r="H19797" s="5">
        <v>0</v>
      </c>
      <c r="I19797" s="5">
        <v>0</v>
      </c>
      <c r="J19797" s="5">
        <v>0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5">
        <v>10</v>
      </c>
      <c r="Q19797" s="5">
        <v>0</v>
      </c>
      <c r="R19797" s="5">
        <v>0</v>
      </c>
      <c r="S19797" s="5" t="s">
        <v>29</v>
      </c>
      <c r="T19797" s="5" t="s">
        <v>29</v>
      </c>
      <c r="U19797" s="5" t="s">
        <v>29</v>
      </c>
      <c r="V19797" s="5">
        <v>64106.5</v>
      </c>
      <c r="W19797" s="5"/>
    </row>
    <row r="19798" spans="1:23" x14ac:dyDescent="0.25">
      <c r="A19798" s="5">
        <f>19791</f>
      </c>
      <c r="B19798" s="5" t="s">
        <v>19820</v>
      </c>
      <c r="C19798" s="5" t="s">
        <v>29</v>
      </c>
      <c r="D19798" s="5" t="s">
        <v>29</v>
      </c>
      <c r="E19798" s="5">
        <v>0</v>
      </c>
      <c r="F19798" s="5">
        <v>0</v>
      </c>
      <c r="G19798" s="5">
        <v>0</v>
      </c>
      <c r="H19798" s="5">
        <v>0</v>
      </c>
      <c r="I19798" s="5">
        <v>0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0</v>
      </c>
      <c r="P19798" s="5">
        <v>10</v>
      </c>
      <c r="Q19798" s="5">
        <v>0</v>
      </c>
      <c r="R19798" s="5">
        <v>0</v>
      </c>
      <c r="S19798" s="5" t="s">
        <v>29</v>
      </c>
      <c r="T19798" s="5" t="s">
        <v>29</v>
      </c>
      <c r="U19798" s="5" t="s">
        <v>29</v>
      </c>
      <c r="V19798" s="5">
        <v>64106.6</v>
      </c>
      <c r="W19798" s="5"/>
    </row>
    <row r="19799" spans="1:23" x14ac:dyDescent="0.25">
      <c r="A19799" s="5">
        <f>19792</f>
      </c>
      <c r="B19799" s="5" t="s">
        <v>19821</v>
      </c>
      <c r="C19799" s="5" t="s">
        <v>29</v>
      </c>
      <c r="D19799" s="5" t="s">
        <v>29</v>
      </c>
      <c r="E19799" s="5">
        <v>0</v>
      </c>
      <c r="F19799" s="5">
        <v>0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0</v>
      </c>
      <c r="M19799" s="5">
        <v>0</v>
      </c>
      <c r="N19799" s="5">
        <v>0</v>
      </c>
      <c r="O19799" s="5">
        <v>0</v>
      </c>
      <c r="P19799" s="5">
        <v>10</v>
      </c>
      <c r="Q19799" s="5">
        <v>0</v>
      </c>
      <c r="R19799" s="5">
        <v>0</v>
      </c>
      <c r="S19799" s="5" t="s">
        <v>29</v>
      </c>
      <c r="T19799" s="5" t="s">
        <v>29</v>
      </c>
      <c r="U19799" s="5" t="s">
        <v>29</v>
      </c>
      <c r="V19799" s="5">
        <v>64106.7</v>
      </c>
      <c r="W19799" s="5"/>
    </row>
    <row r="19800" spans="1:23" x14ac:dyDescent="0.25">
      <c r="A19800" s="5">
        <f>19793</f>
      </c>
      <c r="B19800" s="5" t="s">
        <v>19822</v>
      </c>
      <c r="C19800" s="5" t="s">
        <v>29</v>
      </c>
      <c r="D19800" s="5" t="s">
        <v>29</v>
      </c>
      <c r="E19800" s="5">
        <v>0</v>
      </c>
      <c r="F19800" s="5">
        <v>0</v>
      </c>
      <c r="G19800" s="5">
        <v>0</v>
      </c>
      <c r="H19800" s="5">
        <v>0</v>
      </c>
      <c r="I19800" s="5">
        <v>0</v>
      </c>
      <c r="J19800" s="5">
        <v>0</v>
      </c>
      <c r="K19800" s="5">
        <v>0</v>
      </c>
      <c r="L19800" s="5">
        <v>0</v>
      </c>
      <c r="M19800" s="5">
        <v>0</v>
      </c>
      <c r="N19800" s="5">
        <v>0</v>
      </c>
      <c r="O19800" s="5">
        <v>0</v>
      </c>
      <c r="P19800" s="5">
        <v>10</v>
      </c>
      <c r="Q19800" s="5">
        <v>0</v>
      </c>
      <c r="R19800" s="5">
        <v>0</v>
      </c>
      <c r="S19800" s="5" t="s">
        <v>29</v>
      </c>
      <c r="T19800" s="5" t="s">
        <v>29</v>
      </c>
      <c r="U19800" s="5" t="s">
        <v>29</v>
      </c>
      <c r="V19800" s="5">
        <v>64106.9</v>
      </c>
      <c r="W19800" s="5"/>
    </row>
    <row r="19801" spans="1:23" x14ac:dyDescent="0.25">
      <c r="A19801" s="5">
        <f>19794</f>
      </c>
      <c r="B19801" s="5" t="s">
        <v>19823</v>
      </c>
      <c r="C19801" s="5" t="s">
        <v>29</v>
      </c>
      <c r="D19801" s="5" t="s">
        <v>29</v>
      </c>
      <c r="E19801" s="5">
        <v>0</v>
      </c>
      <c r="F19801" s="5">
        <v>0</v>
      </c>
      <c r="G19801" s="5">
        <v>0</v>
      </c>
      <c r="H19801" s="5">
        <v>0</v>
      </c>
      <c r="I19801" s="5">
        <v>0</v>
      </c>
      <c r="J19801" s="5">
        <v>0</v>
      </c>
      <c r="K19801" s="5">
        <v>0</v>
      </c>
      <c r="L19801" s="5">
        <v>0</v>
      </c>
      <c r="M19801" s="5">
        <v>0</v>
      </c>
      <c r="N19801" s="5">
        <v>0</v>
      </c>
      <c r="O19801" s="5">
        <v>0</v>
      </c>
      <c r="P19801" s="5">
        <v>10</v>
      </c>
      <c r="Q19801" s="5">
        <v>0</v>
      </c>
      <c r="R19801" s="5">
        <v>0</v>
      </c>
      <c r="S19801" s="5" t="s">
        <v>29</v>
      </c>
      <c r="T19801" s="5" t="s">
        <v>29</v>
      </c>
      <c r="U19801" s="5" t="s">
        <v>29</v>
      </c>
      <c r="V19801" s="5">
        <v>64107.1</v>
      </c>
      <c r="W19801" s="5"/>
    </row>
    <row r="19802" spans="1:23" x14ac:dyDescent="0.25">
      <c r="A19802" s="5">
        <f>19795</f>
      </c>
      <c r="B19802" s="5" t="s">
        <v>19824</v>
      </c>
      <c r="C19802" s="5" t="s">
        <v>29</v>
      </c>
      <c r="D19802" s="5" t="s">
        <v>29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5">
        <v>10</v>
      </c>
      <c r="Q19802" s="5">
        <v>0</v>
      </c>
      <c r="R19802" s="5">
        <v>0</v>
      </c>
      <c r="S19802" s="5" t="s">
        <v>29</v>
      </c>
      <c r="T19802" s="5" t="s">
        <v>29</v>
      </c>
      <c r="U19802" s="5" t="s">
        <v>29</v>
      </c>
      <c r="V19802" s="5">
        <v>64107.2</v>
      </c>
      <c r="W19802" s="5"/>
    </row>
    <row r="19803" spans="1:23" x14ac:dyDescent="0.25">
      <c r="A19803" s="5">
        <f>19796</f>
      </c>
      <c r="B19803" s="5" t="s">
        <v>19825</v>
      </c>
      <c r="C19803" s="5" t="s">
        <v>29</v>
      </c>
      <c r="D19803" s="5" t="s">
        <v>29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5">
        <v>10</v>
      </c>
      <c r="Q19803" s="5">
        <v>0</v>
      </c>
      <c r="R19803" s="5">
        <v>0</v>
      </c>
      <c r="S19803" s="5" t="s">
        <v>29</v>
      </c>
      <c r="T19803" s="5" t="s">
        <v>29</v>
      </c>
      <c r="U19803" s="5" t="s">
        <v>29</v>
      </c>
      <c r="V19803" s="5">
        <v>64107.4</v>
      </c>
      <c r="W19803" s="5"/>
    </row>
    <row r="19804" spans="1:23" x14ac:dyDescent="0.25">
      <c r="A19804" s="5">
        <f>19797</f>
      </c>
      <c r="B19804" s="5" t="s">
        <v>19826</v>
      </c>
      <c r="C19804" s="5" t="s">
        <v>29</v>
      </c>
      <c r="D19804" s="5" t="s">
        <v>29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5">
        <v>10</v>
      </c>
      <c r="Q19804" s="5">
        <v>0</v>
      </c>
      <c r="R19804" s="5">
        <v>0</v>
      </c>
      <c r="S19804" s="5" t="s">
        <v>29</v>
      </c>
      <c r="T19804" s="5" t="s">
        <v>29</v>
      </c>
      <c r="U19804" s="5" t="s">
        <v>29</v>
      </c>
      <c r="V19804" s="5">
        <v>64107.5</v>
      </c>
      <c r="W19804" s="5"/>
    </row>
    <row r="19805" spans="1:23" x14ac:dyDescent="0.25">
      <c r="A19805" s="5">
        <f>19798</f>
      </c>
      <c r="B19805" s="5" t="s">
        <v>19827</v>
      </c>
      <c r="C19805" s="5" t="s">
        <v>29</v>
      </c>
      <c r="D19805" s="5" t="s">
        <v>29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5">
        <v>10</v>
      </c>
      <c r="Q19805" s="5">
        <v>0</v>
      </c>
      <c r="R19805" s="5">
        <v>0</v>
      </c>
      <c r="S19805" s="5" t="s">
        <v>29</v>
      </c>
      <c r="T19805" s="5" t="s">
        <v>29</v>
      </c>
      <c r="U19805" s="5" t="s">
        <v>29</v>
      </c>
      <c r="V19805" s="5">
        <v>64107.7</v>
      </c>
      <c r="W19805" s="5"/>
    </row>
    <row r="19806" spans="1:23" x14ac:dyDescent="0.25">
      <c r="A19806" s="5">
        <f>19799</f>
      </c>
      <c r="B19806" s="5" t="s">
        <v>19828</v>
      </c>
      <c r="C19806" s="5" t="s">
        <v>29</v>
      </c>
      <c r="D19806" s="5" t="s">
        <v>29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5">
        <v>10</v>
      </c>
      <c r="Q19806" s="5">
        <v>0</v>
      </c>
      <c r="R19806" s="5">
        <v>0</v>
      </c>
      <c r="S19806" s="5" t="s">
        <v>29</v>
      </c>
      <c r="T19806" s="5" t="s">
        <v>29</v>
      </c>
      <c r="U19806" s="5" t="s">
        <v>29</v>
      </c>
      <c r="V19806" s="5">
        <v>64107.9</v>
      </c>
      <c r="W19806" s="5"/>
    </row>
    <row r="19807" spans="1:23" x14ac:dyDescent="0.25">
      <c r="A19807" s="5">
        <f>19800</f>
      </c>
      <c r="B19807" s="5" t="s">
        <v>19829</v>
      </c>
      <c r="C19807" s="5" t="s">
        <v>29</v>
      </c>
      <c r="D19807" s="5" t="s">
        <v>29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5">
        <v>10</v>
      </c>
      <c r="Q19807" s="5">
        <v>0</v>
      </c>
      <c r="R19807" s="5">
        <v>0</v>
      </c>
      <c r="S19807" s="5" t="s">
        <v>29</v>
      </c>
      <c r="T19807" s="5" t="s">
        <v>29</v>
      </c>
      <c r="U19807" s="5" t="s">
        <v>29</v>
      </c>
      <c r="V19807" s="5">
        <v>64108</v>
      </c>
      <c r="W19807" s="5"/>
    </row>
    <row r="19808" spans="1:23" x14ac:dyDescent="0.25">
      <c r="A19808" s="5">
        <f>19801</f>
      </c>
      <c r="B19808" s="5" t="s">
        <v>19830</v>
      </c>
      <c r="C19808" s="5" t="s">
        <v>29</v>
      </c>
      <c r="D19808" s="5" t="s">
        <v>29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5">
        <v>10</v>
      </c>
      <c r="Q19808" s="5">
        <v>0</v>
      </c>
      <c r="R19808" s="5">
        <v>0</v>
      </c>
      <c r="S19808" s="5" t="s">
        <v>29</v>
      </c>
      <c r="T19808" s="5" t="s">
        <v>29</v>
      </c>
      <c r="U19808" s="5" t="s">
        <v>29</v>
      </c>
      <c r="V19808" s="5">
        <v>64108.1</v>
      </c>
      <c r="W19808" s="5"/>
    </row>
    <row r="19809" spans="1:23" x14ac:dyDescent="0.25">
      <c r="A19809" s="5">
        <f>19802</f>
      </c>
      <c r="B19809" s="5" t="s">
        <v>19831</v>
      </c>
      <c r="C19809" s="5" t="s">
        <v>29</v>
      </c>
      <c r="D19809" s="5" t="s">
        <v>29</v>
      </c>
      <c r="E19809" s="5">
        <v>0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5">
        <v>10</v>
      </c>
      <c r="Q19809" s="5">
        <v>0</v>
      </c>
      <c r="R19809" s="5">
        <v>0</v>
      </c>
      <c r="S19809" s="5" t="s">
        <v>29</v>
      </c>
      <c r="T19809" s="5" t="s">
        <v>29</v>
      </c>
      <c r="U19809" s="5" t="s">
        <v>29</v>
      </c>
      <c r="V19809" s="5">
        <v>64108.3</v>
      </c>
      <c r="W19809" s="5"/>
    </row>
    <row r="19810" spans="1:23" x14ac:dyDescent="0.25">
      <c r="A19810" s="5">
        <f>19803</f>
      </c>
      <c r="B19810" s="5" t="s">
        <v>19832</v>
      </c>
      <c r="C19810" s="5" t="s">
        <v>29</v>
      </c>
      <c r="D19810" s="5" t="s">
        <v>29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5">
        <v>10</v>
      </c>
      <c r="Q19810" s="5">
        <v>0</v>
      </c>
      <c r="R19810" s="5">
        <v>0</v>
      </c>
      <c r="S19810" s="5" t="s">
        <v>29</v>
      </c>
      <c r="T19810" s="5" t="s">
        <v>29</v>
      </c>
      <c r="U19810" s="5" t="s">
        <v>29</v>
      </c>
      <c r="V19810" s="5">
        <v>64108.4</v>
      </c>
      <c r="W19810" s="5"/>
    </row>
    <row r="19811" spans="1:23" x14ac:dyDescent="0.25">
      <c r="A19811" s="5">
        <f>19804</f>
      </c>
      <c r="B19811" s="5" t="s">
        <v>19833</v>
      </c>
      <c r="C19811" s="5" t="s">
        <v>29</v>
      </c>
      <c r="D19811" s="5" t="s">
        <v>29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5">
        <v>10</v>
      </c>
      <c r="Q19811" s="5">
        <v>0</v>
      </c>
      <c r="R19811" s="5">
        <v>0</v>
      </c>
      <c r="S19811" s="5" t="s">
        <v>29</v>
      </c>
      <c r="T19811" s="5" t="s">
        <v>29</v>
      </c>
      <c r="U19811" s="5" t="s">
        <v>29</v>
      </c>
      <c r="V19811" s="5">
        <v>64108.5</v>
      </c>
      <c r="W19811" s="5"/>
    </row>
    <row r="19812" spans="1:23" x14ac:dyDescent="0.25">
      <c r="A19812" s="5">
        <f>19805</f>
      </c>
      <c r="B19812" s="5" t="s">
        <v>19834</v>
      </c>
      <c r="C19812" s="5" t="s">
        <v>29</v>
      </c>
      <c r="D19812" s="5" t="s">
        <v>29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5">
        <v>0</v>
      </c>
      <c r="M19812" s="5">
        <v>0</v>
      </c>
      <c r="N19812" s="5">
        <v>0</v>
      </c>
      <c r="O19812" s="5">
        <v>0</v>
      </c>
      <c r="P19812" s="5">
        <v>10</v>
      </c>
      <c r="Q19812" s="5">
        <v>0</v>
      </c>
      <c r="R19812" s="5">
        <v>0</v>
      </c>
      <c r="S19812" s="5" t="s">
        <v>29</v>
      </c>
      <c r="T19812" s="5" t="s">
        <v>29</v>
      </c>
      <c r="U19812" s="5" t="s">
        <v>29</v>
      </c>
      <c r="V19812" s="5">
        <v>64108.7</v>
      </c>
      <c r="W19812" s="5"/>
    </row>
    <row r="19813" spans="1:23" x14ac:dyDescent="0.25">
      <c r="A19813" s="5">
        <f>19806</f>
      </c>
      <c r="B19813" s="5" t="s">
        <v>19835</v>
      </c>
      <c r="C19813" s="5" t="s">
        <v>29</v>
      </c>
      <c r="D19813" s="5" t="s">
        <v>29</v>
      </c>
      <c r="E19813" s="5">
        <v>0</v>
      </c>
      <c r="F19813" s="5">
        <v>0</v>
      </c>
      <c r="G19813" s="5">
        <v>0</v>
      </c>
      <c r="H19813" s="5">
        <v>0</v>
      </c>
      <c r="I19813" s="5">
        <v>0</v>
      </c>
      <c r="J19813" s="5">
        <v>0</v>
      </c>
      <c r="K19813" s="5">
        <v>0</v>
      </c>
      <c r="L19813" s="5">
        <v>0</v>
      </c>
      <c r="M19813" s="5">
        <v>0</v>
      </c>
      <c r="N19813" s="5">
        <v>0</v>
      </c>
      <c r="O19813" s="5">
        <v>0</v>
      </c>
      <c r="P19813" s="5">
        <v>10</v>
      </c>
      <c r="Q19813" s="5">
        <v>0</v>
      </c>
      <c r="R19813" s="5">
        <v>0</v>
      </c>
      <c r="S19813" s="5" t="s">
        <v>29</v>
      </c>
      <c r="T19813" s="5" t="s">
        <v>29</v>
      </c>
      <c r="U19813" s="5" t="s">
        <v>29</v>
      </c>
      <c r="V19813" s="5">
        <v>64108.8</v>
      </c>
      <c r="W19813" s="5"/>
    </row>
    <row r="19814" spans="1:23" x14ac:dyDescent="0.25">
      <c r="A19814" s="5">
        <f>19807</f>
      </c>
      <c r="B19814" s="5" t="s">
        <v>19836</v>
      </c>
      <c r="C19814" s="5" t="s">
        <v>29</v>
      </c>
      <c r="D19814" s="5" t="s">
        <v>29</v>
      </c>
      <c r="E19814" s="5">
        <v>0</v>
      </c>
      <c r="F19814" s="5">
        <v>0</v>
      </c>
      <c r="G19814" s="5">
        <v>0</v>
      </c>
      <c r="H19814" s="5">
        <v>0</v>
      </c>
      <c r="I19814" s="5">
        <v>0</v>
      </c>
      <c r="J19814" s="5">
        <v>0</v>
      </c>
      <c r="K19814" s="5">
        <v>0</v>
      </c>
      <c r="L19814" s="5">
        <v>0</v>
      </c>
      <c r="M19814" s="5">
        <v>0</v>
      </c>
      <c r="N19814" s="5">
        <v>0</v>
      </c>
      <c r="O19814" s="5">
        <v>0</v>
      </c>
      <c r="P19814" s="5">
        <v>10</v>
      </c>
      <c r="Q19814" s="5">
        <v>0</v>
      </c>
      <c r="R19814" s="5">
        <v>0</v>
      </c>
      <c r="S19814" s="5" t="s">
        <v>29</v>
      </c>
      <c r="T19814" s="5" t="s">
        <v>29</v>
      </c>
      <c r="U19814" s="5" t="s">
        <v>29</v>
      </c>
      <c r="V19814" s="5">
        <v>64108.9</v>
      </c>
      <c r="W19814" s="5"/>
    </row>
    <row r="19815" spans="1:23" x14ac:dyDescent="0.25">
      <c r="A19815" s="5">
        <f>19808</f>
      </c>
      <c r="B19815" s="5" t="s">
        <v>19837</v>
      </c>
      <c r="C19815" s="5" t="s">
        <v>29</v>
      </c>
      <c r="D19815" s="5" t="s">
        <v>29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5">
        <v>0</v>
      </c>
      <c r="L19815" s="5">
        <v>0</v>
      </c>
      <c r="M19815" s="5">
        <v>0</v>
      </c>
      <c r="N19815" s="5">
        <v>0</v>
      </c>
      <c r="O19815" s="5">
        <v>0</v>
      </c>
      <c r="P19815" s="5">
        <v>10</v>
      </c>
      <c r="Q19815" s="5">
        <v>0</v>
      </c>
      <c r="R19815" s="5">
        <v>0</v>
      </c>
      <c r="S19815" s="5" t="s">
        <v>29</v>
      </c>
      <c r="T19815" s="5" t="s">
        <v>29</v>
      </c>
      <c r="U19815" s="5" t="s">
        <v>29</v>
      </c>
      <c r="V19815" s="5">
        <v>64109.1</v>
      </c>
      <c r="W19815" s="5"/>
    </row>
    <row r="19816" spans="1:23" x14ac:dyDescent="0.25">
      <c r="A19816" s="5">
        <f>19809</f>
      </c>
      <c r="B19816" s="5" t="s">
        <v>19838</v>
      </c>
      <c r="C19816" s="5" t="s">
        <v>29</v>
      </c>
      <c r="D19816" s="5" t="s">
        <v>29</v>
      </c>
      <c r="E19816" s="5">
        <v>0</v>
      </c>
      <c r="F19816" s="5">
        <v>0</v>
      </c>
      <c r="G19816" s="5">
        <v>0</v>
      </c>
      <c r="H19816" s="5">
        <v>0</v>
      </c>
      <c r="I19816" s="5">
        <v>0</v>
      </c>
      <c r="J19816" s="5">
        <v>0</v>
      </c>
      <c r="K19816" s="5">
        <v>0</v>
      </c>
      <c r="L19816" s="5">
        <v>0</v>
      </c>
      <c r="M19816" s="5">
        <v>0</v>
      </c>
      <c r="N19816" s="5">
        <v>0</v>
      </c>
      <c r="O19816" s="5">
        <v>0</v>
      </c>
      <c r="P19816" s="5">
        <v>10</v>
      </c>
      <c r="Q19816" s="5">
        <v>0</v>
      </c>
      <c r="R19816" s="5">
        <v>0</v>
      </c>
      <c r="S19816" s="5" t="s">
        <v>29</v>
      </c>
      <c r="T19816" s="5" t="s">
        <v>29</v>
      </c>
      <c r="U19816" s="5" t="s">
        <v>29</v>
      </c>
      <c r="V19816" s="5">
        <v>64109.2</v>
      </c>
      <c r="W19816" s="5"/>
    </row>
    <row r="19817" spans="1:23" x14ac:dyDescent="0.25">
      <c r="A19817" s="5">
        <f>19810</f>
      </c>
      <c r="B19817" s="5" t="s">
        <v>19839</v>
      </c>
      <c r="C19817" s="5" t="s">
        <v>29</v>
      </c>
      <c r="D19817" s="5" t="s">
        <v>29</v>
      </c>
      <c r="E19817" s="5">
        <v>0</v>
      </c>
      <c r="F19817" s="5">
        <v>0</v>
      </c>
      <c r="G19817" s="5">
        <v>0</v>
      </c>
      <c r="H19817" s="5">
        <v>0</v>
      </c>
      <c r="I19817" s="5">
        <v>0</v>
      </c>
      <c r="J19817" s="5">
        <v>0</v>
      </c>
      <c r="K19817" s="5">
        <v>0</v>
      </c>
      <c r="L19817" s="5">
        <v>0</v>
      </c>
      <c r="M19817" s="5">
        <v>0</v>
      </c>
      <c r="N19817" s="5">
        <v>0</v>
      </c>
      <c r="O19817" s="5">
        <v>0</v>
      </c>
      <c r="P19817" s="5">
        <v>10</v>
      </c>
      <c r="Q19817" s="5">
        <v>0</v>
      </c>
      <c r="R19817" s="5">
        <v>0</v>
      </c>
      <c r="S19817" s="5" t="s">
        <v>29</v>
      </c>
      <c r="T19817" s="5" t="s">
        <v>29</v>
      </c>
      <c r="U19817" s="5" t="s">
        <v>29</v>
      </c>
      <c r="V19817" s="5">
        <v>64109.4</v>
      </c>
      <c r="W19817" s="5"/>
    </row>
    <row r="19818" spans="1:23" x14ac:dyDescent="0.25">
      <c r="A19818" s="5">
        <f>19811</f>
      </c>
      <c r="B19818" s="5" t="s">
        <v>19840</v>
      </c>
      <c r="C19818" s="5" t="s">
        <v>29</v>
      </c>
      <c r="D19818" s="5" t="s">
        <v>29</v>
      </c>
      <c r="E19818" s="5">
        <v>0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5">
        <v>10</v>
      </c>
      <c r="Q19818" s="5">
        <v>0</v>
      </c>
      <c r="R19818" s="5">
        <v>0</v>
      </c>
      <c r="S19818" s="5" t="s">
        <v>29</v>
      </c>
      <c r="T19818" s="5" t="s">
        <v>29</v>
      </c>
      <c r="U19818" s="5" t="s">
        <v>29</v>
      </c>
      <c r="V19818" s="5">
        <v>64109.6</v>
      </c>
      <c r="W19818" s="5"/>
    </row>
    <row r="19819" spans="1:23" x14ac:dyDescent="0.25">
      <c r="A19819" s="5">
        <f>19812</f>
      </c>
      <c r="B19819" s="5" t="s">
        <v>19841</v>
      </c>
      <c r="C19819" s="5" t="s">
        <v>29</v>
      </c>
      <c r="D19819" s="5" t="s">
        <v>29</v>
      </c>
      <c r="E19819" s="5">
        <v>0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5">
        <v>0</v>
      </c>
      <c r="M19819" s="5">
        <v>0</v>
      </c>
      <c r="N19819" s="5">
        <v>0</v>
      </c>
      <c r="O19819" s="5">
        <v>0</v>
      </c>
      <c r="P19819" s="5">
        <v>10</v>
      </c>
      <c r="Q19819" s="5">
        <v>0</v>
      </c>
      <c r="R19819" s="5">
        <v>0</v>
      </c>
      <c r="S19819" s="5" t="s">
        <v>29</v>
      </c>
      <c r="T19819" s="5" t="s">
        <v>29</v>
      </c>
      <c r="U19819" s="5" t="s">
        <v>29</v>
      </c>
      <c r="V19819" s="5">
        <v>64109.8</v>
      </c>
      <c r="W19819" s="5"/>
    </row>
    <row r="19820" spans="1:23" x14ac:dyDescent="0.25">
      <c r="A19820" s="5">
        <f>19813</f>
      </c>
      <c r="B19820" s="5" t="s">
        <v>19842</v>
      </c>
      <c r="C19820" s="5" t="s">
        <v>29</v>
      </c>
      <c r="D19820" s="5" t="s">
        <v>29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0</v>
      </c>
      <c r="M19820" s="5">
        <v>0</v>
      </c>
      <c r="N19820" s="5">
        <v>0</v>
      </c>
      <c r="O19820" s="5">
        <v>0</v>
      </c>
      <c r="P19820" s="5">
        <v>1000000</v>
      </c>
      <c r="Q19820" s="5">
        <v>0</v>
      </c>
      <c r="R19820" s="5">
        <v>0</v>
      </c>
      <c r="S19820" s="5" t="s">
        <v>29</v>
      </c>
      <c r="T19820" s="5" t="s">
        <v>29</v>
      </c>
      <c r="U19820" s="5" t="s">
        <v>29</v>
      </c>
      <c r="V19820" s="5">
        <v>64109.9</v>
      </c>
      <c r="W19820" s="5"/>
    </row>
    <row r="19821" spans="1:23" x14ac:dyDescent="0.25">
      <c r="A19821" s="5">
        <f>19814</f>
      </c>
      <c r="B19821" s="5" t="s">
        <v>19843</v>
      </c>
      <c r="C19821" s="5" t="s">
        <v>29</v>
      </c>
      <c r="D19821" s="5" t="s">
        <v>29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5">
        <v>1000000</v>
      </c>
      <c r="Q19821" s="5">
        <v>0</v>
      </c>
      <c r="R19821" s="5">
        <v>0</v>
      </c>
      <c r="S19821" s="5" t="s">
        <v>29</v>
      </c>
      <c r="T19821" s="5" t="s">
        <v>29</v>
      </c>
      <c r="U19821" s="5" t="s">
        <v>29</v>
      </c>
      <c r="V19821" s="5">
        <v>64110.1</v>
      </c>
      <c r="W19821" s="5"/>
    </row>
    <row r="19822" spans="1:23" x14ac:dyDescent="0.25">
      <c r="A19822" s="5">
        <f>19815</f>
      </c>
      <c r="B19822" s="5" t="s">
        <v>19844</v>
      </c>
      <c r="C19822" s="5" t="s">
        <v>30</v>
      </c>
      <c r="D19822" s="5" t="s">
        <v>29</v>
      </c>
      <c r="E19822" s="5">
        <v>0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5">
        <v>1000000</v>
      </c>
      <c r="Q19822" s="5">
        <v>0</v>
      </c>
      <c r="R19822" s="5">
        <v>0</v>
      </c>
      <c r="S19822" s="5" t="s">
        <v>30</v>
      </c>
      <c r="T19822" s="5" t="s">
        <v>29</v>
      </c>
      <c r="U19822" s="5" t="s">
        <v>29</v>
      </c>
      <c r="V19822" s="5">
        <v>64110.2</v>
      </c>
      <c r="W19822" s="5"/>
    </row>
    <row r="19823" spans="1:23" x14ac:dyDescent="0.25">
      <c r="A19823" s="5">
        <f>19816</f>
      </c>
      <c r="B19823" s="5" t="s">
        <v>19845</v>
      </c>
      <c r="C19823" s="5" t="s">
        <v>30</v>
      </c>
      <c r="D19823" s="5" t="s">
        <v>29</v>
      </c>
      <c r="E19823" s="5">
        <v>0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0</v>
      </c>
      <c r="M19823" s="5">
        <v>0</v>
      </c>
      <c r="N19823" s="5">
        <v>0</v>
      </c>
      <c r="O19823" s="5">
        <v>0</v>
      </c>
      <c r="P19823" s="5">
        <v>1000000</v>
      </c>
      <c r="Q19823" s="5">
        <v>0</v>
      </c>
      <c r="R19823" s="5">
        <v>0</v>
      </c>
      <c r="S19823" s="5" t="s">
        <v>30</v>
      </c>
      <c r="T19823" s="5" t="s">
        <v>29</v>
      </c>
      <c r="U19823" s="5" t="s">
        <v>29</v>
      </c>
      <c r="V19823" s="5">
        <v>64110.4</v>
      </c>
      <c r="W19823" s="5"/>
    </row>
    <row r="19824" spans="1:23" x14ac:dyDescent="0.25">
      <c r="A19824" s="5">
        <f>19817</f>
      </c>
      <c r="B19824" s="5" t="s">
        <v>19846</v>
      </c>
      <c r="C19824" s="5" t="s">
        <v>30</v>
      </c>
      <c r="D19824" s="5" t="s">
        <v>29</v>
      </c>
      <c r="E19824" s="5">
        <v>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5">
        <v>0</v>
      </c>
      <c r="M19824" s="5">
        <v>0</v>
      </c>
      <c r="N19824" s="5">
        <v>0</v>
      </c>
      <c r="O19824" s="5">
        <v>0</v>
      </c>
      <c r="P19824" s="5">
        <v>1000000</v>
      </c>
      <c r="Q19824" s="5">
        <v>0</v>
      </c>
      <c r="R19824" s="5">
        <v>0</v>
      </c>
      <c r="S19824" s="5" t="s">
        <v>30</v>
      </c>
      <c r="T19824" s="5" t="s">
        <v>29</v>
      </c>
      <c r="U19824" s="5" t="s">
        <v>29</v>
      </c>
      <c r="V19824" s="5">
        <v>64110.5</v>
      </c>
      <c r="W19824" s="5"/>
    </row>
    <row r="19825" spans="1:23" x14ac:dyDescent="0.25">
      <c r="A19825" s="5">
        <f>19818</f>
      </c>
      <c r="B19825" s="5" t="s">
        <v>19847</v>
      </c>
      <c r="C19825" s="5" t="s">
        <v>30</v>
      </c>
      <c r="D19825" s="5" t="s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5">
        <v>0</v>
      </c>
      <c r="M19825" s="5">
        <v>0</v>
      </c>
      <c r="N19825" s="5">
        <v>0</v>
      </c>
      <c r="O19825" s="5">
        <v>0</v>
      </c>
      <c r="P19825" s="5">
        <v>1000000</v>
      </c>
      <c r="Q19825" s="5">
        <v>0</v>
      </c>
      <c r="R19825" s="5">
        <v>0</v>
      </c>
      <c r="S19825" s="5" t="s">
        <v>30</v>
      </c>
      <c r="T19825" s="5" t="s">
        <v>29</v>
      </c>
      <c r="U19825" s="5" t="s">
        <v>29</v>
      </c>
      <c r="V19825" s="5">
        <v>64110.6</v>
      </c>
      <c r="W19825" s="5"/>
    </row>
    <row r="19826" spans="1:23" x14ac:dyDescent="0.25">
      <c r="A19826" s="5">
        <f>19819</f>
      </c>
      <c r="B19826" s="5" t="s">
        <v>19848</v>
      </c>
      <c r="C19826" s="5" t="s">
        <v>30</v>
      </c>
      <c r="D19826" s="5" t="s">
        <v>29</v>
      </c>
      <c r="E19826" s="5">
        <v>0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>
        <v>0</v>
      </c>
      <c r="N19826" s="5">
        <v>0</v>
      </c>
      <c r="O19826" s="5">
        <v>0</v>
      </c>
      <c r="P19826" s="5">
        <v>1000000</v>
      </c>
      <c r="Q19826" s="5">
        <v>0</v>
      </c>
      <c r="R19826" s="5">
        <v>0</v>
      </c>
      <c r="S19826" s="5" t="s">
        <v>30</v>
      </c>
      <c r="T19826" s="5" t="s">
        <v>29</v>
      </c>
      <c r="U19826" s="5" t="s">
        <v>29</v>
      </c>
      <c r="V19826" s="5">
        <v>64110.7</v>
      </c>
      <c r="W19826" s="5"/>
    </row>
    <row r="19827" spans="1:23" x14ac:dyDescent="0.25">
      <c r="A19827" s="5">
        <f>19820</f>
      </c>
      <c r="B19827" s="5" t="s">
        <v>19849</v>
      </c>
      <c r="C19827" s="5" t="s">
        <v>30</v>
      </c>
      <c r="D19827" s="5" t="s">
        <v>29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5">
        <v>1000000</v>
      </c>
      <c r="Q19827" s="5">
        <v>0</v>
      </c>
      <c r="R19827" s="5">
        <v>0</v>
      </c>
      <c r="S19827" s="5" t="s">
        <v>30</v>
      </c>
      <c r="T19827" s="5" t="s">
        <v>29</v>
      </c>
      <c r="U19827" s="5" t="s">
        <v>29</v>
      </c>
      <c r="V19827" s="5">
        <v>64110.9</v>
      </c>
      <c r="W19827" s="5"/>
    </row>
    <row r="19828" spans="1:23" x14ac:dyDescent="0.25">
      <c r="A19828" s="5">
        <f>19821</f>
      </c>
      <c r="B19828" s="5" t="s">
        <v>19850</v>
      </c>
      <c r="C19828" s="5" t="s">
        <v>30</v>
      </c>
      <c r="D19828" s="5" t="s">
        <v>29</v>
      </c>
      <c r="E19828" s="5">
        <v>0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5">
        <v>0</v>
      </c>
      <c r="M19828" s="5">
        <v>0</v>
      </c>
      <c r="N19828" s="5">
        <v>0</v>
      </c>
      <c r="O19828" s="5">
        <v>0</v>
      </c>
      <c r="P19828" s="5">
        <v>1000000</v>
      </c>
      <c r="Q19828" s="5">
        <v>0</v>
      </c>
      <c r="R19828" s="5">
        <v>0</v>
      </c>
      <c r="S19828" s="5" t="s">
        <v>30</v>
      </c>
      <c r="T19828" s="5" t="s">
        <v>29</v>
      </c>
      <c r="U19828" s="5" t="s">
        <v>29</v>
      </c>
      <c r="V19828" s="5">
        <v>64111</v>
      </c>
      <c r="W19828" s="5"/>
    </row>
    <row r="19829" spans="1:23" x14ac:dyDescent="0.25">
      <c r="A19829" s="5">
        <f>19822</f>
      </c>
      <c r="B19829" s="5" t="s">
        <v>19851</v>
      </c>
      <c r="C19829" s="5" t="s">
        <v>30</v>
      </c>
      <c r="D19829" s="5" t="s">
        <v>29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5">
        <v>1000000</v>
      </c>
      <c r="Q19829" s="5">
        <v>0</v>
      </c>
      <c r="R19829" s="5">
        <v>0</v>
      </c>
      <c r="S19829" s="5" t="s">
        <v>30</v>
      </c>
      <c r="T19829" s="5" t="s">
        <v>29</v>
      </c>
      <c r="U19829" s="5" t="s">
        <v>29</v>
      </c>
      <c r="V19829" s="5">
        <v>64111.2</v>
      </c>
      <c r="W19829" s="5"/>
    </row>
    <row r="19830" spans="1:23" x14ac:dyDescent="0.25">
      <c r="A19830" s="5">
        <f>19823</f>
      </c>
      <c r="B19830" s="5" t="s">
        <v>19852</v>
      </c>
      <c r="C19830" s="5" t="s">
        <v>30</v>
      </c>
      <c r="D19830" s="5" t="s">
        <v>29</v>
      </c>
      <c r="E19830" s="5">
        <v>0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5">
        <v>1000000</v>
      </c>
      <c r="Q19830" s="5">
        <v>0</v>
      </c>
      <c r="R19830" s="5">
        <v>0</v>
      </c>
      <c r="S19830" s="5" t="s">
        <v>30</v>
      </c>
      <c r="T19830" s="5" t="s">
        <v>29</v>
      </c>
      <c r="U19830" s="5" t="s">
        <v>29</v>
      </c>
      <c r="V19830" s="5">
        <v>64111.3</v>
      </c>
      <c r="W19830" s="5"/>
    </row>
    <row r="19831" spans="1:23" x14ac:dyDescent="0.25">
      <c r="A19831" s="5">
        <f>19824</f>
      </c>
      <c r="B19831" s="5" t="s">
        <v>19853</v>
      </c>
      <c r="C19831" s="5" t="s">
        <v>30</v>
      </c>
      <c r="D19831" s="5" t="s">
        <v>29</v>
      </c>
      <c r="E19831" s="5">
        <v>0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5">
        <v>0</v>
      </c>
      <c r="M19831" s="5">
        <v>0</v>
      </c>
      <c r="N19831" s="5">
        <v>0</v>
      </c>
      <c r="O19831" s="5">
        <v>0</v>
      </c>
      <c r="P19831" s="5">
        <v>1000000</v>
      </c>
      <c r="Q19831" s="5">
        <v>0</v>
      </c>
      <c r="R19831" s="5">
        <v>0</v>
      </c>
      <c r="S19831" s="5" t="s">
        <v>30</v>
      </c>
      <c r="T19831" s="5" t="s">
        <v>29</v>
      </c>
      <c r="U19831" s="5" t="s">
        <v>29</v>
      </c>
      <c r="V19831" s="5">
        <v>64111.5</v>
      </c>
      <c r="W19831" s="5"/>
    </row>
    <row r="19832" spans="1:23" x14ac:dyDescent="0.25">
      <c r="A19832" s="5">
        <f>19825</f>
      </c>
      <c r="B19832" s="5" t="s">
        <v>19854</v>
      </c>
      <c r="C19832" s="5" t="s">
        <v>30</v>
      </c>
      <c r="D19832" s="5" t="s">
        <v>29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5">
        <v>0</v>
      </c>
      <c r="M19832" s="5">
        <v>0</v>
      </c>
      <c r="N19832" s="5">
        <v>0</v>
      </c>
      <c r="O19832" s="5">
        <v>0</v>
      </c>
      <c r="P19832" s="5">
        <v>1000000</v>
      </c>
      <c r="Q19832" s="5">
        <v>0</v>
      </c>
      <c r="R19832" s="5">
        <v>0</v>
      </c>
      <c r="S19832" s="5" t="s">
        <v>30</v>
      </c>
      <c r="T19832" s="5" t="s">
        <v>29</v>
      </c>
      <c r="U19832" s="5" t="s">
        <v>29</v>
      </c>
      <c r="V19832" s="5">
        <v>64111.7</v>
      </c>
      <c r="W19832" s="5"/>
    </row>
    <row r="19833" spans="1:23" x14ac:dyDescent="0.25">
      <c r="A19833" s="5">
        <f>19826</f>
      </c>
      <c r="B19833" s="5" t="s">
        <v>19855</v>
      </c>
      <c r="C19833" s="5" t="s">
        <v>30</v>
      </c>
      <c r="D19833" s="5" t="s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5">
        <v>1000000</v>
      </c>
      <c r="Q19833" s="5">
        <v>0</v>
      </c>
      <c r="R19833" s="5">
        <v>0</v>
      </c>
      <c r="S19833" s="5" t="s">
        <v>30</v>
      </c>
      <c r="T19833" s="5" t="s">
        <v>29</v>
      </c>
      <c r="U19833" s="5" t="s">
        <v>29</v>
      </c>
      <c r="V19833" s="5">
        <v>64111.8</v>
      </c>
      <c r="W19833" s="5"/>
    </row>
    <row r="19834" spans="1:23" x14ac:dyDescent="0.25">
      <c r="A19834" s="5">
        <f>19827</f>
      </c>
      <c r="B19834" s="5" t="s">
        <v>19856</v>
      </c>
      <c r="C19834" s="5" t="s">
        <v>30</v>
      </c>
      <c r="D19834" s="5" t="s">
        <v>29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5">
        <v>1000000</v>
      </c>
      <c r="Q19834" s="5">
        <v>0</v>
      </c>
      <c r="R19834" s="5">
        <v>0</v>
      </c>
      <c r="S19834" s="5" t="s">
        <v>30</v>
      </c>
      <c r="T19834" s="5" t="s">
        <v>29</v>
      </c>
      <c r="U19834" s="5" t="s">
        <v>29</v>
      </c>
      <c r="V19834" s="5">
        <v>64111.9</v>
      </c>
      <c r="W19834" s="5"/>
    </row>
    <row r="19835" spans="1:23" x14ac:dyDescent="0.25">
      <c r="A19835" s="5">
        <f>19828</f>
      </c>
      <c r="B19835" s="5" t="s">
        <v>19857</v>
      </c>
      <c r="C19835" s="5" t="s">
        <v>30</v>
      </c>
      <c r="D19835" s="5" t="s">
        <v>29</v>
      </c>
      <c r="E19835" s="5">
        <v>0</v>
      </c>
      <c r="F19835" s="5">
        <v>0</v>
      </c>
      <c r="G19835" s="5">
        <v>0</v>
      </c>
      <c r="H19835" s="5">
        <v>0</v>
      </c>
      <c r="I19835" s="5">
        <v>0</v>
      </c>
      <c r="J19835" s="5">
        <v>0</v>
      </c>
      <c r="K19835" s="5">
        <v>0</v>
      </c>
      <c r="L19835" s="5">
        <v>0</v>
      </c>
      <c r="M19835" s="5">
        <v>0</v>
      </c>
      <c r="N19835" s="5">
        <v>0</v>
      </c>
      <c r="O19835" s="5">
        <v>0</v>
      </c>
      <c r="P19835" s="5">
        <v>1000000</v>
      </c>
      <c r="Q19835" s="5">
        <v>0</v>
      </c>
      <c r="R19835" s="5">
        <v>0</v>
      </c>
      <c r="S19835" s="5" t="s">
        <v>30</v>
      </c>
      <c r="T19835" s="5" t="s">
        <v>29</v>
      </c>
      <c r="U19835" s="5" t="s">
        <v>29</v>
      </c>
      <c r="V19835" s="5">
        <v>64112.1</v>
      </c>
      <c r="W19835" s="5"/>
    </row>
    <row r="19836" spans="1:23" x14ac:dyDescent="0.25">
      <c r="A19836" s="5">
        <f>19829</f>
      </c>
      <c r="B19836" s="5" t="s">
        <v>19858</v>
      </c>
      <c r="C19836" s="5" t="s">
        <v>30</v>
      </c>
      <c r="D19836" s="5" t="s">
        <v>29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5">
        <v>1000000</v>
      </c>
      <c r="Q19836" s="5">
        <v>0</v>
      </c>
      <c r="R19836" s="5">
        <v>0</v>
      </c>
      <c r="S19836" s="5" t="s">
        <v>30</v>
      </c>
      <c r="T19836" s="5" t="s">
        <v>29</v>
      </c>
      <c r="U19836" s="5" t="s">
        <v>29</v>
      </c>
      <c r="V19836" s="5">
        <v>64112.3</v>
      </c>
      <c r="W19836" s="5"/>
    </row>
    <row r="19837" spans="1:23" x14ac:dyDescent="0.25">
      <c r="A19837" s="5">
        <f>19830</f>
      </c>
      <c r="B19837" s="5" t="s">
        <v>19859</v>
      </c>
      <c r="C19837" s="5" t="s">
        <v>30</v>
      </c>
      <c r="D19837" s="5" t="s">
        <v>29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5">
        <v>1000000</v>
      </c>
      <c r="Q19837" s="5">
        <v>0</v>
      </c>
      <c r="R19837" s="5">
        <v>0</v>
      </c>
      <c r="S19837" s="5" t="s">
        <v>30</v>
      </c>
      <c r="T19837" s="5" t="s">
        <v>29</v>
      </c>
      <c r="U19837" s="5" t="s">
        <v>29</v>
      </c>
      <c r="V19837" s="5">
        <v>64112.4</v>
      </c>
      <c r="W19837" s="5"/>
    </row>
    <row r="19838" spans="1:23" x14ac:dyDescent="0.25">
      <c r="A19838" s="5">
        <f>19831</f>
      </c>
      <c r="B19838" s="5" t="s">
        <v>19860</v>
      </c>
      <c r="C19838" s="5" t="s">
        <v>29</v>
      </c>
      <c r="D19838" s="5" t="s">
        <v>30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5">
        <v>1000000</v>
      </c>
      <c r="Q19838" s="5">
        <v>0</v>
      </c>
      <c r="R19838" s="5">
        <v>0</v>
      </c>
      <c r="S19838" s="5" t="s">
        <v>30</v>
      </c>
      <c r="T19838" s="5" t="s">
        <v>29</v>
      </c>
      <c r="U19838" s="5" t="s">
        <v>29</v>
      </c>
      <c r="V19838" s="5">
        <v>64112.6</v>
      </c>
      <c r="W19838" s="5"/>
    </row>
    <row r="19839" spans="1:23" x14ac:dyDescent="0.25">
      <c r="A19839" s="5">
        <f>19832</f>
      </c>
      <c r="B19839" s="5" t="s">
        <v>19861</v>
      </c>
      <c r="C19839" s="5" t="s">
        <v>29</v>
      </c>
      <c r="D19839" s="5" t="s">
        <v>30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5">
        <v>1000000</v>
      </c>
      <c r="Q19839" s="5">
        <v>0</v>
      </c>
      <c r="R19839" s="5">
        <v>0</v>
      </c>
      <c r="S19839" s="5" t="s">
        <v>30</v>
      </c>
      <c r="T19839" s="5" t="s">
        <v>29</v>
      </c>
      <c r="U19839" s="5" t="s">
        <v>29</v>
      </c>
      <c r="V19839" s="5">
        <v>64112.7</v>
      </c>
      <c r="W19839" s="5"/>
    </row>
    <row r="19840" spans="1:23" x14ac:dyDescent="0.25">
      <c r="A19840" s="5">
        <f>19833</f>
      </c>
      <c r="B19840" s="5" t="s">
        <v>19862</v>
      </c>
      <c r="C19840" s="5" t="s">
        <v>29</v>
      </c>
      <c r="D19840" s="5" t="s">
        <v>30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5">
        <v>1000000</v>
      </c>
      <c r="Q19840" s="5">
        <v>0</v>
      </c>
      <c r="R19840" s="5">
        <v>0</v>
      </c>
      <c r="S19840" s="5" t="s">
        <v>30</v>
      </c>
      <c r="T19840" s="5" t="s">
        <v>29</v>
      </c>
      <c r="U19840" s="5" t="s">
        <v>29</v>
      </c>
      <c r="V19840" s="5">
        <v>64112.9</v>
      </c>
      <c r="W19840" s="5"/>
    </row>
    <row r="19841" spans="1:23" x14ac:dyDescent="0.25">
      <c r="A19841" s="5">
        <f>19834</f>
      </c>
      <c r="B19841" s="5" t="s">
        <v>19863</v>
      </c>
      <c r="C19841" s="5" t="s">
        <v>29</v>
      </c>
      <c r="D19841" s="5" t="s">
        <v>30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5">
        <v>1000000</v>
      </c>
      <c r="Q19841" s="5">
        <v>0</v>
      </c>
      <c r="R19841" s="5">
        <v>0</v>
      </c>
      <c r="S19841" s="5" t="s">
        <v>30</v>
      </c>
      <c r="T19841" s="5" t="s">
        <v>29</v>
      </c>
      <c r="U19841" s="5" t="s">
        <v>29</v>
      </c>
      <c r="V19841" s="5">
        <v>64113</v>
      </c>
      <c r="W19841" s="5"/>
    </row>
    <row r="19842" spans="1:23" x14ac:dyDescent="0.25">
      <c r="A19842" s="5">
        <f>19835</f>
      </c>
      <c r="B19842" s="5" t="s">
        <v>19864</v>
      </c>
      <c r="C19842" s="5" t="s">
        <v>29</v>
      </c>
      <c r="D19842" s="5" t="s">
        <v>30</v>
      </c>
      <c r="E19842" s="5">
        <v>0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5">
        <v>1000000</v>
      </c>
      <c r="Q19842" s="5">
        <v>0</v>
      </c>
      <c r="R19842" s="5">
        <v>0</v>
      </c>
      <c r="S19842" s="5" t="s">
        <v>30</v>
      </c>
      <c r="T19842" s="5" t="s">
        <v>29</v>
      </c>
      <c r="U19842" s="5" t="s">
        <v>29</v>
      </c>
      <c r="V19842" s="5">
        <v>64113.2</v>
      </c>
      <c r="W19842" s="5"/>
    </row>
    <row r="19843" spans="1:23" x14ac:dyDescent="0.25">
      <c r="A19843" s="5">
        <f>19836</f>
      </c>
      <c r="B19843" s="5" t="s">
        <v>19865</v>
      </c>
      <c r="C19843" s="5" t="s">
        <v>29</v>
      </c>
      <c r="D19843" s="5" t="s">
        <v>30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5">
        <v>1000000</v>
      </c>
      <c r="Q19843" s="5">
        <v>0</v>
      </c>
      <c r="R19843" s="5">
        <v>0</v>
      </c>
      <c r="S19843" s="5" t="s">
        <v>30</v>
      </c>
      <c r="T19843" s="5" t="s">
        <v>29</v>
      </c>
      <c r="U19843" s="5" t="s">
        <v>29</v>
      </c>
      <c r="V19843" s="5">
        <v>64113.3</v>
      </c>
      <c r="W19843" s="5"/>
    </row>
    <row r="19844" spans="1:23" x14ac:dyDescent="0.25">
      <c r="A19844" s="5">
        <f>19837</f>
      </c>
      <c r="B19844" s="5" t="s">
        <v>19866</v>
      </c>
      <c r="C19844" s="5" t="s">
        <v>29</v>
      </c>
      <c r="D19844" s="5" t="s">
        <v>30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5">
        <v>1000000</v>
      </c>
      <c r="Q19844" s="5">
        <v>16</v>
      </c>
      <c r="R19844" s="5">
        <v>31</v>
      </c>
      <c r="S19844" s="5" t="s">
        <v>30</v>
      </c>
      <c r="T19844" s="5" t="s">
        <v>29</v>
      </c>
      <c r="U19844" s="5" t="s">
        <v>30</v>
      </c>
      <c r="V19844" s="5">
        <v>64113.4</v>
      </c>
      <c r="W19844" s="5"/>
    </row>
    <row r="19845" spans="1:23" x14ac:dyDescent="0.25">
      <c r="A19845" s="5">
        <f>19838</f>
      </c>
      <c r="B19845" s="5" t="s">
        <v>19867</v>
      </c>
      <c r="C19845" s="5" t="s">
        <v>30</v>
      </c>
      <c r="D19845" s="5" t="s">
        <v>29</v>
      </c>
      <c r="E19845" s="5">
        <v>0</v>
      </c>
      <c r="F19845" s="5">
        <v>0</v>
      </c>
      <c r="G19845" s="5">
        <v>0</v>
      </c>
      <c r="H19845" s="5">
        <v>0</v>
      </c>
      <c r="I19845" s="5">
        <v>0</v>
      </c>
      <c r="J19845" s="5">
        <v>0</v>
      </c>
      <c r="K19845" s="5">
        <v>0</v>
      </c>
      <c r="L19845" s="5">
        <v>0</v>
      </c>
      <c r="M19845" s="5">
        <v>0</v>
      </c>
      <c r="N19845" s="5">
        <v>0</v>
      </c>
      <c r="O19845" s="5">
        <v>0</v>
      </c>
      <c r="P19845" s="5">
        <v>1000000</v>
      </c>
      <c r="Q19845" s="5">
        <v>16</v>
      </c>
      <c r="R19845" s="5">
        <v>31</v>
      </c>
      <c r="S19845" s="5" t="s">
        <v>30</v>
      </c>
      <c r="T19845" s="5" t="s">
        <v>29</v>
      </c>
      <c r="U19845" s="5" t="s">
        <v>30</v>
      </c>
      <c r="V19845" s="5">
        <v>64113.6</v>
      </c>
      <c r="W19845" s="5"/>
    </row>
    <row r="19846" spans="1:23" x14ac:dyDescent="0.25">
      <c r="A19846" s="5">
        <f>19839</f>
      </c>
      <c r="B19846" s="5" t="s">
        <v>19868</v>
      </c>
      <c r="C19846" s="5" t="s">
        <v>30</v>
      </c>
      <c r="D19846" s="5" t="s">
        <v>29</v>
      </c>
      <c r="E19846" s="5">
        <v>0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0</v>
      </c>
      <c r="P19846" s="5">
        <v>1000000</v>
      </c>
      <c r="Q19846" s="5">
        <v>16</v>
      </c>
      <c r="R19846" s="5">
        <v>31</v>
      </c>
      <c r="S19846" s="5" t="s">
        <v>30</v>
      </c>
      <c r="T19846" s="5" t="s">
        <v>29</v>
      </c>
      <c r="U19846" s="5" t="s">
        <v>30</v>
      </c>
      <c r="V19846" s="5">
        <v>64113.7</v>
      </c>
      <c r="W19846" s="5"/>
    </row>
    <row r="19847" spans="1:23" x14ac:dyDescent="0.25">
      <c r="A19847" s="5">
        <f>19840</f>
      </c>
      <c r="B19847" s="5" t="s">
        <v>19869</v>
      </c>
      <c r="C19847" s="5" t="s">
        <v>30</v>
      </c>
      <c r="D19847" s="5" t="s">
        <v>29</v>
      </c>
      <c r="E19847" s="5">
        <v>0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5">
        <v>1000000</v>
      </c>
      <c r="Q19847" s="5">
        <v>16</v>
      </c>
      <c r="R19847" s="5">
        <v>31</v>
      </c>
      <c r="S19847" s="5" t="s">
        <v>30</v>
      </c>
      <c r="T19847" s="5" t="s">
        <v>29</v>
      </c>
      <c r="U19847" s="5" t="s">
        <v>30</v>
      </c>
      <c r="V19847" s="5">
        <v>64113.8</v>
      </c>
      <c r="W19847" s="5"/>
    </row>
    <row r="19848" spans="1:23" x14ac:dyDescent="0.25">
      <c r="A19848" s="5">
        <f>19841</f>
      </c>
      <c r="B19848" s="5" t="s">
        <v>19870</v>
      </c>
      <c r="C19848" s="5" t="s">
        <v>30</v>
      </c>
      <c r="D19848" s="5" t="s">
        <v>29</v>
      </c>
      <c r="E19848" s="5">
        <v>0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0</v>
      </c>
      <c r="P19848" s="5">
        <v>1000000</v>
      </c>
      <c r="Q19848" s="5">
        <v>16</v>
      </c>
      <c r="R19848" s="5">
        <v>31</v>
      </c>
      <c r="S19848" s="5" t="s">
        <v>30</v>
      </c>
      <c r="T19848" s="5" t="s">
        <v>29</v>
      </c>
      <c r="U19848" s="5" t="s">
        <v>30</v>
      </c>
      <c r="V19848" s="5">
        <v>64114</v>
      </c>
      <c r="W19848" s="5"/>
    </row>
    <row r="19849" spans="1:23" x14ac:dyDescent="0.25">
      <c r="A19849" s="5">
        <f>19842</f>
      </c>
      <c r="B19849" s="5" t="s">
        <v>19871</v>
      </c>
      <c r="C19849" s="5" t="s">
        <v>30</v>
      </c>
      <c r="D19849" s="5" t="s">
        <v>29</v>
      </c>
      <c r="E19849" s="5">
        <v>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5">
        <v>1000000</v>
      </c>
      <c r="Q19849" s="5">
        <v>16</v>
      </c>
      <c r="R19849" s="5">
        <v>31</v>
      </c>
      <c r="S19849" s="5" t="s">
        <v>30</v>
      </c>
      <c r="T19849" s="5" t="s">
        <v>29</v>
      </c>
      <c r="U19849" s="5" t="s">
        <v>30</v>
      </c>
      <c r="V19849" s="5">
        <v>64114.1</v>
      </c>
      <c r="W19849" s="5"/>
    </row>
    <row r="19850" spans="1:23" x14ac:dyDescent="0.25">
      <c r="A19850" s="5">
        <f>19843</f>
      </c>
      <c r="B19850" s="5" t="s">
        <v>19872</v>
      </c>
      <c r="C19850" s="5" t="s">
        <v>30</v>
      </c>
      <c r="D19850" s="5" t="s">
        <v>29</v>
      </c>
      <c r="E19850" s="5">
        <v>0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5">
        <v>0</v>
      </c>
      <c r="M19850" s="5">
        <v>0</v>
      </c>
      <c r="N19850" s="5">
        <v>0</v>
      </c>
      <c r="O19850" s="5">
        <v>0</v>
      </c>
      <c r="P19850" s="5">
        <v>1000000</v>
      </c>
      <c r="Q19850" s="5">
        <v>16</v>
      </c>
      <c r="R19850" s="5">
        <v>31</v>
      </c>
      <c r="S19850" s="5" t="s">
        <v>30</v>
      </c>
      <c r="T19850" s="5" t="s">
        <v>29</v>
      </c>
      <c r="U19850" s="5" t="s">
        <v>30</v>
      </c>
      <c r="V19850" s="5">
        <v>64114.2</v>
      </c>
      <c r="W19850" s="5"/>
    </row>
    <row r="19851" spans="1:23" x14ac:dyDescent="0.25">
      <c r="A19851" s="5">
        <f>19844</f>
      </c>
      <c r="B19851" s="5" t="s">
        <v>19873</v>
      </c>
      <c r="C19851" s="5" t="s">
        <v>30</v>
      </c>
      <c r="D19851" s="5" t="s">
        <v>29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0</v>
      </c>
      <c r="L19851" s="5">
        <v>0</v>
      </c>
      <c r="M19851" s="5">
        <v>0</v>
      </c>
      <c r="N19851" s="5">
        <v>0</v>
      </c>
      <c r="O19851" s="5">
        <v>0</v>
      </c>
      <c r="P19851" s="5">
        <v>1000000</v>
      </c>
      <c r="Q19851" s="5">
        <v>16</v>
      </c>
      <c r="R19851" s="5">
        <v>31</v>
      </c>
      <c r="S19851" s="5" t="s">
        <v>30</v>
      </c>
      <c r="T19851" s="5" t="s">
        <v>29</v>
      </c>
      <c r="U19851" s="5" t="s">
        <v>30</v>
      </c>
      <c r="V19851" s="5">
        <v>64114.3</v>
      </c>
      <c r="W19851" s="5"/>
    </row>
    <row r="19852" spans="1:23" x14ac:dyDescent="0.25">
      <c r="A19852" s="5">
        <f>19845</f>
      </c>
      <c r="B19852" s="5" t="s">
        <v>19874</v>
      </c>
      <c r="C19852" s="5" t="s">
        <v>30</v>
      </c>
      <c r="D19852" s="5" t="s">
        <v>29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5">
        <v>1000000</v>
      </c>
      <c r="Q19852" s="5">
        <v>16</v>
      </c>
      <c r="R19852" s="5">
        <v>31</v>
      </c>
      <c r="S19852" s="5" t="s">
        <v>30</v>
      </c>
      <c r="T19852" s="5" t="s">
        <v>29</v>
      </c>
      <c r="U19852" s="5" t="s">
        <v>30</v>
      </c>
      <c r="V19852" s="5">
        <v>64114.5</v>
      </c>
      <c r="W19852" s="5"/>
    </row>
    <row r="19853" spans="1:23" x14ac:dyDescent="0.25">
      <c r="A19853" s="5">
        <f>19846</f>
      </c>
      <c r="B19853" s="5" t="s">
        <v>19875</v>
      </c>
      <c r="C19853" s="5" t="s">
        <v>30</v>
      </c>
      <c r="D19853" s="5" t="s">
        <v>29</v>
      </c>
      <c r="E19853" s="5">
        <v>0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5">
        <v>0</v>
      </c>
      <c r="M19853" s="5">
        <v>0</v>
      </c>
      <c r="N19853" s="5">
        <v>0</v>
      </c>
      <c r="O19853" s="5">
        <v>0</v>
      </c>
      <c r="P19853" s="5">
        <v>1000000</v>
      </c>
      <c r="Q19853" s="5">
        <v>16</v>
      </c>
      <c r="R19853" s="5">
        <v>31</v>
      </c>
      <c r="S19853" s="5" t="s">
        <v>30</v>
      </c>
      <c r="T19853" s="5" t="s">
        <v>29</v>
      </c>
      <c r="U19853" s="5" t="s">
        <v>30</v>
      </c>
      <c r="V19853" s="5">
        <v>64114.6</v>
      </c>
      <c r="W19853" s="5"/>
    </row>
    <row r="19854" spans="1:23" x14ac:dyDescent="0.25">
      <c r="A19854" s="5">
        <f>19847</f>
      </c>
      <c r="B19854" s="5" t="s">
        <v>19876</v>
      </c>
      <c r="C19854" s="5" t="s">
        <v>30</v>
      </c>
      <c r="D19854" s="5" t="s">
        <v>29</v>
      </c>
      <c r="E19854" s="5">
        <v>0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5">
        <v>0</v>
      </c>
      <c r="M19854" s="5">
        <v>0</v>
      </c>
      <c r="N19854" s="5">
        <v>0</v>
      </c>
      <c r="O19854" s="5">
        <v>0</v>
      </c>
      <c r="P19854" s="5">
        <v>1000000</v>
      </c>
      <c r="Q19854" s="5">
        <v>16</v>
      </c>
      <c r="R19854" s="5">
        <v>31</v>
      </c>
      <c r="S19854" s="5" t="s">
        <v>30</v>
      </c>
      <c r="T19854" s="5" t="s">
        <v>29</v>
      </c>
      <c r="U19854" s="5" t="s">
        <v>30</v>
      </c>
      <c r="V19854" s="5">
        <v>64114.8</v>
      </c>
      <c r="W19854" s="5"/>
    </row>
    <row r="19855" spans="1:23" x14ac:dyDescent="0.25">
      <c r="A19855" s="5">
        <f>19848</f>
      </c>
      <c r="B19855" s="5" t="s">
        <v>19877</v>
      </c>
      <c r="C19855" s="5" t="s">
        <v>30</v>
      </c>
      <c r="D19855" s="5" t="s">
        <v>29</v>
      </c>
      <c r="E19855" s="5">
        <v>0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0</v>
      </c>
      <c r="M19855" s="5">
        <v>0</v>
      </c>
      <c r="N19855" s="5">
        <v>0</v>
      </c>
      <c r="O19855" s="5">
        <v>0</v>
      </c>
      <c r="P19855" s="5">
        <v>1000000</v>
      </c>
      <c r="Q19855" s="5">
        <v>16</v>
      </c>
      <c r="R19855" s="5">
        <v>31</v>
      </c>
      <c r="S19855" s="5" t="s">
        <v>30</v>
      </c>
      <c r="T19855" s="5" t="s">
        <v>29</v>
      </c>
      <c r="U19855" s="5" t="s">
        <v>30</v>
      </c>
      <c r="V19855" s="5">
        <v>64114.9</v>
      </c>
      <c r="W19855" s="5"/>
    </row>
    <row r="19856" spans="1:23" x14ac:dyDescent="0.25">
      <c r="A19856" s="5">
        <f>19849</f>
      </c>
      <c r="B19856" s="5" t="s">
        <v>19878</v>
      </c>
      <c r="C19856" s="5" t="s">
        <v>30</v>
      </c>
      <c r="D19856" s="5" t="s">
        <v>29</v>
      </c>
      <c r="E19856" s="5">
        <v>0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0</v>
      </c>
      <c r="M19856" s="5">
        <v>0</v>
      </c>
      <c r="N19856" s="5">
        <v>0</v>
      </c>
      <c r="O19856" s="5">
        <v>0</v>
      </c>
      <c r="P19856" s="5">
        <v>1000000</v>
      </c>
      <c r="Q19856" s="5">
        <v>16</v>
      </c>
      <c r="R19856" s="5">
        <v>31</v>
      </c>
      <c r="S19856" s="5" t="s">
        <v>30</v>
      </c>
      <c r="T19856" s="5" t="s">
        <v>29</v>
      </c>
      <c r="U19856" s="5" t="s">
        <v>30</v>
      </c>
      <c r="V19856" s="5">
        <v>64115.1</v>
      </c>
      <c r="W19856" s="5"/>
    </row>
    <row r="19857" spans="1:23" x14ac:dyDescent="0.25">
      <c r="A19857" s="5">
        <f>19850</f>
      </c>
      <c r="B19857" s="5" t="s">
        <v>19879</v>
      </c>
      <c r="C19857" s="5" t="s">
        <v>30</v>
      </c>
      <c r="D19857" s="5" t="s">
        <v>29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5">
        <v>1000000</v>
      </c>
      <c r="Q19857" s="5">
        <v>16</v>
      </c>
      <c r="R19857" s="5">
        <v>31</v>
      </c>
      <c r="S19857" s="5" t="s">
        <v>30</v>
      </c>
      <c r="T19857" s="5" t="s">
        <v>29</v>
      </c>
      <c r="U19857" s="5" t="s">
        <v>30</v>
      </c>
      <c r="V19857" s="5">
        <v>64115.3</v>
      </c>
      <c r="W19857" s="5"/>
    </row>
    <row r="19858" spans="1:23" x14ac:dyDescent="0.25">
      <c r="A19858" s="5">
        <f>19851</f>
      </c>
      <c r="B19858" s="5" t="s">
        <v>19880</v>
      </c>
      <c r="C19858" s="5" t="s">
        <v>30</v>
      </c>
      <c r="D19858" s="5" t="s">
        <v>29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0</v>
      </c>
      <c r="K19858" s="5">
        <v>0</v>
      </c>
      <c r="L19858" s="5">
        <v>0</v>
      </c>
      <c r="M19858" s="5">
        <v>0</v>
      </c>
      <c r="N19858" s="5">
        <v>0</v>
      </c>
      <c r="O19858" s="5">
        <v>0</v>
      </c>
      <c r="P19858" s="5">
        <v>1000000</v>
      </c>
      <c r="Q19858" s="5">
        <v>16</v>
      </c>
      <c r="R19858" s="5">
        <v>31</v>
      </c>
      <c r="S19858" s="5" t="s">
        <v>30</v>
      </c>
      <c r="T19858" s="5" t="s">
        <v>29</v>
      </c>
      <c r="U19858" s="5" t="s">
        <v>30</v>
      </c>
      <c r="V19858" s="5">
        <v>64115.5</v>
      </c>
      <c r="W19858" s="5"/>
    </row>
    <row r="19859" spans="1:23" x14ac:dyDescent="0.25">
      <c r="A19859" s="5">
        <f>19852</f>
      </c>
      <c r="B19859" s="5" t="s">
        <v>19881</v>
      </c>
      <c r="C19859" s="5" t="s">
        <v>30</v>
      </c>
      <c r="D19859" s="5" t="s">
        <v>29</v>
      </c>
      <c r="E19859" s="5">
        <v>0</v>
      </c>
      <c r="F19859" s="5">
        <v>0</v>
      </c>
      <c r="G19859" s="5">
        <v>0</v>
      </c>
      <c r="H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>
        <v>0</v>
      </c>
      <c r="N19859" s="5">
        <v>0</v>
      </c>
      <c r="O19859" s="5">
        <v>0</v>
      </c>
      <c r="P19859" s="5">
        <v>1000000</v>
      </c>
      <c r="Q19859" s="5">
        <v>16</v>
      </c>
      <c r="R19859" s="5">
        <v>31</v>
      </c>
      <c r="S19859" s="5" t="s">
        <v>30</v>
      </c>
      <c r="T19859" s="5" t="s">
        <v>29</v>
      </c>
      <c r="U19859" s="5" t="s">
        <v>30</v>
      </c>
      <c r="V19859" s="5">
        <v>64115.7</v>
      </c>
      <c r="W19859" s="5"/>
    </row>
    <row r="19860" spans="1:23" x14ac:dyDescent="0.25">
      <c r="A19860" s="5">
        <f>19853</f>
      </c>
      <c r="B19860" s="5" t="s">
        <v>19882</v>
      </c>
      <c r="C19860" s="5" t="s">
        <v>30</v>
      </c>
      <c r="D19860" s="5" t="s">
        <v>29</v>
      </c>
      <c r="E19860" s="5">
        <v>0</v>
      </c>
      <c r="F19860" s="5">
        <v>0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5">
        <v>0</v>
      </c>
      <c r="M19860" s="5">
        <v>0</v>
      </c>
      <c r="N19860" s="5">
        <v>0</v>
      </c>
      <c r="O19860" s="5">
        <v>0</v>
      </c>
      <c r="P19860" s="5">
        <v>1000000</v>
      </c>
      <c r="Q19860" s="5">
        <v>16</v>
      </c>
      <c r="R19860" s="5">
        <v>31</v>
      </c>
      <c r="S19860" s="5" t="s">
        <v>30</v>
      </c>
      <c r="T19860" s="5" t="s">
        <v>29</v>
      </c>
      <c r="U19860" s="5" t="s">
        <v>30</v>
      </c>
      <c r="V19860" s="5">
        <v>64115.9</v>
      </c>
      <c r="W19860" s="5"/>
    </row>
    <row r="19861" spans="1:23" x14ac:dyDescent="0.25">
      <c r="A19861" s="5">
        <f>19854</f>
      </c>
      <c r="B19861" s="5" t="s">
        <v>19883</v>
      </c>
      <c r="C19861" s="5" t="s">
        <v>30</v>
      </c>
      <c r="D19861" s="5" t="s">
        <v>29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5">
        <v>1000000</v>
      </c>
      <c r="Q19861" s="5">
        <v>16</v>
      </c>
      <c r="R19861" s="5">
        <v>31</v>
      </c>
      <c r="S19861" s="5" t="s">
        <v>30</v>
      </c>
      <c r="T19861" s="5" t="s">
        <v>29</v>
      </c>
      <c r="U19861" s="5" t="s">
        <v>30</v>
      </c>
      <c r="V19861" s="5">
        <v>64116</v>
      </c>
      <c r="W19861" s="5"/>
    </row>
    <row r="19862" spans="1:23" x14ac:dyDescent="0.25">
      <c r="A19862" s="5">
        <f>19855</f>
      </c>
      <c r="B19862" s="5" t="s">
        <v>19884</v>
      </c>
      <c r="C19862" s="5" t="s">
        <v>30</v>
      </c>
      <c r="D19862" s="5" t="s">
        <v>29</v>
      </c>
      <c r="E19862" s="5">
        <v>0</v>
      </c>
      <c r="F19862" s="5">
        <v>0</v>
      </c>
      <c r="G19862" s="5">
        <v>0</v>
      </c>
      <c r="H19862" s="5">
        <v>0</v>
      </c>
      <c r="I19862" s="5">
        <v>0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5">
        <v>1000000</v>
      </c>
      <c r="Q19862" s="5">
        <v>16</v>
      </c>
      <c r="R19862" s="5">
        <v>31</v>
      </c>
      <c r="S19862" s="5" t="s">
        <v>30</v>
      </c>
      <c r="T19862" s="5" t="s">
        <v>29</v>
      </c>
      <c r="U19862" s="5" t="s">
        <v>30</v>
      </c>
      <c r="V19862" s="5">
        <v>64116.2</v>
      </c>
      <c r="W19862" s="5"/>
    </row>
    <row r="19863" spans="1:23" x14ac:dyDescent="0.25">
      <c r="A19863" s="5">
        <f>19856</f>
      </c>
      <c r="B19863" s="5" t="s">
        <v>19885</v>
      </c>
      <c r="C19863" s="5" t="s">
        <v>30</v>
      </c>
      <c r="D19863" s="5" t="s">
        <v>29</v>
      </c>
      <c r="E19863" s="5">
        <v>0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0</v>
      </c>
      <c r="P19863" s="5">
        <v>1000000</v>
      </c>
      <c r="Q19863" s="5">
        <v>16</v>
      </c>
      <c r="R19863" s="5">
        <v>31</v>
      </c>
      <c r="S19863" s="5" t="s">
        <v>30</v>
      </c>
      <c r="T19863" s="5" t="s">
        <v>29</v>
      </c>
      <c r="U19863" s="5" t="s">
        <v>30</v>
      </c>
      <c r="V19863" s="5">
        <v>64116.4</v>
      </c>
      <c r="W19863" s="5"/>
    </row>
    <row r="19864" spans="1:23" x14ac:dyDescent="0.25">
      <c r="A19864" s="5">
        <f>19857</f>
      </c>
      <c r="B19864" s="5" t="s">
        <v>19886</v>
      </c>
      <c r="C19864" s="5" t="s">
        <v>30</v>
      </c>
      <c r="D19864" s="5" t="s">
        <v>29</v>
      </c>
      <c r="E19864" s="5">
        <v>0</v>
      </c>
      <c r="F19864" s="5">
        <v>0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5">
        <v>0</v>
      </c>
      <c r="M19864" s="5">
        <v>0</v>
      </c>
      <c r="N19864" s="5">
        <v>0</v>
      </c>
      <c r="O19864" s="5">
        <v>0</v>
      </c>
      <c r="P19864" s="5">
        <v>1000000</v>
      </c>
      <c r="Q19864" s="5">
        <v>16</v>
      </c>
      <c r="R19864" s="5">
        <v>31</v>
      </c>
      <c r="S19864" s="5" t="s">
        <v>30</v>
      </c>
      <c r="T19864" s="5" t="s">
        <v>29</v>
      </c>
      <c r="U19864" s="5" t="s">
        <v>30</v>
      </c>
      <c r="V19864" s="5">
        <v>64116.5</v>
      </c>
      <c r="W19864" s="5"/>
    </row>
    <row r="19865" spans="1:23" x14ac:dyDescent="0.25">
      <c r="A19865" s="5">
        <f>19858</f>
      </c>
      <c r="B19865" s="5" t="s">
        <v>19887</v>
      </c>
      <c r="C19865" s="5" t="s">
        <v>30</v>
      </c>
      <c r="D19865" s="5" t="s">
        <v>29</v>
      </c>
      <c r="E19865" s="5">
        <v>0</v>
      </c>
      <c r="F19865" s="5">
        <v>0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5">
        <v>0</v>
      </c>
      <c r="M19865" s="5">
        <v>0</v>
      </c>
      <c r="N19865" s="5">
        <v>0</v>
      </c>
      <c r="O19865" s="5">
        <v>0</v>
      </c>
      <c r="P19865" s="5">
        <v>1000000</v>
      </c>
      <c r="Q19865" s="5">
        <v>16</v>
      </c>
      <c r="R19865" s="5">
        <v>31</v>
      </c>
      <c r="S19865" s="5" t="s">
        <v>30</v>
      </c>
      <c r="T19865" s="5" t="s">
        <v>29</v>
      </c>
      <c r="U19865" s="5" t="s">
        <v>30</v>
      </c>
      <c r="V19865" s="5">
        <v>64116.7</v>
      </c>
      <c r="W19865" s="5"/>
    </row>
    <row r="19866" spans="1:23" x14ac:dyDescent="0.25">
      <c r="A19866" s="5">
        <f>19859</f>
      </c>
      <c r="B19866" s="5" t="s">
        <v>19888</v>
      </c>
      <c r="C19866" s="5" t="s">
        <v>30</v>
      </c>
      <c r="D19866" s="5" t="s">
        <v>29</v>
      </c>
      <c r="E19866" s="5">
        <v>0</v>
      </c>
      <c r="F19866" s="5">
        <v>0</v>
      </c>
      <c r="G19866" s="5">
        <v>0</v>
      </c>
      <c r="H19866" s="5">
        <v>0</v>
      </c>
      <c r="I19866" s="5">
        <v>0</v>
      </c>
      <c r="J19866" s="5">
        <v>0</v>
      </c>
      <c r="K19866" s="5">
        <v>0</v>
      </c>
      <c r="L19866" s="5">
        <v>0</v>
      </c>
      <c r="M19866" s="5">
        <v>0</v>
      </c>
      <c r="N19866" s="5">
        <v>0</v>
      </c>
      <c r="O19866" s="5">
        <v>0</v>
      </c>
      <c r="P19866" s="5">
        <v>1000000</v>
      </c>
      <c r="Q19866" s="5">
        <v>16</v>
      </c>
      <c r="R19866" s="5">
        <v>31</v>
      </c>
      <c r="S19866" s="5" t="s">
        <v>30</v>
      </c>
      <c r="T19866" s="5" t="s">
        <v>29</v>
      </c>
      <c r="U19866" s="5" t="s">
        <v>30</v>
      </c>
      <c r="V19866" s="5">
        <v>64116.8</v>
      </c>
      <c r="W19866" s="5"/>
    </row>
    <row r="19867" spans="1:23" x14ac:dyDescent="0.25">
      <c r="A19867" s="5">
        <f>19860</f>
      </c>
      <c r="B19867" s="5" t="s">
        <v>19889</v>
      </c>
      <c r="C19867" s="5" t="s">
        <v>30</v>
      </c>
      <c r="D19867" s="5" t="s">
        <v>29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5">
        <v>1000000</v>
      </c>
      <c r="Q19867" s="5">
        <v>16</v>
      </c>
      <c r="R19867" s="5">
        <v>31</v>
      </c>
      <c r="S19867" s="5" t="s">
        <v>30</v>
      </c>
      <c r="T19867" s="5" t="s">
        <v>29</v>
      </c>
      <c r="U19867" s="5" t="s">
        <v>30</v>
      </c>
      <c r="V19867" s="5">
        <v>64117</v>
      </c>
      <c r="W19867" s="5"/>
    </row>
    <row r="19868" spans="1:23" x14ac:dyDescent="0.25">
      <c r="A19868" s="5">
        <f>19861</f>
      </c>
      <c r="B19868" s="5" t="s">
        <v>19890</v>
      </c>
      <c r="C19868" s="5" t="s">
        <v>30</v>
      </c>
      <c r="D19868" s="5" t="s">
        <v>29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5">
        <v>0</v>
      </c>
      <c r="M19868" s="5">
        <v>0</v>
      </c>
      <c r="N19868" s="5">
        <v>0</v>
      </c>
      <c r="O19868" s="5">
        <v>0</v>
      </c>
      <c r="P19868" s="5">
        <v>1000000</v>
      </c>
      <c r="Q19868" s="5">
        <v>16</v>
      </c>
      <c r="R19868" s="5">
        <v>31</v>
      </c>
      <c r="S19868" s="5" t="s">
        <v>30</v>
      </c>
      <c r="T19868" s="5" t="s">
        <v>29</v>
      </c>
      <c r="U19868" s="5" t="s">
        <v>30</v>
      </c>
      <c r="V19868" s="5">
        <v>64117.2</v>
      </c>
      <c r="W19868" s="5"/>
    </row>
    <row r="19869" spans="1:23" x14ac:dyDescent="0.25">
      <c r="A19869" s="5">
        <f>19862</f>
      </c>
      <c r="B19869" s="5" t="s">
        <v>19891</v>
      </c>
      <c r="C19869" s="5" t="s">
        <v>30</v>
      </c>
      <c r="D19869" s="5" t="s">
        <v>29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5">
        <v>0</v>
      </c>
      <c r="M19869" s="5">
        <v>0</v>
      </c>
      <c r="N19869" s="5">
        <v>0</v>
      </c>
      <c r="O19869" s="5">
        <v>0</v>
      </c>
      <c r="P19869" s="5">
        <v>1000000</v>
      </c>
      <c r="Q19869" s="5">
        <v>16</v>
      </c>
      <c r="R19869" s="5">
        <v>31</v>
      </c>
      <c r="S19869" s="5" t="s">
        <v>30</v>
      </c>
      <c r="T19869" s="5" t="s">
        <v>29</v>
      </c>
      <c r="U19869" s="5" t="s">
        <v>30</v>
      </c>
      <c r="V19869" s="5">
        <v>64117.3</v>
      </c>
      <c r="W19869" s="5"/>
    </row>
    <row r="19870" spans="1:23" x14ac:dyDescent="0.25">
      <c r="A19870" s="5">
        <f>19863</f>
      </c>
      <c r="B19870" s="5" t="s">
        <v>19892</v>
      </c>
      <c r="C19870" s="5" t="s">
        <v>30</v>
      </c>
      <c r="D19870" s="5" t="s">
        <v>29</v>
      </c>
      <c r="E19870" s="5">
        <v>0</v>
      </c>
      <c r="F19870" s="5">
        <v>0</v>
      </c>
      <c r="G19870" s="5">
        <v>0</v>
      </c>
      <c r="H19870" s="5">
        <v>0</v>
      </c>
      <c r="I19870" s="5">
        <v>0</v>
      </c>
      <c r="J19870" s="5">
        <v>0</v>
      </c>
      <c r="K19870" s="5">
        <v>0</v>
      </c>
      <c r="L19870" s="5">
        <v>0</v>
      </c>
      <c r="M19870" s="5">
        <v>0</v>
      </c>
      <c r="N19870" s="5">
        <v>0</v>
      </c>
      <c r="O19870" s="5">
        <v>0</v>
      </c>
      <c r="P19870" s="5">
        <v>1000000</v>
      </c>
      <c r="Q19870" s="5">
        <v>16</v>
      </c>
      <c r="R19870" s="5">
        <v>31</v>
      </c>
      <c r="S19870" s="5" t="s">
        <v>30</v>
      </c>
      <c r="T19870" s="5" t="s">
        <v>29</v>
      </c>
      <c r="U19870" s="5" t="s">
        <v>30</v>
      </c>
      <c r="V19870" s="5">
        <v>64117.5</v>
      </c>
      <c r="W19870" s="5"/>
    </row>
    <row r="19871" spans="1:23" x14ac:dyDescent="0.25">
      <c r="A19871" s="5">
        <f>19864</f>
      </c>
      <c r="B19871" s="5" t="s">
        <v>19893</v>
      </c>
      <c r="C19871" s="5" t="s">
        <v>30</v>
      </c>
      <c r="D19871" s="5" t="s">
        <v>29</v>
      </c>
      <c r="E19871" s="5">
        <v>0</v>
      </c>
      <c r="F19871" s="5">
        <v>0</v>
      </c>
      <c r="G19871" s="5">
        <v>0</v>
      </c>
      <c r="H19871" s="5">
        <v>0</v>
      </c>
      <c r="I19871" s="5">
        <v>0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0</v>
      </c>
      <c r="P19871" s="5">
        <v>1000000</v>
      </c>
      <c r="Q19871" s="5">
        <v>16</v>
      </c>
      <c r="R19871" s="5">
        <v>31</v>
      </c>
      <c r="S19871" s="5" t="s">
        <v>30</v>
      </c>
      <c r="T19871" s="5" t="s">
        <v>29</v>
      </c>
      <c r="U19871" s="5" t="s">
        <v>30</v>
      </c>
      <c r="V19871" s="5">
        <v>64117.6</v>
      </c>
      <c r="W19871" s="5"/>
    </row>
    <row r="19872" spans="1:23" x14ac:dyDescent="0.25">
      <c r="A19872" s="5">
        <f>19865</f>
      </c>
      <c r="B19872" s="5" t="s">
        <v>19894</v>
      </c>
      <c r="C19872" s="5" t="s">
        <v>30</v>
      </c>
      <c r="D19872" s="5" t="s">
        <v>29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5">
        <v>1000000</v>
      </c>
      <c r="Q19872" s="5">
        <v>16</v>
      </c>
      <c r="R19872" s="5">
        <v>31</v>
      </c>
      <c r="S19872" s="5" t="s">
        <v>30</v>
      </c>
      <c r="T19872" s="5" t="s">
        <v>29</v>
      </c>
      <c r="U19872" s="5" t="s">
        <v>30</v>
      </c>
      <c r="V19872" s="5">
        <v>64117.8</v>
      </c>
      <c r="W19872" s="5"/>
    </row>
    <row r="19873" spans="1:23" x14ac:dyDescent="0.25">
      <c r="A19873" s="5">
        <f>19866</f>
      </c>
      <c r="B19873" s="5" t="s">
        <v>19895</v>
      </c>
      <c r="C19873" s="5" t="s">
        <v>29</v>
      </c>
      <c r="D19873" s="5" t="s">
        <v>30</v>
      </c>
      <c r="E19873" s="5">
        <v>0</v>
      </c>
      <c r="F19873" s="5">
        <v>0</v>
      </c>
      <c r="G19873" s="5">
        <v>0</v>
      </c>
      <c r="H19873" s="5">
        <v>0</v>
      </c>
      <c r="I19873" s="5">
        <v>0</v>
      </c>
      <c r="J19873" s="5">
        <v>0</v>
      </c>
      <c r="K19873" s="5">
        <v>0</v>
      </c>
      <c r="L19873" s="5">
        <v>0</v>
      </c>
      <c r="M19873" s="5">
        <v>0</v>
      </c>
      <c r="N19873" s="5">
        <v>0</v>
      </c>
      <c r="O19873" s="5">
        <v>0</v>
      </c>
      <c r="P19873" s="5">
        <v>1000000</v>
      </c>
      <c r="Q19873" s="5">
        <v>16</v>
      </c>
      <c r="R19873" s="5">
        <v>31</v>
      </c>
      <c r="S19873" s="5" t="s">
        <v>30</v>
      </c>
      <c r="T19873" s="5" t="s">
        <v>29</v>
      </c>
      <c r="U19873" s="5" t="s">
        <v>30</v>
      </c>
      <c r="V19873" s="5">
        <v>64117.9</v>
      </c>
      <c r="W19873" s="5"/>
    </row>
    <row r="19874" spans="1:23" x14ac:dyDescent="0.25">
      <c r="A19874" s="5">
        <f>19867</f>
      </c>
      <c r="B19874" s="5" t="s">
        <v>19896</v>
      </c>
      <c r="C19874" s="5" t="s">
        <v>30</v>
      </c>
      <c r="D19874" s="5" t="s">
        <v>29</v>
      </c>
      <c r="E19874" s="5">
        <v>0</v>
      </c>
      <c r="F19874" s="5">
        <v>0</v>
      </c>
      <c r="G19874" s="5">
        <v>0</v>
      </c>
      <c r="H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>
        <v>0</v>
      </c>
      <c r="N19874" s="5">
        <v>0</v>
      </c>
      <c r="O19874" s="5">
        <v>0</v>
      </c>
      <c r="P19874" s="5">
        <v>1000000</v>
      </c>
      <c r="Q19874" s="5">
        <v>16</v>
      </c>
      <c r="R19874" s="5">
        <v>31</v>
      </c>
      <c r="S19874" s="5" t="s">
        <v>30</v>
      </c>
      <c r="T19874" s="5" t="s">
        <v>29</v>
      </c>
      <c r="U19874" s="5" t="s">
        <v>30</v>
      </c>
      <c r="V19874" s="5">
        <v>64118</v>
      </c>
      <c r="W19874" s="5"/>
    </row>
    <row r="19875" spans="1:23" x14ac:dyDescent="0.25">
      <c r="A19875" s="5">
        <f>19868</f>
      </c>
      <c r="B19875" s="5" t="s">
        <v>19897</v>
      </c>
      <c r="C19875" s="5" t="s">
        <v>30</v>
      </c>
      <c r="D19875" s="5" t="s">
        <v>29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5">
        <v>1000000</v>
      </c>
      <c r="Q19875" s="5">
        <v>16</v>
      </c>
      <c r="R19875" s="5">
        <v>31</v>
      </c>
      <c r="S19875" s="5" t="s">
        <v>30</v>
      </c>
      <c r="T19875" s="5" t="s">
        <v>29</v>
      </c>
      <c r="U19875" s="5" t="s">
        <v>30</v>
      </c>
      <c r="V19875" s="5">
        <v>64118.2</v>
      </c>
      <c r="W19875" s="5"/>
    </row>
    <row r="19876" spans="1:23" x14ac:dyDescent="0.25">
      <c r="A19876" s="5">
        <f>19869</f>
      </c>
      <c r="B19876" s="5" t="s">
        <v>19898</v>
      </c>
      <c r="C19876" s="5" t="s">
        <v>30</v>
      </c>
      <c r="D19876" s="5" t="s">
        <v>29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5">
        <v>1000000</v>
      </c>
      <c r="Q19876" s="5">
        <v>16</v>
      </c>
      <c r="R19876" s="5">
        <v>31</v>
      </c>
      <c r="S19876" s="5" t="s">
        <v>30</v>
      </c>
      <c r="T19876" s="5" t="s">
        <v>29</v>
      </c>
      <c r="U19876" s="5" t="s">
        <v>30</v>
      </c>
      <c r="V19876" s="5">
        <v>64118.3</v>
      </c>
      <c r="W19876" s="5"/>
    </row>
    <row r="19877" spans="1:23" x14ac:dyDescent="0.25">
      <c r="A19877" s="5">
        <f>19870</f>
      </c>
      <c r="B19877" s="5" t="s">
        <v>19899</v>
      </c>
      <c r="C19877" s="5" t="s">
        <v>30</v>
      </c>
      <c r="D19877" s="5" t="s">
        <v>29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5">
        <v>1000000</v>
      </c>
      <c r="Q19877" s="5">
        <v>16</v>
      </c>
      <c r="R19877" s="5">
        <v>31</v>
      </c>
      <c r="S19877" s="5" t="s">
        <v>30</v>
      </c>
      <c r="T19877" s="5" t="s">
        <v>29</v>
      </c>
      <c r="U19877" s="5" t="s">
        <v>30</v>
      </c>
      <c r="V19877" s="5">
        <v>64118.4</v>
      </c>
      <c r="W19877" s="5"/>
    </row>
    <row r="19878" spans="1:23" x14ac:dyDescent="0.25">
      <c r="A19878" s="5">
        <f>19871</f>
      </c>
      <c r="B19878" s="5" t="s">
        <v>19900</v>
      </c>
      <c r="C19878" s="5" t="s">
        <v>30</v>
      </c>
      <c r="D19878" s="5" t="s">
        <v>29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5">
        <v>1000000</v>
      </c>
      <c r="Q19878" s="5">
        <v>16</v>
      </c>
      <c r="R19878" s="5">
        <v>31</v>
      </c>
      <c r="S19878" s="5" t="s">
        <v>30</v>
      </c>
      <c r="T19878" s="5" t="s">
        <v>29</v>
      </c>
      <c r="U19878" s="5" t="s">
        <v>30</v>
      </c>
      <c r="V19878" s="5">
        <v>64118.6</v>
      </c>
      <c r="W19878" s="5"/>
    </row>
    <row r="19879" spans="1:23" x14ac:dyDescent="0.25">
      <c r="A19879" s="5">
        <f>19872</f>
      </c>
      <c r="B19879" s="5" t="s">
        <v>19901</v>
      </c>
      <c r="C19879" s="5" t="s">
        <v>30</v>
      </c>
      <c r="D19879" s="5" t="s">
        <v>29</v>
      </c>
      <c r="E19879" s="5">
        <v>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5">
        <v>0</v>
      </c>
      <c r="M19879" s="5">
        <v>0</v>
      </c>
      <c r="N19879" s="5">
        <v>0</v>
      </c>
      <c r="O19879" s="5">
        <v>0</v>
      </c>
      <c r="P19879" s="5">
        <v>1000000</v>
      </c>
      <c r="Q19879" s="5">
        <v>16</v>
      </c>
      <c r="R19879" s="5">
        <v>31</v>
      </c>
      <c r="S19879" s="5" t="s">
        <v>30</v>
      </c>
      <c r="T19879" s="5" t="s">
        <v>29</v>
      </c>
      <c r="U19879" s="5" t="s">
        <v>30</v>
      </c>
      <c r="V19879" s="5">
        <v>64118.7</v>
      </c>
      <c r="W19879" s="5"/>
    </row>
    <row r="19880" spans="1:23" x14ac:dyDescent="0.25">
      <c r="A19880" s="5">
        <f>19873</f>
      </c>
      <c r="B19880" s="5" t="s">
        <v>19902</v>
      </c>
      <c r="C19880" s="5" t="s">
        <v>30</v>
      </c>
      <c r="D19880" s="5" t="s">
        <v>29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5">
        <v>1000000</v>
      </c>
      <c r="Q19880" s="5">
        <v>16</v>
      </c>
      <c r="R19880" s="5">
        <v>31</v>
      </c>
      <c r="S19880" s="5" t="s">
        <v>30</v>
      </c>
      <c r="T19880" s="5" t="s">
        <v>29</v>
      </c>
      <c r="U19880" s="5" t="s">
        <v>30</v>
      </c>
      <c r="V19880" s="5">
        <v>64118.9</v>
      </c>
      <c r="W19880" s="5"/>
    </row>
    <row r="19881" spans="1:23" x14ac:dyDescent="0.25">
      <c r="A19881" s="5">
        <f>19874</f>
      </c>
      <c r="B19881" s="5" t="s">
        <v>19903</v>
      </c>
      <c r="C19881" s="5" t="s">
        <v>30</v>
      </c>
      <c r="D19881" s="5" t="s">
        <v>29</v>
      </c>
      <c r="E19881" s="5">
        <v>0</v>
      </c>
      <c r="F19881" s="5">
        <v>0</v>
      </c>
      <c r="G19881" s="5">
        <v>0</v>
      </c>
      <c r="H19881" s="5">
        <v>0</v>
      </c>
      <c r="I19881" s="5">
        <v>0</v>
      </c>
      <c r="J19881" s="5">
        <v>0</v>
      </c>
      <c r="K19881" s="5">
        <v>0</v>
      </c>
      <c r="L19881" s="5">
        <v>0</v>
      </c>
      <c r="M19881" s="5">
        <v>0</v>
      </c>
      <c r="N19881" s="5">
        <v>0</v>
      </c>
      <c r="O19881" s="5">
        <v>0</v>
      </c>
      <c r="P19881" s="5">
        <v>1000000</v>
      </c>
      <c r="Q19881" s="5">
        <v>16</v>
      </c>
      <c r="R19881" s="5">
        <v>31</v>
      </c>
      <c r="S19881" s="5" t="s">
        <v>30</v>
      </c>
      <c r="T19881" s="5" t="s">
        <v>29</v>
      </c>
      <c r="U19881" s="5" t="s">
        <v>30</v>
      </c>
      <c r="V19881" s="5">
        <v>64118.9</v>
      </c>
      <c r="W19881" s="5"/>
    </row>
    <row r="19882" spans="1:23" x14ac:dyDescent="0.25">
      <c r="A19882" s="5">
        <f>19875</f>
      </c>
      <c r="B19882" s="5" t="s">
        <v>19904</v>
      </c>
      <c r="C19882" s="5" t="s">
        <v>30</v>
      </c>
      <c r="D19882" s="5" t="s">
        <v>29</v>
      </c>
      <c r="E19882" s="5">
        <v>0</v>
      </c>
      <c r="F19882" s="5">
        <v>0</v>
      </c>
      <c r="G19882" s="5">
        <v>0</v>
      </c>
      <c r="H19882" s="5">
        <v>0</v>
      </c>
      <c r="I19882" s="5">
        <v>0</v>
      </c>
      <c r="J19882" s="5">
        <v>0</v>
      </c>
      <c r="K19882" s="5">
        <v>0</v>
      </c>
      <c r="L19882" s="5">
        <v>0</v>
      </c>
      <c r="M19882" s="5">
        <v>0</v>
      </c>
      <c r="N19882" s="5">
        <v>0</v>
      </c>
      <c r="O19882" s="5">
        <v>0</v>
      </c>
      <c r="P19882" s="5">
        <v>1000000</v>
      </c>
      <c r="Q19882" s="5">
        <v>16</v>
      </c>
      <c r="R19882" s="5">
        <v>31</v>
      </c>
      <c r="S19882" s="5" t="s">
        <v>30</v>
      </c>
      <c r="T19882" s="5" t="s">
        <v>29</v>
      </c>
      <c r="U19882" s="5" t="s">
        <v>30</v>
      </c>
      <c r="V19882" s="5">
        <v>64118.9</v>
      </c>
      <c r="W19882" s="5"/>
    </row>
    <row r="19883" spans="1:23" x14ac:dyDescent="0.25">
      <c r="A19883" s="5">
        <f>19876</f>
      </c>
      <c r="B19883" s="5" t="s">
        <v>19905</v>
      </c>
      <c r="C19883" s="5" t="s">
        <v>30</v>
      </c>
      <c r="D19883" s="5" t="s">
        <v>29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5">
        <v>1000000</v>
      </c>
      <c r="Q19883" s="5">
        <v>16</v>
      </c>
      <c r="R19883" s="5">
        <v>31</v>
      </c>
      <c r="S19883" s="5" t="s">
        <v>30</v>
      </c>
      <c r="T19883" s="5" t="s">
        <v>29</v>
      </c>
      <c r="U19883" s="5" t="s">
        <v>30</v>
      </c>
      <c r="V19883" s="5">
        <v>64118.9</v>
      </c>
      <c r="W19883" s="5"/>
    </row>
    <row r="19884" spans="1:23" x14ac:dyDescent="0.25">
      <c r="A19884" s="5">
        <f>19877</f>
      </c>
      <c r="B19884" s="5" t="s">
        <v>19906</v>
      </c>
      <c r="C19884" s="5" t="s">
        <v>30</v>
      </c>
      <c r="D19884" s="5" t="s">
        <v>29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5">
        <v>1000000</v>
      </c>
      <c r="Q19884" s="5">
        <v>16</v>
      </c>
      <c r="R19884" s="5">
        <v>31</v>
      </c>
      <c r="S19884" s="5" t="s">
        <v>30</v>
      </c>
      <c r="T19884" s="5" t="s">
        <v>29</v>
      </c>
      <c r="U19884" s="5" t="s">
        <v>30</v>
      </c>
      <c r="V19884" s="5">
        <v>64118.9</v>
      </c>
      <c r="W19884" s="5"/>
    </row>
    <row r="19885" spans="1:23" x14ac:dyDescent="0.25">
      <c r="A19885" s="5">
        <f>19878</f>
      </c>
      <c r="B19885" s="5" t="s">
        <v>19907</v>
      </c>
      <c r="C19885" s="5" t="s">
        <v>30</v>
      </c>
      <c r="D19885" s="5" t="s">
        <v>29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0</v>
      </c>
      <c r="P19885" s="5">
        <v>1000000</v>
      </c>
      <c r="Q19885" s="5">
        <v>16</v>
      </c>
      <c r="R19885" s="5">
        <v>31</v>
      </c>
      <c r="S19885" s="5" t="s">
        <v>30</v>
      </c>
      <c r="T19885" s="5" t="s">
        <v>29</v>
      </c>
      <c r="U19885" s="5" t="s">
        <v>30</v>
      </c>
      <c r="V19885" s="5">
        <v>64118.9</v>
      </c>
      <c r="W19885" s="5"/>
    </row>
    <row r="19886" spans="1:23" x14ac:dyDescent="0.25">
      <c r="A19886" s="5">
        <f>19879</f>
      </c>
      <c r="B19886" s="5" t="s">
        <v>19908</v>
      </c>
      <c r="C19886" s="5" t="s">
        <v>30</v>
      </c>
      <c r="D19886" s="5" t="s">
        <v>29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5">
        <v>1000000</v>
      </c>
      <c r="Q19886" s="5">
        <v>16</v>
      </c>
      <c r="R19886" s="5">
        <v>31</v>
      </c>
      <c r="S19886" s="5" t="s">
        <v>30</v>
      </c>
      <c r="T19886" s="5" t="s">
        <v>29</v>
      </c>
      <c r="U19886" s="5" t="s">
        <v>30</v>
      </c>
      <c r="V19886" s="5">
        <v>64118.9</v>
      </c>
      <c r="W19886" s="5"/>
    </row>
    <row r="19887" spans="1:23" x14ac:dyDescent="0.25">
      <c r="A19887" s="5">
        <f>19880</f>
      </c>
      <c r="B19887" s="5" t="s">
        <v>19909</v>
      </c>
      <c r="C19887" s="5" t="s">
        <v>30</v>
      </c>
      <c r="D19887" s="5" t="s">
        <v>29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5">
        <v>1000000</v>
      </c>
      <c r="Q19887" s="5">
        <v>16</v>
      </c>
      <c r="R19887" s="5">
        <v>31</v>
      </c>
      <c r="S19887" s="5" t="s">
        <v>30</v>
      </c>
      <c r="T19887" s="5" t="s">
        <v>29</v>
      </c>
      <c r="U19887" s="5" t="s">
        <v>30</v>
      </c>
      <c r="V19887" s="5">
        <v>64118.9</v>
      </c>
      <c r="W19887" s="5"/>
    </row>
    <row r="19888" spans="1:23" x14ac:dyDescent="0.25">
      <c r="A19888" s="5">
        <f>19881</f>
      </c>
      <c r="B19888" s="5" t="s">
        <v>19910</v>
      </c>
      <c r="C19888" s="5" t="s">
        <v>30</v>
      </c>
      <c r="D19888" s="5" t="s">
        <v>29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5">
        <v>0</v>
      </c>
      <c r="M19888" s="5">
        <v>0</v>
      </c>
      <c r="N19888" s="5">
        <v>0</v>
      </c>
      <c r="O19888" s="5">
        <v>0</v>
      </c>
      <c r="P19888" s="5">
        <v>1000000</v>
      </c>
      <c r="Q19888" s="5">
        <v>16</v>
      </c>
      <c r="R19888" s="5">
        <v>31</v>
      </c>
      <c r="S19888" s="5" t="s">
        <v>30</v>
      </c>
      <c r="T19888" s="5" t="s">
        <v>29</v>
      </c>
      <c r="U19888" s="5" t="s">
        <v>30</v>
      </c>
      <c r="V19888" s="5">
        <v>64118.9</v>
      </c>
      <c r="W19888" s="5"/>
    </row>
    <row r="19889" spans="1:23" x14ac:dyDescent="0.25">
      <c r="A19889" s="5">
        <f>19882</f>
      </c>
      <c r="B19889" s="5" t="s">
        <v>19911</v>
      </c>
      <c r="C19889" s="5" t="s">
        <v>30</v>
      </c>
      <c r="D19889" s="5" t="s">
        <v>29</v>
      </c>
      <c r="E19889" s="5">
        <v>0</v>
      </c>
      <c r="F19889" s="5">
        <v>0</v>
      </c>
      <c r="G19889" s="5">
        <v>0</v>
      </c>
      <c r="H19889" s="5">
        <v>0</v>
      </c>
      <c r="I19889" s="5">
        <v>0</v>
      </c>
      <c r="J19889" s="5">
        <v>0</v>
      </c>
      <c r="K19889" s="5">
        <v>0</v>
      </c>
      <c r="L19889" s="5">
        <v>0</v>
      </c>
      <c r="M19889" s="5">
        <v>0</v>
      </c>
      <c r="N19889" s="5">
        <v>0</v>
      </c>
      <c r="O19889" s="5">
        <v>0</v>
      </c>
      <c r="P19889" s="5">
        <v>1000000</v>
      </c>
      <c r="Q19889" s="5">
        <v>16</v>
      </c>
      <c r="R19889" s="5">
        <v>31</v>
      </c>
      <c r="S19889" s="5" t="s">
        <v>30</v>
      </c>
      <c r="T19889" s="5" t="s">
        <v>29</v>
      </c>
      <c r="U19889" s="5" t="s">
        <v>30</v>
      </c>
      <c r="V19889" s="5">
        <v>64118.9</v>
      </c>
      <c r="W19889" s="5"/>
    </row>
    <row r="19890" spans="1:23" x14ac:dyDescent="0.25">
      <c r="A19890" s="5">
        <f>19883</f>
      </c>
      <c r="B19890" s="5" t="s">
        <v>19912</v>
      </c>
      <c r="C19890" s="5" t="s">
        <v>30</v>
      </c>
      <c r="D19890" s="5" t="s">
        <v>29</v>
      </c>
      <c r="E19890" s="5">
        <v>0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5">
        <v>1000000</v>
      </c>
      <c r="Q19890" s="5">
        <v>16</v>
      </c>
      <c r="R19890" s="5">
        <v>31</v>
      </c>
      <c r="S19890" s="5" t="s">
        <v>30</v>
      </c>
      <c r="T19890" s="5" t="s">
        <v>29</v>
      </c>
      <c r="U19890" s="5" t="s">
        <v>30</v>
      </c>
      <c r="V19890" s="5">
        <v>64118.9</v>
      </c>
      <c r="W19890" s="5"/>
    </row>
    <row r="19891" spans="1:23" x14ac:dyDescent="0.25">
      <c r="A19891" s="5">
        <f>19884</f>
      </c>
      <c r="B19891" s="5" t="s">
        <v>19913</v>
      </c>
      <c r="C19891" s="5" t="s">
        <v>30</v>
      </c>
      <c r="D19891" s="5" t="s">
        <v>29</v>
      </c>
      <c r="E19891" s="5">
        <v>0</v>
      </c>
      <c r="F19891" s="5">
        <v>0</v>
      </c>
      <c r="G19891" s="5">
        <v>0</v>
      </c>
      <c r="H19891" s="5">
        <v>0</v>
      </c>
      <c r="I19891" s="5">
        <v>0</v>
      </c>
      <c r="J19891" s="5">
        <v>0</v>
      </c>
      <c r="K19891" s="5">
        <v>0</v>
      </c>
      <c r="L19891" s="5">
        <v>0</v>
      </c>
      <c r="M19891" s="5">
        <v>0</v>
      </c>
      <c r="N19891" s="5">
        <v>0</v>
      </c>
      <c r="O19891" s="5">
        <v>0</v>
      </c>
      <c r="P19891" s="5">
        <v>1000000</v>
      </c>
      <c r="Q19891" s="5">
        <v>16</v>
      </c>
      <c r="R19891" s="5">
        <v>31</v>
      </c>
      <c r="S19891" s="5" t="s">
        <v>30</v>
      </c>
      <c r="T19891" s="5" t="s">
        <v>29</v>
      </c>
      <c r="U19891" s="5" t="s">
        <v>30</v>
      </c>
      <c r="V19891" s="5">
        <v>64118.9</v>
      </c>
      <c r="W19891" s="5"/>
    </row>
    <row r="19892" spans="1:23" x14ac:dyDescent="0.25">
      <c r="A19892" s="5">
        <f>19885</f>
      </c>
      <c r="B19892" s="5" t="s">
        <v>19914</v>
      </c>
      <c r="C19892" s="5" t="s">
        <v>30</v>
      </c>
      <c r="D19892" s="5" t="s">
        <v>29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5">
        <v>1000000</v>
      </c>
      <c r="Q19892" s="5">
        <v>16</v>
      </c>
      <c r="R19892" s="5">
        <v>31</v>
      </c>
      <c r="S19892" s="5" t="s">
        <v>30</v>
      </c>
      <c r="T19892" s="5" t="s">
        <v>29</v>
      </c>
      <c r="U19892" s="5" t="s">
        <v>30</v>
      </c>
      <c r="V19892" s="5">
        <v>64118.9</v>
      </c>
      <c r="W19892" s="5"/>
    </row>
    <row r="19893" spans="1:23" x14ac:dyDescent="0.25">
      <c r="A19893" s="5">
        <f>19886</f>
      </c>
      <c r="B19893" s="5" t="s">
        <v>19915</v>
      </c>
      <c r="C19893" s="5" t="s">
        <v>30</v>
      </c>
      <c r="D19893" s="5" t="s">
        <v>29</v>
      </c>
      <c r="E19893" s="5">
        <v>0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5">
        <v>1000000</v>
      </c>
      <c r="Q19893" s="5">
        <v>16</v>
      </c>
      <c r="R19893" s="5">
        <v>31</v>
      </c>
      <c r="S19893" s="5" t="s">
        <v>30</v>
      </c>
      <c r="T19893" s="5" t="s">
        <v>29</v>
      </c>
      <c r="U19893" s="5" t="s">
        <v>30</v>
      </c>
      <c r="V19893" s="5">
        <v>64118.9</v>
      </c>
      <c r="W19893" s="5"/>
    </row>
    <row r="19894" spans="1:23" x14ac:dyDescent="0.25">
      <c r="A19894" s="5">
        <f>19887</f>
      </c>
      <c r="B19894" s="5" t="s">
        <v>19916</v>
      </c>
      <c r="C19894" s="5" t="s">
        <v>30</v>
      </c>
      <c r="D19894" s="5" t="s">
        <v>29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5">
        <v>1000000</v>
      </c>
      <c r="Q19894" s="5">
        <v>16</v>
      </c>
      <c r="R19894" s="5">
        <v>31</v>
      </c>
      <c r="S19894" s="5" t="s">
        <v>30</v>
      </c>
      <c r="T19894" s="5" t="s">
        <v>29</v>
      </c>
      <c r="U19894" s="5" t="s">
        <v>30</v>
      </c>
      <c r="V19894" s="5">
        <v>64118.9</v>
      </c>
      <c r="W19894" s="5"/>
    </row>
    <row r="19895" spans="1:23" x14ac:dyDescent="0.25">
      <c r="A19895" s="5">
        <f>19888</f>
      </c>
      <c r="B19895" s="5" t="s">
        <v>19917</v>
      </c>
      <c r="C19895" s="5" t="s">
        <v>30</v>
      </c>
      <c r="D19895" s="5" t="s">
        <v>29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5">
        <v>1000000</v>
      </c>
      <c r="Q19895" s="5">
        <v>16</v>
      </c>
      <c r="R19895" s="5">
        <v>31</v>
      </c>
      <c r="S19895" s="5" t="s">
        <v>30</v>
      </c>
      <c r="T19895" s="5" t="s">
        <v>29</v>
      </c>
      <c r="U19895" s="5" t="s">
        <v>30</v>
      </c>
      <c r="V19895" s="5">
        <v>64118.9</v>
      </c>
      <c r="W19895" s="5"/>
    </row>
    <row r="19896" spans="1:23" x14ac:dyDescent="0.25">
      <c r="A19896" s="5">
        <f>19889</f>
      </c>
      <c r="B19896" s="5" t="s">
        <v>19918</v>
      </c>
      <c r="C19896" s="5" t="s">
        <v>30</v>
      </c>
      <c r="D19896" s="5" t="s">
        <v>29</v>
      </c>
      <c r="E19896" s="5">
        <v>0</v>
      </c>
      <c r="F19896" s="5">
        <v>0</v>
      </c>
      <c r="G19896" s="5">
        <v>0</v>
      </c>
      <c r="H19896" s="5">
        <v>0</v>
      </c>
      <c r="I19896" s="5">
        <v>0</v>
      </c>
      <c r="J19896" s="5">
        <v>0</v>
      </c>
      <c r="K19896" s="5">
        <v>0</v>
      </c>
      <c r="L19896" s="5">
        <v>0</v>
      </c>
      <c r="M19896" s="5">
        <v>0</v>
      </c>
      <c r="N19896" s="5">
        <v>0</v>
      </c>
      <c r="O19896" s="5">
        <v>0</v>
      </c>
      <c r="P19896" s="5">
        <v>1000000</v>
      </c>
      <c r="Q19896" s="5">
        <v>16</v>
      </c>
      <c r="R19896" s="5">
        <v>31</v>
      </c>
      <c r="S19896" s="5" t="s">
        <v>30</v>
      </c>
      <c r="T19896" s="5" t="s">
        <v>29</v>
      </c>
      <c r="U19896" s="5" t="s">
        <v>30</v>
      </c>
      <c r="V19896" s="5">
        <v>64118.9</v>
      </c>
      <c r="W19896" s="5"/>
    </row>
    <row r="19897" spans="1:23" x14ac:dyDescent="0.25">
      <c r="A19897" s="5">
        <f>19890</f>
      </c>
      <c r="B19897" s="5" t="s">
        <v>19919</v>
      </c>
      <c r="C19897" s="5" t="s">
        <v>30</v>
      </c>
      <c r="D19897" s="5" t="s">
        <v>29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5">
        <v>1000000</v>
      </c>
      <c r="Q19897" s="5">
        <v>16</v>
      </c>
      <c r="R19897" s="5">
        <v>31</v>
      </c>
      <c r="S19897" s="5" t="s">
        <v>30</v>
      </c>
      <c r="T19897" s="5" t="s">
        <v>29</v>
      </c>
      <c r="U19897" s="5" t="s">
        <v>30</v>
      </c>
      <c r="V19897" s="5">
        <v>64118.9</v>
      </c>
      <c r="W19897" s="5"/>
    </row>
    <row r="19898" spans="1:23" x14ac:dyDescent="0.25">
      <c r="A19898" s="5">
        <f>19891</f>
      </c>
      <c r="B19898" s="5" t="s">
        <v>19920</v>
      </c>
      <c r="C19898" s="5" t="s">
        <v>30</v>
      </c>
      <c r="D19898" s="5" t="s">
        <v>29</v>
      </c>
      <c r="E19898" s="5">
        <v>0</v>
      </c>
      <c r="F19898" s="5">
        <v>0</v>
      </c>
      <c r="G19898" s="5">
        <v>0</v>
      </c>
      <c r="H19898" s="5">
        <v>0</v>
      </c>
      <c r="I19898" s="5">
        <v>0</v>
      </c>
      <c r="J19898" s="5">
        <v>0</v>
      </c>
      <c r="K19898" s="5">
        <v>0</v>
      </c>
      <c r="L19898" s="5">
        <v>0</v>
      </c>
      <c r="M19898" s="5">
        <v>0</v>
      </c>
      <c r="N19898" s="5">
        <v>0</v>
      </c>
      <c r="O19898" s="5">
        <v>0</v>
      </c>
      <c r="P19898" s="5">
        <v>1000000</v>
      </c>
      <c r="Q19898" s="5">
        <v>16</v>
      </c>
      <c r="R19898" s="5">
        <v>31</v>
      </c>
      <c r="S19898" s="5" t="s">
        <v>30</v>
      </c>
      <c r="T19898" s="5" t="s">
        <v>29</v>
      </c>
      <c r="U19898" s="5" t="s">
        <v>30</v>
      </c>
      <c r="V19898" s="5">
        <v>64118.9</v>
      </c>
      <c r="W19898" s="5"/>
    </row>
    <row r="19899" spans="1:23" x14ac:dyDescent="0.25">
      <c r="A19899" s="5">
        <f>19892</f>
      </c>
      <c r="B19899" s="5" t="s">
        <v>19921</v>
      </c>
      <c r="C19899" s="5" t="s">
        <v>30</v>
      </c>
      <c r="D19899" s="5" t="s">
        <v>29</v>
      </c>
      <c r="E19899" s="5">
        <v>0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0</v>
      </c>
      <c r="M19899" s="5">
        <v>0</v>
      </c>
      <c r="N19899" s="5">
        <v>0</v>
      </c>
      <c r="O19899" s="5">
        <v>0</v>
      </c>
      <c r="P19899" s="5">
        <v>1000000</v>
      </c>
      <c r="Q19899" s="5">
        <v>16</v>
      </c>
      <c r="R19899" s="5">
        <v>31</v>
      </c>
      <c r="S19899" s="5" t="s">
        <v>30</v>
      </c>
      <c r="T19899" s="5" t="s">
        <v>29</v>
      </c>
      <c r="U19899" s="5" t="s">
        <v>30</v>
      </c>
      <c r="V19899" s="5">
        <v>64118.9</v>
      </c>
      <c r="W19899" s="5"/>
    </row>
    <row r="19900" spans="1:23" x14ac:dyDescent="0.25">
      <c r="A19900" s="5">
        <f>19893</f>
      </c>
      <c r="B19900" s="5" t="s">
        <v>19922</v>
      </c>
      <c r="C19900" s="5" t="s">
        <v>30</v>
      </c>
      <c r="D19900" s="5" t="s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0</v>
      </c>
      <c r="K19900" s="5">
        <v>0</v>
      </c>
      <c r="L19900" s="5">
        <v>0</v>
      </c>
      <c r="M19900" s="5">
        <v>0</v>
      </c>
      <c r="N19900" s="5">
        <v>0</v>
      </c>
      <c r="O19900" s="5">
        <v>0</v>
      </c>
      <c r="P19900" s="5">
        <v>1000000</v>
      </c>
      <c r="Q19900" s="5">
        <v>16</v>
      </c>
      <c r="R19900" s="5">
        <v>31</v>
      </c>
      <c r="S19900" s="5" t="s">
        <v>30</v>
      </c>
      <c r="T19900" s="5" t="s">
        <v>29</v>
      </c>
      <c r="U19900" s="5" t="s">
        <v>30</v>
      </c>
      <c r="V19900" s="5">
        <v>64118.9</v>
      </c>
      <c r="W19900" s="5"/>
    </row>
    <row r="19901" spans="1:23" x14ac:dyDescent="0.25">
      <c r="A19901" s="5">
        <f>19894</f>
      </c>
      <c r="B19901" s="5" t="s">
        <v>19923</v>
      </c>
      <c r="C19901" s="5" t="s">
        <v>30</v>
      </c>
      <c r="D19901" s="5" t="s">
        <v>29</v>
      </c>
      <c r="E19901" s="5">
        <v>0</v>
      </c>
      <c r="F19901" s="5">
        <v>0</v>
      </c>
      <c r="G19901" s="5">
        <v>0</v>
      </c>
      <c r="H19901" s="5">
        <v>0</v>
      </c>
      <c r="I19901" s="5">
        <v>0</v>
      </c>
      <c r="J19901" s="5">
        <v>0</v>
      </c>
      <c r="K19901" s="5">
        <v>0</v>
      </c>
      <c r="L19901" s="5">
        <v>0</v>
      </c>
      <c r="M19901" s="5">
        <v>0</v>
      </c>
      <c r="N19901" s="5">
        <v>0</v>
      </c>
      <c r="O19901" s="5">
        <v>0</v>
      </c>
      <c r="P19901" s="5">
        <v>1000000</v>
      </c>
      <c r="Q19901" s="5">
        <v>16</v>
      </c>
      <c r="R19901" s="5">
        <v>31</v>
      </c>
      <c r="S19901" s="5" t="s">
        <v>30</v>
      </c>
      <c r="T19901" s="5" t="s">
        <v>29</v>
      </c>
      <c r="U19901" s="5" t="s">
        <v>30</v>
      </c>
      <c r="V19901" s="5">
        <v>64118.9</v>
      </c>
      <c r="W19901" s="5"/>
    </row>
    <row r="19902" spans="1:23" x14ac:dyDescent="0.25">
      <c r="A19902" s="5">
        <f>19895</f>
      </c>
      <c r="B19902" s="5" t="s">
        <v>19924</v>
      </c>
      <c r="C19902" s="5" t="s">
        <v>30</v>
      </c>
      <c r="D19902" s="5" t="s">
        <v>29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5">
        <v>1000000</v>
      </c>
      <c r="Q19902" s="5">
        <v>16</v>
      </c>
      <c r="R19902" s="5">
        <v>31</v>
      </c>
      <c r="S19902" s="5" t="s">
        <v>30</v>
      </c>
      <c r="T19902" s="5" t="s">
        <v>29</v>
      </c>
      <c r="U19902" s="5" t="s">
        <v>30</v>
      </c>
      <c r="V19902" s="5">
        <v>64118.9</v>
      </c>
      <c r="W19902" s="5"/>
    </row>
    <row r="19903" spans="1:23" x14ac:dyDescent="0.25">
      <c r="A19903" s="5">
        <f>19896</f>
      </c>
      <c r="B19903" s="5" t="s">
        <v>19925</v>
      </c>
      <c r="C19903" s="5" t="s">
        <v>30</v>
      </c>
      <c r="D19903" s="5" t="s">
        <v>29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5">
        <v>1000000</v>
      </c>
      <c r="Q19903" s="5">
        <v>16</v>
      </c>
      <c r="R19903" s="5">
        <v>31</v>
      </c>
      <c r="S19903" s="5" t="s">
        <v>30</v>
      </c>
      <c r="T19903" s="5" t="s">
        <v>29</v>
      </c>
      <c r="U19903" s="5" t="s">
        <v>30</v>
      </c>
      <c r="V19903" s="5">
        <v>64118.9</v>
      </c>
      <c r="W19903" s="5"/>
    </row>
    <row r="19904" spans="1:23" x14ac:dyDescent="0.25">
      <c r="A19904" s="5">
        <f>19897</f>
      </c>
      <c r="B19904" s="5" t="s">
        <v>19926</v>
      </c>
      <c r="C19904" s="5" t="s">
        <v>30</v>
      </c>
      <c r="D19904" s="5" t="s">
        <v>29</v>
      </c>
      <c r="E19904" s="5">
        <v>0</v>
      </c>
      <c r="F19904" s="5">
        <v>0</v>
      </c>
      <c r="G19904" s="5">
        <v>0</v>
      </c>
      <c r="H19904" s="5">
        <v>0</v>
      </c>
      <c r="I19904" s="5">
        <v>0</v>
      </c>
      <c r="J19904" s="5">
        <v>0</v>
      </c>
      <c r="K19904" s="5">
        <v>0</v>
      </c>
      <c r="L19904" s="5">
        <v>0</v>
      </c>
      <c r="M19904" s="5">
        <v>0</v>
      </c>
      <c r="N19904" s="5">
        <v>0</v>
      </c>
      <c r="O19904" s="5">
        <v>0</v>
      </c>
      <c r="P19904" s="5">
        <v>1000000</v>
      </c>
      <c r="Q19904" s="5">
        <v>16</v>
      </c>
      <c r="R19904" s="5">
        <v>31</v>
      </c>
      <c r="S19904" s="5" t="s">
        <v>30</v>
      </c>
      <c r="T19904" s="5" t="s">
        <v>29</v>
      </c>
      <c r="U19904" s="5" t="s">
        <v>30</v>
      </c>
      <c r="V19904" s="5">
        <v>64118.9</v>
      </c>
      <c r="W19904" s="5"/>
    </row>
    <row r="19905" spans="1:23" x14ac:dyDescent="0.25">
      <c r="A19905" s="5">
        <f>19898</f>
      </c>
      <c r="B19905" s="5" t="s">
        <v>19927</v>
      </c>
      <c r="C19905" s="5" t="s">
        <v>30</v>
      </c>
      <c r="D19905" s="5" t="s">
        <v>29</v>
      </c>
      <c r="E19905" s="5">
        <v>0</v>
      </c>
      <c r="F19905" s="5">
        <v>0</v>
      </c>
      <c r="G19905" s="5">
        <v>0</v>
      </c>
      <c r="H19905" s="5">
        <v>0</v>
      </c>
      <c r="I19905" s="5">
        <v>0</v>
      </c>
      <c r="J19905" s="5">
        <v>0</v>
      </c>
      <c r="K19905" s="5">
        <v>0</v>
      </c>
      <c r="L19905" s="5">
        <v>0</v>
      </c>
      <c r="M19905" s="5">
        <v>0</v>
      </c>
      <c r="N19905" s="5">
        <v>0</v>
      </c>
      <c r="O19905" s="5">
        <v>0</v>
      </c>
      <c r="P19905" s="5">
        <v>1000000</v>
      </c>
      <c r="Q19905" s="5">
        <v>16</v>
      </c>
      <c r="R19905" s="5">
        <v>31</v>
      </c>
      <c r="S19905" s="5" t="s">
        <v>30</v>
      </c>
      <c r="T19905" s="5" t="s">
        <v>29</v>
      </c>
      <c r="U19905" s="5" t="s">
        <v>30</v>
      </c>
      <c r="V19905" s="5">
        <v>64118.9</v>
      </c>
      <c r="W19905" s="5"/>
    </row>
    <row r="19906" spans="1:23" x14ac:dyDescent="0.25">
      <c r="A19906" s="5">
        <f>19899</f>
      </c>
      <c r="B19906" s="5" t="s">
        <v>19928</v>
      </c>
      <c r="C19906" s="5" t="s">
        <v>30</v>
      </c>
      <c r="D19906" s="5" t="s">
        <v>29</v>
      </c>
      <c r="E19906" s="5">
        <v>0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5">
        <v>1000000</v>
      </c>
      <c r="Q19906" s="5">
        <v>16</v>
      </c>
      <c r="R19906" s="5">
        <v>31</v>
      </c>
      <c r="S19906" s="5" t="s">
        <v>30</v>
      </c>
      <c r="T19906" s="5" t="s">
        <v>29</v>
      </c>
      <c r="U19906" s="5" t="s">
        <v>30</v>
      </c>
      <c r="V19906" s="5">
        <v>64118.9</v>
      </c>
      <c r="W19906" s="5"/>
    </row>
    <row r="19907" spans="1:23" x14ac:dyDescent="0.25">
      <c r="A19907" s="5">
        <f>19900</f>
      </c>
      <c r="B19907" s="5" t="s">
        <v>19929</v>
      </c>
      <c r="C19907" s="5" t="s">
        <v>30</v>
      </c>
      <c r="D19907" s="5" t="s">
        <v>29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5">
        <v>1000000</v>
      </c>
      <c r="Q19907" s="5">
        <v>16</v>
      </c>
      <c r="R19907" s="5">
        <v>31</v>
      </c>
      <c r="S19907" s="5" t="s">
        <v>30</v>
      </c>
      <c r="T19907" s="5" t="s">
        <v>29</v>
      </c>
      <c r="U19907" s="5" t="s">
        <v>30</v>
      </c>
      <c r="V19907" s="5">
        <v>64118.9</v>
      </c>
      <c r="W19907" s="5"/>
    </row>
    <row r="19908" spans="1:23" x14ac:dyDescent="0.25">
      <c r="A19908" s="5">
        <f>19901</f>
      </c>
      <c r="B19908" s="5" t="s">
        <v>19930</v>
      </c>
      <c r="C19908" s="5" t="s">
        <v>30</v>
      </c>
      <c r="D19908" s="5" t="s">
        <v>29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5">
        <v>1000000</v>
      </c>
      <c r="Q19908" s="5">
        <v>16</v>
      </c>
      <c r="R19908" s="5">
        <v>31</v>
      </c>
      <c r="S19908" s="5" t="s">
        <v>30</v>
      </c>
      <c r="T19908" s="5" t="s">
        <v>29</v>
      </c>
      <c r="U19908" s="5" t="s">
        <v>30</v>
      </c>
      <c r="V19908" s="5">
        <v>64118.9</v>
      </c>
      <c r="W19908" s="5"/>
    </row>
    <row r="19909" spans="1:23" x14ac:dyDescent="0.25">
      <c r="A19909" s="5">
        <f>19902</f>
      </c>
      <c r="B19909" s="5" t="s">
        <v>19931</v>
      </c>
      <c r="C19909" s="5" t="s">
        <v>30</v>
      </c>
      <c r="D19909" s="5" t="s">
        <v>29</v>
      </c>
      <c r="E19909" s="5">
        <v>0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5">
        <v>1000000</v>
      </c>
      <c r="Q19909" s="5">
        <v>16</v>
      </c>
      <c r="R19909" s="5">
        <v>31</v>
      </c>
      <c r="S19909" s="5" t="s">
        <v>30</v>
      </c>
      <c r="T19909" s="5" t="s">
        <v>29</v>
      </c>
      <c r="U19909" s="5" t="s">
        <v>30</v>
      </c>
      <c r="V19909" s="5">
        <v>64118.9</v>
      </c>
      <c r="W19909" s="5"/>
    </row>
    <row r="19910" spans="1:23" x14ac:dyDescent="0.25">
      <c r="A19910" s="5">
        <f>19903</f>
      </c>
      <c r="B19910" s="5" t="s">
        <v>19932</v>
      </c>
      <c r="C19910" s="5" t="s">
        <v>30</v>
      </c>
      <c r="D19910" s="5" t="s">
        <v>29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5">
        <v>1000000</v>
      </c>
      <c r="Q19910" s="5">
        <v>16</v>
      </c>
      <c r="R19910" s="5">
        <v>31</v>
      </c>
      <c r="S19910" s="5" t="s">
        <v>30</v>
      </c>
      <c r="T19910" s="5" t="s">
        <v>29</v>
      </c>
      <c r="U19910" s="5" t="s">
        <v>30</v>
      </c>
      <c r="V19910" s="5">
        <v>64118.9</v>
      </c>
      <c r="W19910" s="5"/>
    </row>
    <row r="19911" spans="1:23" x14ac:dyDescent="0.25">
      <c r="A19911" s="5">
        <f>19904</f>
      </c>
      <c r="B19911" s="5" t="s">
        <v>19933</v>
      </c>
      <c r="C19911" s="5" t="s">
        <v>30</v>
      </c>
      <c r="D19911" s="5" t="s">
        <v>29</v>
      </c>
      <c r="E19911" s="5">
        <v>0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5">
        <v>1000000</v>
      </c>
      <c r="Q19911" s="5">
        <v>16</v>
      </c>
      <c r="R19911" s="5">
        <v>31</v>
      </c>
      <c r="S19911" s="5" t="s">
        <v>30</v>
      </c>
      <c r="T19911" s="5" t="s">
        <v>29</v>
      </c>
      <c r="U19911" s="5" t="s">
        <v>30</v>
      </c>
      <c r="V19911" s="5">
        <v>64118.9</v>
      </c>
      <c r="W19911" s="5"/>
    </row>
    <row r="19912" spans="1:23" x14ac:dyDescent="0.25">
      <c r="A19912" s="5">
        <f>19905</f>
      </c>
      <c r="B19912" s="5" t="s">
        <v>19934</v>
      </c>
      <c r="C19912" s="5" t="s">
        <v>30</v>
      </c>
      <c r="D19912" s="5" t="s">
        <v>29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5">
        <v>0</v>
      </c>
      <c r="M19912" s="5">
        <v>0</v>
      </c>
      <c r="N19912" s="5">
        <v>0</v>
      </c>
      <c r="O19912" s="5">
        <v>0</v>
      </c>
      <c r="P19912" s="5">
        <v>1000000</v>
      </c>
      <c r="Q19912" s="5">
        <v>16</v>
      </c>
      <c r="R19912" s="5">
        <v>31</v>
      </c>
      <c r="S19912" s="5" t="s">
        <v>30</v>
      </c>
      <c r="T19912" s="5" t="s">
        <v>29</v>
      </c>
      <c r="U19912" s="5" t="s">
        <v>30</v>
      </c>
      <c r="V19912" s="5">
        <v>64118.9</v>
      </c>
      <c r="W19912" s="5"/>
    </row>
    <row r="19913" spans="1:23" x14ac:dyDescent="0.25">
      <c r="A19913" s="5">
        <f>19906</f>
      </c>
      <c r="B19913" s="5" t="s">
        <v>19935</v>
      </c>
      <c r="C19913" s="5" t="s">
        <v>30</v>
      </c>
      <c r="D19913" s="5" t="s">
        <v>29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5">
        <v>1000000</v>
      </c>
      <c r="Q19913" s="5">
        <v>16</v>
      </c>
      <c r="R19913" s="5">
        <v>31</v>
      </c>
      <c r="S19913" s="5" t="s">
        <v>30</v>
      </c>
      <c r="T19913" s="5" t="s">
        <v>29</v>
      </c>
      <c r="U19913" s="5" t="s">
        <v>30</v>
      </c>
      <c r="V19913" s="5">
        <v>64118.9</v>
      </c>
      <c r="W19913" s="5"/>
    </row>
    <row r="19914" spans="1:23" x14ac:dyDescent="0.25">
      <c r="A19914" s="5">
        <f>19907</f>
      </c>
      <c r="B19914" s="5" t="s">
        <v>19936</v>
      </c>
      <c r="C19914" s="5" t="s">
        <v>30</v>
      </c>
      <c r="D19914" s="5" t="s">
        <v>29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0</v>
      </c>
      <c r="N19914" s="5">
        <v>0</v>
      </c>
      <c r="O19914" s="5">
        <v>0</v>
      </c>
      <c r="P19914" s="5">
        <v>1000000</v>
      </c>
      <c r="Q19914" s="5">
        <v>16</v>
      </c>
      <c r="R19914" s="5">
        <v>31</v>
      </c>
      <c r="S19914" s="5" t="s">
        <v>30</v>
      </c>
      <c r="T19914" s="5" t="s">
        <v>29</v>
      </c>
      <c r="U19914" s="5" t="s">
        <v>30</v>
      </c>
      <c r="V19914" s="5">
        <v>64118.9</v>
      </c>
      <c r="W19914" s="5"/>
    </row>
    <row r="19915" spans="1:23" x14ac:dyDescent="0.25">
      <c r="A19915" s="5">
        <f>19908</f>
      </c>
      <c r="B19915" s="5" t="s">
        <v>19937</v>
      </c>
      <c r="C19915" s="5" t="s">
        <v>30</v>
      </c>
      <c r="D19915" s="5" t="s">
        <v>29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0</v>
      </c>
      <c r="P19915" s="5">
        <v>1000000</v>
      </c>
      <c r="Q19915" s="5">
        <v>16</v>
      </c>
      <c r="R19915" s="5">
        <v>31</v>
      </c>
      <c r="S19915" s="5" t="s">
        <v>30</v>
      </c>
      <c r="T19915" s="5" t="s">
        <v>29</v>
      </c>
      <c r="U19915" s="5" t="s">
        <v>30</v>
      </c>
      <c r="V19915" s="5">
        <v>64118.9</v>
      </c>
      <c r="W19915" s="5"/>
    </row>
    <row r="19916" spans="1:23" x14ac:dyDescent="0.25">
      <c r="A19916" s="5">
        <f>19909</f>
      </c>
      <c r="B19916" s="5" t="s">
        <v>19938</v>
      </c>
      <c r="C19916" s="5" t="s">
        <v>30</v>
      </c>
      <c r="D19916" s="5" t="s">
        <v>29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5">
        <v>1000000</v>
      </c>
      <c r="Q19916" s="5">
        <v>16</v>
      </c>
      <c r="R19916" s="5">
        <v>31</v>
      </c>
      <c r="S19916" s="5" t="s">
        <v>30</v>
      </c>
      <c r="T19916" s="5" t="s">
        <v>29</v>
      </c>
      <c r="U19916" s="5" t="s">
        <v>30</v>
      </c>
      <c r="V19916" s="5">
        <v>64118.9</v>
      </c>
      <c r="W19916" s="5"/>
    </row>
    <row r="19917" spans="1:23" x14ac:dyDescent="0.25">
      <c r="A19917" s="5">
        <f>19910</f>
      </c>
      <c r="B19917" s="5" t="s">
        <v>19939</v>
      </c>
      <c r="C19917" s="5" t="s">
        <v>30</v>
      </c>
      <c r="D19917" s="5" t="s">
        <v>29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5">
        <v>0</v>
      </c>
      <c r="L19917" s="5">
        <v>0</v>
      </c>
      <c r="M19917" s="5">
        <v>0</v>
      </c>
      <c r="N19917" s="5">
        <v>0</v>
      </c>
      <c r="O19917" s="5">
        <v>0</v>
      </c>
      <c r="P19917" s="5">
        <v>1000000</v>
      </c>
      <c r="Q19917" s="5">
        <v>16</v>
      </c>
      <c r="R19917" s="5">
        <v>31</v>
      </c>
      <c r="S19917" s="5" t="s">
        <v>30</v>
      </c>
      <c r="T19917" s="5" t="s">
        <v>29</v>
      </c>
      <c r="U19917" s="5" t="s">
        <v>30</v>
      </c>
      <c r="V19917" s="5">
        <v>64118.9</v>
      </c>
      <c r="W19917" s="5"/>
    </row>
    <row r="19918" spans="1:23" x14ac:dyDescent="0.25">
      <c r="A19918" s="5">
        <f>19911</f>
      </c>
      <c r="B19918" s="5" t="s">
        <v>19940</v>
      </c>
      <c r="C19918" s="5" t="s">
        <v>30</v>
      </c>
      <c r="D19918" s="5" t="s">
        <v>29</v>
      </c>
      <c r="E19918" s="5">
        <v>0</v>
      </c>
      <c r="F19918" s="5">
        <v>0</v>
      </c>
      <c r="G19918" s="5">
        <v>0</v>
      </c>
      <c r="H19918" s="5">
        <v>0</v>
      </c>
      <c r="I19918" s="5">
        <v>0</v>
      </c>
      <c r="J19918" s="5">
        <v>0</v>
      </c>
      <c r="K19918" s="5">
        <v>0</v>
      </c>
      <c r="L19918" s="5">
        <v>0</v>
      </c>
      <c r="M19918" s="5">
        <v>0</v>
      </c>
      <c r="N19918" s="5">
        <v>0</v>
      </c>
      <c r="O19918" s="5">
        <v>0</v>
      </c>
      <c r="P19918" s="5">
        <v>1000000</v>
      </c>
      <c r="Q19918" s="5">
        <v>16</v>
      </c>
      <c r="R19918" s="5">
        <v>31</v>
      </c>
      <c r="S19918" s="5" t="s">
        <v>30</v>
      </c>
      <c r="T19918" s="5" t="s">
        <v>29</v>
      </c>
      <c r="U19918" s="5" t="s">
        <v>30</v>
      </c>
      <c r="V19918" s="5">
        <v>64118.9</v>
      </c>
      <c r="W19918" s="5"/>
    </row>
    <row r="19919" spans="1:23" x14ac:dyDescent="0.25">
      <c r="A19919" s="5">
        <f>19912</f>
      </c>
      <c r="B19919" s="5" t="s">
        <v>19941</v>
      </c>
      <c r="C19919" s="5" t="s">
        <v>30</v>
      </c>
      <c r="D19919" s="5" t="s">
        <v>29</v>
      </c>
      <c r="E19919" s="5">
        <v>0</v>
      </c>
      <c r="F19919" s="5">
        <v>0</v>
      </c>
      <c r="G19919" s="5">
        <v>0</v>
      </c>
      <c r="H19919" s="5">
        <v>0</v>
      </c>
      <c r="I19919" s="5">
        <v>0</v>
      </c>
      <c r="J19919" s="5">
        <v>0</v>
      </c>
      <c r="K19919" s="5">
        <v>0</v>
      </c>
      <c r="L19919" s="5">
        <v>0</v>
      </c>
      <c r="M19919" s="5">
        <v>0</v>
      </c>
      <c r="N19919" s="5">
        <v>0</v>
      </c>
      <c r="O19919" s="5">
        <v>0</v>
      </c>
      <c r="P19919" s="5">
        <v>1000000</v>
      </c>
      <c r="Q19919" s="5">
        <v>16</v>
      </c>
      <c r="R19919" s="5">
        <v>31</v>
      </c>
      <c r="S19919" s="5" t="s">
        <v>30</v>
      </c>
      <c r="T19919" s="5" t="s">
        <v>29</v>
      </c>
      <c r="U19919" s="5" t="s">
        <v>30</v>
      </c>
      <c r="V19919" s="5">
        <v>64118.9</v>
      </c>
      <c r="W19919" s="5"/>
    </row>
    <row r="19920" spans="1:23" x14ac:dyDescent="0.25">
      <c r="A19920" s="5">
        <f>19913</f>
      </c>
      <c r="B19920" s="5" t="s">
        <v>19942</v>
      </c>
      <c r="C19920" s="5" t="s">
        <v>30</v>
      </c>
      <c r="D19920" s="5" t="s">
        <v>29</v>
      </c>
      <c r="E19920" s="5">
        <v>0</v>
      </c>
      <c r="F19920" s="5">
        <v>0</v>
      </c>
      <c r="G19920" s="5">
        <v>0</v>
      </c>
      <c r="H19920" s="5">
        <v>0</v>
      </c>
      <c r="I19920" s="5">
        <v>0</v>
      </c>
      <c r="J19920" s="5">
        <v>0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5">
        <v>1000000</v>
      </c>
      <c r="Q19920" s="5">
        <v>16</v>
      </c>
      <c r="R19920" s="5">
        <v>31</v>
      </c>
      <c r="S19920" s="5" t="s">
        <v>30</v>
      </c>
      <c r="T19920" s="5" t="s">
        <v>29</v>
      </c>
      <c r="U19920" s="5" t="s">
        <v>30</v>
      </c>
      <c r="V19920" s="5">
        <v>64118.9</v>
      </c>
      <c r="W19920" s="5"/>
    </row>
    <row r="19921" spans="1:23" x14ac:dyDescent="0.25">
      <c r="A19921" s="5">
        <f>19914</f>
      </c>
      <c r="B19921" s="5" t="s">
        <v>19943</v>
      </c>
      <c r="C19921" s="5" t="s">
        <v>30</v>
      </c>
      <c r="D19921" s="5" t="s">
        <v>29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5">
        <v>1000000</v>
      </c>
      <c r="Q19921" s="5">
        <v>16</v>
      </c>
      <c r="R19921" s="5">
        <v>31</v>
      </c>
      <c r="S19921" s="5" t="s">
        <v>30</v>
      </c>
      <c r="T19921" s="5" t="s">
        <v>29</v>
      </c>
      <c r="U19921" s="5" t="s">
        <v>30</v>
      </c>
      <c r="V19921" s="5">
        <v>64118.9</v>
      </c>
      <c r="W19921" s="5"/>
    </row>
    <row r="19922" spans="1:23" x14ac:dyDescent="0.25">
      <c r="A19922" s="5">
        <f>19915</f>
      </c>
      <c r="B19922" s="5" t="s">
        <v>19944</v>
      </c>
      <c r="C19922" s="5" t="s">
        <v>30</v>
      </c>
      <c r="D19922" s="5" t="s">
        <v>29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5">
        <v>1000000</v>
      </c>
      <c r="Q19922" s="5">
        <v>16</v>
      </c>
      <c r="R19922" s="5">
        <v>31</v>
      </c>
      <c r="S19922" s="5" t="s">
        <v>30</v>
      </c>
      <c r="T19922" s="5" t="s">
        <v>29</v>
      </c>
      <c r="U19922" s="5" t="s">
        <v>30</v>
      </c>
      <c r="V19922" s="5">
        <v>64118.9</v>
      </c>
      <c r="W19922" s="5"/>
    </row>
    <row r="19923" spans="1:23" x14ac:dyDescent="0.25">
      <c r="A19923" s="5">
        <f>19916</f>
      </c>
      <c r="B19923" s="5" t="s">
        <v>19945</v>
      </c>
      <c r="C19923" s="5" t="s">
        <v>30</v>
      </c>
      <c r="D19923" s="5" t="s">
        <v>29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5">
        <v>1000000</v>
      </c>
      <c r="Q19923" s="5">
        <v>16</v>
      </c>
      <c r="R19923" s="5">
        <v>31</v>
      </c>
      <c r="S19923" s="5" t="s">
        <v>30</v>
      </c>
      <c r="T19923" s="5" t="s">
        <v>29</v>
      </c>
      <c r="U19923" s="5" t="s">
        <v>30</v>
      </c>
      <c r="V19923" s="5">
        <v>64118.9</v>
      </c>
      <c r="W19923" s="5"/>
    </row>
    <row r="19924" spans="1:23" x14ac:dyDescent="0.25">
      <c r="A19924" s="5">
        <f>19917</f>
      </c>
      <c r="B19924" s="5" t="s">
        <v>19946</v>
      </c>
      <c r="C19924" s="5" t="s">
        <v>30</v>
      </c>
      <c r="D19924" s="5" t="s">
        <v>29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5">
        <v>1000000</v>
      </c>
      <c r="Q19924" s="5">
        <v>16</v>
      </c>
      <c r="R19924" s="5">
        <v>31</v>
      </c>
      <c r="S19924" s="5" t="s">
        <v>30</v>
      </c>
      <c r="T19924" s="5" t="s">
        <v>29</v>
      </c>
      <c r="U19924" s="5" t="s">
        <v>30</v>
      </c>
      <c r="V19924" s="5">
        <v>64118.9</v>
      </c>
      <c r="W19924" s="5"/>
    </row>
    <row r="19925" spans="1:23" x14ac:dyDescent="0.25">
      <c r="A19925" s="5">
        <f>19918</f>
      </c>
      <c r="B19925" s="5" t="s">
        <v>19947</v>
      </c>
      <c r="C19925" s="5" t="s">
        <v>30</v>
      </c>
      <c r="D19925" s="5" t="s">
        <v>29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5">
        <v>1000000</v>
      </c>
      <c r="Q19925" s="5">
        <v>16</v>
      </c>
      <c r="R19925" s="5">
        <v>31</v>
      </c>
      <c r="S19925" s="5" t="s">
        <v>30</v>
      </c>
      <c r="T19925" s="5" t="s">
        <v>29</v>
      </c>
      <c r="U19925" s="5" t="s">
        <v>30</v>
      </c>
      <c r="V19925" s="5">
        <v>64118.9</v>
      </c>
      <c r="W19925" s="5"/>
    </row>
    <row r="19926" spans="1:23" x14ac:dyDescent="0.25">
      <c r="A19926" s="5">
        <f>19919</f>
      </c>
      <c r="B19926" s="5" t="s">
        <v>19948</v>
      </c>
      <c r="C19926" s="5" t="s">
        <v>30</v>
      </c>
      <c r="D19926" s="5" t="s">
        <v>29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5">
        <v>1000000</v>
      </c>
      <c r="Q19926" s="5">
        <v>16</v>
      </c>
      <c r="R19926" s="5">
        <v>31</v>
      </c>
      <c r="S19926" s="5" t="s">
        <v>30</v>
      </c>
      <c r="T19926" s="5" t="s">
        <v>29</v>
      </c>
      <c r="U19926" s="5" t="s">
        <v>30</v>
      </c>
      <c r="V19926" s="5">
        <v>64118.9</v>
      </c>
      <c r="W19926" s="5"/>
    </row>
    <row r="19927" spans="1:23" x14ac:dyDescent="0.25">
      <c r="A19927" s="5">
        <f>19920</f>
      </c>
      <c r="B19927" s="5" t="s">
        <v>19949</v>
      </c>
      <c r="C19927" s="5" t="s">
        <v>30</v>
      </c>
      <c r="D19927" s="5" t="s">
        <v>29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5">
        <v>1000000</v>
      </c>
      <c r="Q19927" s="5">
        <v>16</v>
      </c>
      <c r="R19927" s="5">
        <v>31</v>
      </c>
      <c r="S19927" s="5" t="s">
        <v>30</v>
      </c>
      <c r="T19927" s="5" t="s">
        <v>29</v>
      </c>
      <c r="U19927" s="5" t="s">
        <v>30</v>
      </c>
      <c r="V19927" s="5">
        <v>64118.9</v>
      </c>
      <c r="W19927" s="5"/>
    </row>
    <row r="19928" spans="1:23" x14ac:dyDescent="0.25">
      <c r="A19928" s="5">
        <f>19921</f>
      </c>
      <c r="B19928" s="5" t="s">
        <v>19950</v>
      </c>
      <c r="C19928" s="5" t="s">
        <v>30</v>
      </c>
      <c r="D19928" s="5" t="s">
        <v>29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5">
        <v>1000000</v>
      </c>
      <c r="Q19928" s="5">
        <v>16</v>
      </c>
      <c r="R19928" s="5">
        <v>31</v>
      </c>
      <c r="S19928" s="5" t="s">
        <v>30</v>
      </c>
      <c r="T19928" s="5" t="s">
        <v>29</v>
      </c>
      <c r="U19928" s="5" t="s">
        <v>30</v>
      </c>
      <c r="V19928" s="5">
        <v>64118.9</v>
      </c>
      <c r="W19928" s="5"/>
    </row>
    <row r="19929" spans="1:23" x14ac:dyDescent="0.25">
      <c r="A19929" s="5">
        <f>19922</f>
      </c>
      <c r="B19929" s="5" t="s">
        <v>19951</v>
      </c>
      <c r="C19929" s="5" t="s">
        <v>30</v>
      </c>
      <c r="D19929" s="5" t="s">
        <v>29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5">
        <v>1000000</v>
      </c>
      <c r="Q19929" s="5">
        <v>16</v>
      </c>
      <c r="R19929" s="5">
        <v>31</v>
      </c>
      <c r="S19929" s="5" t="s">
        <v>30</v>
      </c>
      <c r="T19929" s="5" t="s">
        <v>29</v>
      </c>
      <c r="U19929" s="5" t="s">
        <v>30</v>
      </c>
      <c r="V19929" s="5">
        <v>64118.9</v>
      </c>
      <c r="W19929" s="5"/>
    </row>
    <row r="19930" spans="1:23" x14ac:dyDescent="0.25">
      <c r="A19930" s="5">
        <f>19923</f>
      </c>
      <c r="B19930" s="5" t="s">
        <v>19952</v>
      </c>
      <c r="C19930" s="5" t="s">
        <v>30</v>
      </c>
      <c r="D19930" s="5" t="s">
        <v>29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5">
        <v>1000000</v>
      </c>
      <c r="Q19930" s="5">
        <v>16</v>
      </c>
      <c r="R19930" s="5">
        <v>31</v>
      </c>
      <c r="S19930" s="5" t="s">
        <v>30</v>
      </c>
      <c r="T19930" s="5" t="s">
        <v>29</v>
      </c>
      <c r="U19930" s="5" t="s">
        <v>30</v>
      </c>
      <c r="V19930" s="5">
        <v>64118.9</v>
      </c>
      <c r="W19930" s="5"/>
    </row>
    <row r="19931" spans="1:23" x14ac:dyDescent="0.25">
      <c r="A19931" s="5">
        <f>19924</f>
      </c>
      <c r="B19931" s="5" t="s">
        <v>19953</v>
      </c>
      <c r="C19931" s="5" t="s">
        <v>30</v>
      </c>
      <c r="D19931" s="5" t="s">
        <v>29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5">
        <v>1000000</v>
      </c>
      <c r="Q19931" s="5">
        <v>16</v>
      </c>
      <c r="R19931" s="5">
        <v>31</v>
      </c>
      <c r="S19931" s="5" t="s">
        <v>30</v>
      </c>
      <c r="T19931" s="5" t="s">
        <v>29</v>
      </c>
      <c r="U19931" s="5" t="s">
        <v>30</v>
      </c>
      <c r="V19931" s="5">
        <v>64118.9</v>
      </c>
      <c r="W19931" s="5"/>
    </row>
    <row r="19932" spans="1:23" x14ac:dyDescent="0.25">
      <c r="A19932" s="5">
        <f>19925</f>
      </c>
      <c r="B19932" s="5" t="s">
        <v>19954</v>
      </c>
      <c r="C19932" s="5" t="s">
        <v>30</v>
      </c>
      <c r="D19932" s="5" t="s">
        <v>29</v>
      </c>
      <c r="E19932" s="5">
        <v>0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5">
        <v>1000000</v>
      </c>
      <c r="Q19932" s="5">
        <v>16</v>
      </c>
      <c r="R19932" s="5">
        <v>31</v>
      </c>
      <c r="S19932" s="5" t="s">
        <v>30</v>
      </c>
      <c r="T19932" s="5" t="s">
        <v>29</v>
      </c>
      <c r="U19932" s="5" t="s">
        <v>30</v>
      </c>
      <c r="V19932" s="5">
        <v>64118.9</v>
      </c>
      <c r="W19932" s="5"/>
    </row>
    <row r="19933" spans="1:23" x14ac:dyDescent="0.25">
      <c r="A19933" s="5">
        <f>19926</f>
      </c>
      <c r="B19933" s="5" t="s">
        <v>19955</v>
      </c>
      <c r="C19933" s="5" t="s">
        <v>30</v>
      </c>
      <c r="D19933" s="5" t="s">
        <v>29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5">
        <v>1000000</v>
      </c>
      <c r="Q19933" s="5">
        <v>16</v>
      </c>
      <c r="R19933" s="5">
        <v>31</v>
      </c>
      <c r="S19933" s="5" t="s">
        <v>30</v>
      </c>
      <c r="T19933" s="5" t="s">
        <v>29</v>
      </c>
      <c r="U19933" s="5" t="s">
        <v>30</v>
      </c>
      <c r="V19933" s="5">
        <v>64118.9</v>
      </c>
      <c r="W19933" s="5"/>
    </row>
    <row r="19934" spans="1:23" x14ac:dyDescent="0.25">
      <c r="A19934" s="5">
        <f>19927</f>
      </c>
      <c r="B19934" s="5" t="s">
        <v>19956</v>
      </c>
      <c r="C19934" s="5" t="s">
        <v>30</v>
      </c>
      <c r="D19934" s="5" t="s">
        <v>29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5">
        <v>1000000</v>
      </c>
      <c r="Q19934" s="5">
        <v>16</v>
      </c>
      <c r="R19934" s="5">
        <v>31</v>
      </c>
      <c r="S19934" s="5" t="s">
        <v>30</v>
      </c>
      <c r="T19934" s="5" t="s">
        <v>29</v>
      </c>
      <c r="U19934" s="5" t="s">
        <v>30</v>
      </c>
      <c r="V19934" s="5">
        <v>64118.9</v>
      </c>
      <c r="W19934" s="5"/>
    </row>
    <row r="19935" spans="1:23" x14ac:dyDescent="0.25">
      <c r="A19935" s="5">
        <f>19928</f>
      </c>
      <c r="B19935" s="5" t="s">
        <v>19957</v>
      </c>
      <c r="C19935" s="5" t="s">
        <v>30</v>
      </c>
      <c r="D19935" s="5" t="s">
        <v>29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5">
        <v>1000000</v>
      </c>
      <c r="Q19935" s="5">
        <v>16</v>
      </c>
      <c r="R19935" s="5">
        <v>31</v>
      </c>
      <c r="S19935" s="5" t="s">
        <v>30</v>
      </c>
      <c r="T19935" s="5" t="s">
        <v>29</v>
      </c>
      <c r="U19935" s="5" t="s">
        <v>30</v>
      </c>
      <c r="V19935" s="5">
        <v>64118.9</v>
      </c>
      <c r="W19935" s="5"/>
    </row>
    <row r="19936" spans="1:23" x14ac:dyDescent="0.25">
      <c r="A19936" s="5">
        <f>19929</f>
      </c>
      <c r="B19936" s="5" t="s">
        <v>19958</v>
      </c>
      <c r="C19936" s="5" t="s">
        <v>30</v>
      </c>
      <c r="D19936" s="5" t="s">
        <v>29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5">
        <v>1000000</v>
      </c>
      <c r="Q19936" s="5">
        <v>16</v>
      </c>
      <c r="R19936" s="5">
        <v>31</v>
      </c>
      <c r="S19936" s="5" t="s">
        <v>30</v>
      </c>
      <c r="T19936" s="5" t="s">
        <v>29</v>
      </c>
      <c r="U19936" s="5" t="s">
        <v>30</v>
      </c>
      <c r="V19936" s="5">
        <v>64118.9</v>
      </c>
      <c r="W19936" s="5"/>
    </row>
    <row r="19937" spans="1:23" x14ac:dyDescent="0.25">
      <c r="A19937" s="5">
        <f>19930</f>
      </c>
      <c r="B19937" s="5" t="s">
        <v>19959</v>
      </c>
      <c r="C19937" s="5" t="s">
        <v>30</v>
      </c>
      <c r="D19937" s="5" t="s">
        <v>29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5">
        <v>1000000</v>
      </c>
      <c r="Q19937" s="5">
        <v>16</v>
      </c>
      <c r="R19937" s="5">
        <v>31</v>
      </c>
      <c r="S19937" s="5" t="s">
        <v>30</v>
      </c>
      <c r="T19937" s="5" t="s">
        <v>29</v>
      </c>
      <c r="U19937" s="5" t="s">
        <v>30</v>
      </c>
      <c r="V19937" s="5">
        <v>64118.9</v>
      </c>
      <c r="W19937" s="5"/>
    </row>
    <row r="19938" spans="1:23" x14ac:dyDescent="0.25">
      <c r="A19938" s="5">
        <f>19931</f>
      </c>
      <c r="B19938" s="5" t="s">
        <v>19960</v>
      </c>
      <c r="C19938" s="5" t="s">
        <v>30</v>
      </c>
      <c r="D19938" s="5" t="s">
        <v>29</v>
      </c>
      <c r="E19938" s="5">
        <v>0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0</v>
      </c>
      <c r="P19938" s="5">
        <v>1000000</v>
      </c>
      <c r="Q19938" s="5">
        <v>16</v>
      </c>
      <c r="R19938" s="5">
        <v>31</v>
      </c>
      <c r="S19938" s="5" t="s">
        <v>30</v>
      </c>
      <c r="T19938" s="5" t="s">
        <v>29</v>
      </c>
      <c r="U19938" s="5" t="s">
        <v>30</v>
      </c>
      <c r="V19938" s="5">
        <v>64118.9</v>
      </c>
      <c r="W19938" s="5"/>
    </row>
    <row r="19939" spans="1:23" x14ac:dyDescent="0.25">
      <c r="A19939" s="5">
        <f>19932</f>
      </c>
      <c r="B19939" s="5" t="s">
        <v>19961</v>
      </c>
      <c r="C19939" s="5" t="s">
        <v>30</v>
      </c>
      <c r="D19939" s="5" t="s">
        <v>29</v>
      </c>
      <c r="E19939" s="5">
        <v>0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5">
        <v>1000000</v>
      </c>
      <c r="Q19939" s="5">
        <v>16</v>
      </c>
      <c r="R19939" s="5">
        <v>31</v>
      </c>
      <c r="S19939" s="5" t="s">
        <v>30</v>
      </c>
      <c r="T19939" s="5" t="s">
        <v>29</v>
      </c>
      <c r="U19939" s="5" t="s">
        <v>30</v>
      </c>
      <c r="V19939" s="5">
        <v>64118.9</v>
      </c>
      <c r="W19939" s="5"/>
    </row>
    <row r="19940" spans="1:23" x14ac:dyDescent="0.25">
      <c r="A19940" s="5">
        <f>19933</f>
      </c>
      <c r="B19940" s="5" t="s">
        <v>19962</v>
      </c>
      <c r="C19940" s="5" t="s">
        <v>30</v>
      </c>
      <c r="D19940" s="5" t="s">
        <v>29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0</v>
      </c>
      <c r="P19940" s="5">
        <v>1000000</v>
      </c>
      <c r="Q19940" s="5">
        <v>16</v>
      </c>
      <c r="R19940" s="5">
        <v>31</v>
      </c>
      <c r="S19940" s="5" t="s">
        <v>30</v>
      </c>
      <c r="T19940" s="5" t="s">
        <v>29</v>
      </c>
      <c r="U19940" s="5" t="s">
        <v>30</v>
      </c>
      <c r="V19940" s="5">
        <v>64118.9</v>
      </c>
      <c r="W19940" s="5"/>
    </row>
    <row r="19941" spans="1:23" x14ac:dyDescent="0.25">
      <c r="A19941" s="5">
        <f>19934</f>
      </c>
      <c r="B19941" s="5" t="s">
        <v>19963</v>
      </c>
      <c r="C19941" s="5" t="s">
        <v>30</v>
      </c>
      <c r="D19941" s="5" t="s">
        <v>29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5">
        <v>1000000</v>
      </c>
      <c r="Q19941" s="5">
        <v>16</v>
      </c>
      <c r="R19941" s="5">
        <v>31</v>
      </c>
      <c r="S19941" s="5" t="s">
        <v>30</v>
      </c>
      <c r="T19941" s="5" t="s">
        <v>29</v>
      </c>
      <c r="U19941" s="5" t="s">
        <v>30</v>
      </c>
      <c r="V19941" s="5">
        <v>64118.9</v>
      </c>
      <c r="W19941" s="5"/>
    </row>
    <row r="19942" spans="1:23" x14ac:dyDescent="0.25">
      <c r="A19942" s="5">
        <f>19935</f>
      </c>
      <c r="B19942" s="5" t="s">
        <v>19964</v>
      </c>
      <c r="C19942" s="5" t="s">
        <v>30</v>
      </c>
      <c r="D19942" s="5" t="s">
        <v>29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5">
        <v>1000000</v>
      </c>
      <c r="Q19942" s="5">
        <v>16</v>
      </c>
      <c r="R19942" s="5">
        <v>31</v>
      </c>
      <c r="S19942" s="5" t="s">
        <v>30</v>
      </c>
      <c r="T19942" s="5" t="s">
        <v>29</v>
      </c>
      <c r="U19942" s="5" t="s">
        <v>30</v>
      </c>
      <c r="V19942" s="5">
        <v>64118.9</v>
      </c>
      <c r="W19942" s="5"/>
    </row>
    <row r="19943" spans="1:23" x14ac:dyDescent="0.25">
      <c r="A19943" s="5">
        <f>19936</f>
      </c>
      <c r="B19943" s="5" t="s">
        <v>19965</v>
      </c>
      <c r="C19943" s="5" t="s">
        <v>30</v>
      </c>
      <c r="D19943" s="5" t="s">
        <v>29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5">
        <v>1000000</v>
      </c>
      <c r="Q19943" s="5">
        <v>16</v>
      </c>
      <c r="R19943" s="5">
        <v>31</v>
      </c>
      <c r="S19943" s="5" t="s">
        <v>30</v>
      </c>
      <c r="T19943" s="5" t="s">
        <v>29</v>
      </c>
      <c r="U19943" s="5" t="s">
        <v>30</v>
      </c>
      <c r="V19943" s="5">
        <v>64118.9</v>
      </c>
      <c r="W19943" s="5"/>
    </row>
    <row r="19944" spans="1:23" x14ac:dyDescent="0.25">
      <c r="A19944" s="5">
        <f>19937</f>
      </c>
      <c r="B19944" s="5" t="s">
        <v>19966</v>
      </c>
      <c r="C19944" s="5" t="s">
        <v>29</v>
      </c>
      <c r="D19944" s="5" t="s">
        <v>30</v>
      </c>
      <c r="E19944" s="5">
        <v>0</v>
      </c>
      <c r="F19944" s="5">
        <v>0</v>
      </c>
      <c r="G19944" s="5">
        <v>0</v>
      </c>
      <c r="H19944" s="5">
        <v>0</v>
      </c>
      <c r="I19944" s="5">
        <v>0</v>
      </c>
      <c r="J19944" s="5">
        <v>0</v>
      </c>
      <c r="K19944" s="5">
        <v>0</v>
      </c>
      <c r="L19944" s="5">
        <v>0</v>
      </c>
      <c r="M19944" s="5">
        <v>0</v>
      </c>
      <c r="N19944" s="5">
        <v>0</v>
      </c>
      <c r="O19944" s="5">
        <v>0</v>
      </c>
      <c r="P19944" s="5">
        <v>1000000</v>
      </c>
      <c r="Q19944" s="5">
        <v>16</v>
      </c>
      <c r="R19944" s="5">
        <v>31</v>
      </c>
      <c r="S19944" s="5" t="s">
        <v>30</v>
      </c>
      <c r="T19944" s="5" t="s">
        <v>29</v>
      </c>
      <c r="U19944" s="5" t="s">
        <v>30</v>
      </c>
      <c r="V19944" s="5">
        <v>64118.9</v>
      </c>
      <c r="W19944" s="5"/>
    </row>
    <row r="19945" spans="1:23" x14ac:dyDescent="0.25">
      <c r="A19945" s="5">
        <f>19938</f>
      </c>
      <c r="B19945" s="5" t="s">
        <v>19967</v>
      </c>
      <c r="C19945" s="5" t="s">
        <v>30</v>
      </c>
      <c r="D19945" s="5" t="s">
        <v>29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5">
        <v>1000000</v>
      </c>
      <c r="Q19945" s="5">
        <v>16</v>
      </c>
      <c r="R19945" s="5">
        <v>31</v>
      </c>
      <c r="S19945" s="5" t="s">
        <v>30</v>
      </c>
      <c r="T19945" s="5" t="s">
        <v>29</v>
      </c>
      <c r="U19945" s="5" t="s">
        <v>30</v>
      </c>
      <c r="V19945" s="5">
        <v>64118.9</v>
      </c>
      <c r="W19945" s="5"/>
    </row>
    <row r="19946" spans="1:23" x14ac:dyDescent="0.25">
      <c r="A19946" s="5">
        <f>19939</f>
      </c>
      <c r="B19946" s="5" t="s">
        <v>19968</v>
      </c>
      <c r="C19946" s="5" t="s">
        <v>30</v>
      </c>
      <c r="D19946" s="5" t="s">
        <v>29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5">
        <v>1000000</v>
      </c>
      <c r="Q19946" s="5">
        <v>16</v>
      </c>
      <c r="R19946" s="5">
        <v>31</v>
      </c>
      <c r="S19946" s="5" t="s">
        <v>30</v>
      </c>
      <c r="T19946" s="5" t="s">
        <v>29</v>
      </c>
      <c r="U19946" s="5" t="s">
        <v>30</v>
      </c>
      <c r="V19946" s="5">
        <v>64118.9</v>
      </c>
      <c r="W19946" s="5"/>
    </row>
    <row r="19947" spans="1:23" x14ac:dyDescent="0.25">
      <c r="A19947" s="5">
        <f>19940</f>
      </c>
      <c r="B19947" s="5" t="s">
        <v>19969</v>
      </c>
      <c r="C19947" s="5" t="s">
        <v>30</v>
      </c>
      <c r="D19947" s="5" t="s">
        <v>29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5">
        <v>1000000</v>
      </c>
      <c r="Q19947" s="5">
        <v>16</v>
      </c>
      <c r="R19947" s="5">
        <v>31</v>
      </c>
      <c r="S19947" s="5" t="s">
        <v>30</v>
      </c>
      <c r="T19947" s="5" t="s">
        <v>29</v>
      </c>
      <c r="U19947" s="5" t="s">
        <v>30</v>
      </c>
      <c r="V19947" s="5">
        <v>64118.9</v>
      </c>
      <c r="W19947" s="5"/>
    </row>
    <row r="19948" spans="1:23" x14ac:dyDescent="0.25">
      <c r="A19948" s="5">
        <f>19941</f>
      </c>
      <c r="B19948" s="5" t="s">
        <v>19970</v>
      </c>
      <c r="C19948" s="5" t="s">
        <v>29</v>
      </c>
      <c r="D19948" s="5" t="s">
        <v>30</v>
      </c>
      <c r="E19948" s="5">
        <v>0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0</v>
      </c>
      <c r="P19948" s="5">
        <v>1000000</v>
      </c>
      <c r="Q19948" s="5">
        <v>16</v>
      </c>
      <c r="R19948" s="5">
        <v>31</v>
      </c>
      <c r="S19948" s="5" t="s">
        <v>30</v>
      </c>
      <c r="T19948" s="5" t="s">
        <v>29</v>
      </c>
      <c r="U19948" s="5" t="s">
        <v>30</v>
      </c>
      <c r="V19948" s="5">
        <v>64118.9</v>
      </c>
      <c r="W19948" s="5"/>
    </row>
    <row r="19949" spans="1:23" x14ac:dyDescent="0.25">
      <c r="A19949" s="5">
        <f>19942</f>
      </c>
      <c r="B19949" s="5" t="s">
        <v>19971</v>
      </c>
      <c r="C19949" s="5" t="s">
        <v>30</v>
      </c>
      <c r="D19949" s="5" t="s">
        <v>29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5">
        <v>1000000</v>
      </c>
      <c r="Q19949" s="5">
        <v>16</v>
      </c>
      <c r="R19949" s="5">
        <v>31</v>
      </c>
      <c r="S19949" s="5" t="s">
        <v>30</v>
      </c>
      <c r="T19949" s="5" t="s">
        <v>29</v>
      </c>
      <c r="U19949" s="5" t="s">
        <v>30</v>
      </c>
      <c r="V19949" s="5">
        <v>64118.9</v>
      </c>
      <c r="W19949" s="5"/>
    </row>
    <row r="19950" spans="1:23" x14ac:dyDescent="0.25">
      <c r="A19950" s="5">
        <f>19943</f>
      </c>
      <c r="B19950" s="5" t="s">
        <v>19972</v>
      </c>
      <c r="C19950" s="5" t="s">
        <v>30</v>
      </c>
      <c r="D19950" s="5" t="s">
        <v>29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5">
        <v>1000000</v>
      </c>
      <c r="Q19950" s="5">
        <v>16</v>
      </c>
      <c r="R19950" s="5">
        <v>31</v>
      </c>
      <c r="S19950" s="5" t="s">
        <v>30</v>
      </c>
      <c r="T19950" s="5" t="s">
        <v>29</v>
      </c>
      <c r="U19950" s="5" t="s">
        <v>30</v>
      </c>
      <c r="V19950" s="5">
        <v>64118.9</v>
      </c>
      <c r="W19950" s="5"/>
    </row>
    <row r="19951" spans="1:23" x14ac:dyDescent="0.25">
      <c r="A19951" s="5">
        <f>19944</f>
      </c>
      <c r="B19951" s="5" t="s">
        <v>19973</v>
      </c>
      <c r="C19951" s="5" t="s">
        <v>30</v>
      </c>
      <c r="D19951" s="5" t="s">
        <v>29</v>
      </c>
      <c r="E19951" s="5">
        <v>0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0</v>
      </c>
      <c r="P19951" s="5">
        <v>1000000</v>
      </c>
      <c r="Q19951" s="5">
        <v>16</v>
      </c>
      <c r="R19951" s="5">
        <v>31</v>
      </c>
      <c r="S19951" s="5" t="s">
        <v>30</v>
      </c>
      <c r="T19951" s="5" t="s">
        <v>29</v>
      </c>
      <c r="U19951" s="5" t="s">
        <v>30</v>
      </c>
      <c r="V19951" s="5">
        <v>64118.9</v>
      </c>
      <c r="W19951" s="5"/>
    </row>
    <row r="19952" spans="1:23" x14ac:dyDescent="0.25">
      <c r="A19952" s="5">
        <f>19945</f>
      </c>
      <c r="B19952" s="5" t="s">
        <v>19974</v>
      </c>
      <c r="C19952" s="5" t="s">
        <v>30</v>
      </c>
      <c r="D19952" s="5" t="s">
        <v>29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5">
        <v>1000000</v>
      </c>
      <c r="Q19952" s="5">
        <v>16</v>
      </c>
      <c r="R19952" s="5">
        <v>31</v>
      </c>
      <c r="S19952" s="5" t="s">
        <v>30</v>
      </c>
      <c r="T19952" s="5" t="s">
        <v>29</v>
      </c>
      <c r="U19952" s="5" t="s">
        <v>30</v>
      </c>
      <c r="V19952" s="5">
        <v>64118.9</v>
      </c>
      <c r="W19952" s="5"/>
    </row>
    <row r="19953" spans="1:23" x14ac:dyDescent="0.25">
      <c r="A19953" s="5">
        <f>19946</f>
      </c>
      <c r="B19953" s="5" t="s">
        <v>19975</v>
      </c>
      <c r="C19953" s="5" t="s">
        <v>30</v>
      </c>
      <c r="D19953" s="5" t="s">
        <v>29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5">
        <v>1000000</v>
      </c>
      <c r="Q19953" s="5">
        <v>16</v>
      </c>
      <c r="R19953" s="5">
        <v>31</v>
      </c>
      <c r="S19953" s="5" t="s">
        <v>30</v>
      </c>
      <c r="T19953" s="5" t="s">
        <v>29</v>
      </c>
      <c r="U19953" s="5" t="s">
        <v>30</v>
      </c>
      <c r="V19953" s="5">
        <v>64118.9</v>
      </c>
      <c r="W19953" s="5"/>
    </row>
    <row r="19954" spans="1:23" x14ac:dyDescent="0.25">
      <c r="A19954" s="5">
        <f>19947</f>
      </c>
      <c r="B19954" s="5" t="s">
        <v>19976</v>
      </c>
      <c r="C19954" s="5" t="s">
        <v>30</v>
      </c>
      <c r="D19954" s="5" t="s">
        <v>29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5">
        <v>1000000</v>
      </c>
      <c r="Q19954" s="5">
        <v>16</v>
      </c>
      <c r="R19954" s="5">
        <v>31</v>
      </c>
      <c r="S19954" s="5" t="s">
        <v>30</v>
      </c>
      <c r="T19954" s="5" t="s">
        <v>29</v>
      </c>
      <c r="U19954" s="5" t="s">
        <v>30</v>
      </c>
      <c r="V19954" s="5">
        <v>64118.9</v>
      </c>
      <c r="W19954" s="5"/>
    </row>
    <row r="19955" spans="1:23" x14ac:dyDescent="0.25">
      <c r="A19955" s="5">
        <f>19948</f>
      </c>
      <c r="B19955" s="5" t="s">
        <v>19977</v>
      </c>
      <c r="C19955" s="5" t="s">
        <v>30</v>
      </c>
      <c r="D19955" s="5" t="s">
        <v>29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5">
        <v>1000000</v>
      </c>
      <c r="Q19955" s="5">
        <v>16</v>
      </c>
      <c r="R19955" s="5">
        <v>31</v>
      </c>
      <c r="S19955" s="5" t="s">
        <v>30</v>
      </c>
      <c r="T19955" s="5" t="s">
        <v>29</v>
      </c>
      <c r="U19955" s="5" t="s">
        <v>30</v>
      </c>
      <c r="V19955" s="5">
        <v>64118.9</v>
      </c>
      <c r="W19955" s="5"/>
    </row>
    <row r="19956" spans="1:23" x14ac:dyDescent="0.25">
      <c r="A19956" s="5">
        <f>19949</f>
      </c>
      <c r="B19956" s="5" t="s">
        <v>19978</v>
      </c>
      <c r="C19956" s="5" t="s">
        <v>30</v>
      </c>
      <c r="D19956" s="5" t="s">
        <v>29</v>
      </c>
      <c r="E19956" s="5">
        <v>0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5">
        <v>1000000</v>
      </c>
      <c r="Q19956" s="5">
        <v>16</v>
      </c>
      <c r="R19956" s="5">
        <v>31</v>
      </c>
      <c r="S19956" s="5" t="s">
        <v>30</v>
      </c>
      <c r="T19956" s="5" t="s">
        <v>29</v>
      </c>
      <c r="U19956" s="5" t="s">
        <v>30</v>
      </c>
      <c r="V19956" s="5">
        <v>64118.9</v>
      </c>
      <c r="W19956" s="5"/>
    </row>
    <row r="19957" spans="1:23" x14ac:dyDescent="0.25">
      <c r="A19957" s="5">
        <f>19950</f>
      </c>
      <c r="B19957" s="5" t="s">
        <v>19979</v>
      </c>
      <c r="C19957" s="5" t="s">
        <v>30</v>
      </c>
      <c r="D19957" s="5" t="s">
        <v>29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5">
        <v>1000000</v>
      </c>
      <c r="Q19957" s="5">
        <v>16</v>
      </c>
      <c r="R19957" s="5">
        <v>31</v>
      </c>
      <c r="S19957" s="5" t="s">
        <v>30</v>
      </c>
      <c r="T19957" s="5" t="s">
        <v>29</v>
      </c>
      <c r="U19957" s="5" t="s">
        <v>30</v>
      </c>
      <c r="V19957" s="5">
        <v>64118.9</v>
      </c>
      <c r="W19957" s="5"/>
    </row>
    <row r="19958" spans="1:23" x14ac:dyDescent="0.25">
      <c r="A19958" s="5">
        <f>19951</f>
      </c>
      <c r="B19958" s="5" t="s">
        <v>19980</v>
      </c>
      <c r="C19958" s="5" t="s">
        <v>30</v>
      </c>
      <c r="D19958" s="5" t="s">
        <v>29</v>
      </c>
      <c r="E19958" s="5">
        <v>0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0</v>
      </c>
      <c r="P19958" s="5">
        <v>1000000</v>
      </c>
      <c r="Q19958" s="5">
        <v>16</v>
      </c>
      <c r="R19958" s="5">
        <v>31</v>
      </c>
      <c r="S19958" s="5" t="s">
        <v>30</v>
      </c>
      <c r="T19958" s="5" t="s">
        <v>29</v>
      </c>
      <c r="U19958" s="5" t="s">
        <v>30</v>
      </c>
      <c r="V19958" s="5">
        <v>64118.9</v>
      </c>
      <c r="W19958" s="5"/>
    </row>
    <row r="19959" spans="1:23" x14ac:dyDescent="0.25">
      <c r="A19959" s="5">
        <f>19952</f>
      </c>
      <c r="B19959" s="5" t="s">
        <v>19981</v>
      </c>
      <c r="C19959" s="5" t="s">
        <v>30</v>
      </c>
      <c r="D19959" s="5" t="s">
        <v>29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0</v>
      </c>
      <c r="P19959" s="5">
        <v>1000000</v>
      </c>
      <c r="Q19959" s="5">
        <v>16</v>
      </c>
      <c r="R19959" s="5">
        <v>31</v>
      </c>
      <c r="S19959" s="5" t="s">
        <v>30</v>
      </c>
      <c r="T19959" s="5" t="s">
        <v>29</v>
      </c>
      <c r="U19959" s="5" t="s">
        <v>30</v>
      </c>
      <c r="V19959" s="5">
        <v>64118.9</v>
      </c>
      <c r="W19959" s="5"/>
    </row>
    <row r="19960" spans="1:23" x14ac:dyDescent="0.25">
      <c r="A19960" s="5">
        <f>19953</f>
      </c>
      <c r="B19960" s="5" t="s">
        <v>19982</v>
      </c>
      <c r="C19960" s="5" t="s">
        <v>30</v>
      </c>
      <c r="D19960" s="5" t="s">
        <v>29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5">
        <v>0</v>
      </c>
      <c r="M19960" s="5">
        <v>0</v>
      </c>
      <c r="N19960" s="5">
        <v>0</v>
      </c>
      <c r="O19960" s="5">
        <v>0</v>
      </c>
      <c r="P19960" s="5">
        <v>1000000</v>
      </c>
      <c r="Q19960" s="5">
        <v>16</v>
      </c>
      <c r="R19960" s="5">
        <v>31</v>
      </c>
      <c r="S19960" s="5" t="s">
        <v>30</v>
      </c>
      <c r="T19960" s="5" t="s">
        <v>29</v>
      </c>
      <c r="U19960" s="5" t="s">
        <v>30</v>
      </c>
      <c r="V19960" s="5">
        <v>64118.9</v>
      </c>
      <c r="W19960" s="5"/>
    </row>
    <row r="19961" spans="1:23" x14ac:dyDescent="0.25">
      <c r="A19961" s="5">
        <f>19954</f>
      </c>
      <c r="B19961" s="5" t="s">
        <v>19983</v>
      </c>
      <c r="C19961" s="5" t="s">
        <v>30</v>
      </c>
      <c r="D19961" s="5" t="s">
        <v>29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0</v>
      </c>
      <c r="M19961" s="5">
        <v>0</v>
      </c>
      <c r="N19961" s="5">
        <v>0</v>
      </c>
      <c r="O19961" s="5">
        <v>0</v>
      </c>
      <c r="P19961" s="5">
        <v>1000000</v>
      </c>
      <c r="Q19961" s="5">
        <v>16</v>
      </c>
      <c r="R19961" s="5">
        <v>31</v>
      </c>
      <c r="S19961" s="5" t="s">
        <v>30</v>
      </c>
      <c r="T19961" s="5" t="s">
        <v>29</v>
      </c>
      <c r="U19961" s="5" t="s">
        <v>30</v>
      </c>
      <c r="V19961" s="5">
        <v>64118.9</v>
      </c>
      <c r="W19961" s="5"/>
    </row>
    <row r="19962" spans="1:23" x14ac:dyDescent="0.25">
      <c r="A19962" s="5">
        <f>19955</f>
      </c>
      <c r="B19962" s="5" t="s">
        <v>19984</v>
      </c>
      <c r="C19962" s="5" t="s">
        <v>30</v>
      </c>
      <c r="D19962" s="5" t="s">
        <v>29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5">
        <v>1000000</v>
      </c>
      <c r="Q19962" s="5">
        <v>16</v>
      </c>
      <c r="R19962" s="5">
        <v>31</v>
      </c>
      <c r="S19962" s="5" t="s">
        <v>30</v>
      </c>
      <c r="T19962" s="5" t="s">
        <v>29</v>
      </c>
      <c r="U19962" s="5" t="s">
        <v>30</v>
      </c>
      <c r="V19962" s="5">
        <v>64118.9</v>
      </c>
      <c r="W19962" s="5"/>
    </row>
    <row r="19963" spans="1:23" x14ac:dyDescent="0.25">
      <c r="A19963" s="5">
        <f>19956</f>
      </c>
      <c r="B19963" s="5" t="s">
        <v>19985</v>
      </c>
      <c r="C19963" s="5" t="s">
        <v>30</v>
      </c>
      <c r="D19963" s="5" t="s">
        <v>29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5">
        <v>1000000</v>
      </c>
      <c r="Q19963" s="5">
        <v>16</v>
      </c>
      <c r="R19963" s="5">
        <v>31</v>
      </c>
      <c r="S19963" s="5" t="s">
        <v>30</v>
      </c>
      <c r="T19963" s="5" t="s">
        <v>29</v>
      </c>
      <c r="U19963" s="5" t="s">
        <v>30</v>
      </c>
      <c r="V19963" s="5">
        <v>64118.9</v>
      </c>
      <c r="W19963" s="5"/>
    </row>
    <row r="19964" spans="1:23" x14ac:dyDescent="0.25">
      <c r="A19964" s="5">
        <f>19957</f>
      </c>
      <c r="B19964" s="5" t="s">
        <v>19986</v>
      </c>
      <c r="C19964" s="5" t="s">
        <v>30</v>
      </c>
      <c r="D19964" s="5" t="s">
        <v>29</v>
      </c>
      <c r="E19964" s="5">
        <v>0</v>
      </c>
      <c r="F19964" s="5">
        <v>0</v>
      </c>
      <c r="G19964" s="5">
        <v>0</v>
      </c>
      <c r="H19964" s="5">
        <v>0</v>
      </c>
      <c r="I19964" s="5">
        <v>0</v>
      </c>
      <c r="J19964" s="5">
        <v>0</v>
      </c>
      <c r="K19964" s="5">
        <v>0</v>
      </c>
      <c r="L19964" s="5">
        <v>0</v>
      </c>
      <c r="M19964" s="5">
        <v>0</v>
      </c>
      <c r="N19964" s="5">
        <v>0</v>
      </c>
      <c r="O19964" s="5">
        <v>0</v>
      </c>
      <c r="P19964" s="5">
        <v>1000000</v>
      </c>
      <c r="Q19964" s="5">
        <v>16</v>
      </c>
      <c r="R19964" s="5">
        <v>31</v>
      </c>
      <c r="S19964" s="5" t="s">
        <v>30</v>
      </c>
      <c r="T19964" s="5" t="s">
        <v>29</v>
      </c>
      <c r="U19964" s="5" t="s">
        <v>30</v>
      </c>
      <c r="V19964" s="5">
        <v>64118.9</v>
      </c>
      <c r="W19964" s="5"/>
    </row>
    <row r="19965" spans="1:23" x14ac:dyDescent="0.25">
      <c r="A19965" s="5">
        <f>19958</f>
      </c>
      <c r="B19965" s="5" t="s">
        <v>19987</v>
      </c>
      <c r="C19965" s="5" t="s">
        <v>30</v>
      </c>
      <c r="D19965" s="5" t="s">
        <v>29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5">
        <v>1000000</v>
      </c>
      <c r="Q19965" s="5">
        <v>16</v>
      </c>
      <c r="R19965" s="5">
        <v>31</v>
      </c>
      <c r="S19965" s="5" t="s">
        <v>30</v>
      </c>
      <c r="T19965" s="5" t="s">
        <v>29</v>
      </c>
      <c r="U19965" s="5" t="s">
        <v>30</v>
      </c>
      <c r="V19965" s="5">
        <v>64118.9</v>
      </c>
      <c r="W19965" s="5"/>
    </row>
    <row r="19966" spans="1:23" x14ac:dyDescent="0.25">
      <c r="A19966" s="5">
        <f>19959</f>
      </c>
      <c r="B19966" s="5" t="s">
        <v>19988</v>
      </c>
      <c r="C19966" s="5" t="s">
        <v>30</v>
      </c>
      <c r="D19966" s="5" t="s">
        <v>29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0</v>
      </c>
      <c r="K19966" s="5">
        <v>0</v>
      </c>
      <c r="L19966" s="5">
        <v>0</v>
      </c>
      <c r="M19966" s="5">
        <v>0</v>
      </c>
      <c r="N19966" s="5">
        <v>0</v>
      </c>
      <c r="O19966" s="5">
        <v>0</v>
      </c>
      <c r="P19966" s="5">
        <v>1000000</v>
      </c>
      <c r="Q19966" s="5">
        <v>16</v>
      </c>
      <c r="R19966" s="5">
        <v>31</v>
      </c>
      <c r="S19966" s="5" t="s">
        <v>30</v>
      </c>
      <c r="T19966" s="5" t="s">
        <v>29</v>
      </c>
      <c r="U19966" s="5" t="s">
        <v>30</v>
      </c>
      <c r="V19966" s="5">
        <v>64118.9</v>
      </c>
      <c r="W19966" s="5"/>
    </row>
    <row r="19967" spans="1:23" x14ac:dyDescent="0.25">
      <c r="A19967" s="5">
        <f>19960</f>
      </c>
      <c r="B19967" s="5" t="s">
        <v>19989</v>
      </c>
      <c r="C19967" s="5" t="s">
        <v>30</v>
      </c>
      <c r="D19967" s="5" t="s">
        <v>29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5">
        <v>1000000</v>
      </c>
      <c r="Q19967" s="5">
        <v>16</v>
      </c>
      <c r="R19967" s="5">
        <v>31</v>
      </c>
      <c r="S19967" s="5" t="s">
        <v>30</v>
      </c>
      <c r="T19967" s="5" t="s">
        <v>29</v>
      </c>
      <c r="U19967" s="5" t="s">
        <v>30</v>
      </c>
      <c r="V19967" s="5">
        <v>64118.9</v>
      </c>
      <c r="W19967" s="5"/>
    </row>
    <row r="19968" spans="1:23" x14ac:dyDescent="0.25">
      <c r="A19968" s="5">
        <f>19961</f>
      </c>
      <c r="B19968" s="5" t="s">
        <v>19990</v>
      </c>
      <c r="C19968" s="5" t="s">
        <v>30</v>
      </c>
      <c r="D19968" s="5" t="s">
        <v>29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5">
        <v>1000000</v>
      </c>
      <c r="Q19968" s="5">
        <v>16</v>
      </c>
      <c r="R19968" s="5">
        <v>31</v>
      </c>
      <c r="S19968" s="5" t="s">
        <v>30</v>
      </c>
      <c r="T19968" s="5" t="s">
        <v>29</v>
      </c>
      <c r="U19968" s="5" t="s">
        <v>30</v>
      </c>
      <c r="V19968" s="5">
        <v>64118.9</v>
      </c>
      <c r="W19968" s="5"/>
    </row>
    <row r="19969" spans="1:23" x14ac:dyDescent="0.25">
      <c r="A19969" s="5">
        <f>19962</f>
      </c>
      <c r="B19969" s="5" t="s">
        <v>19991</v>
      </c>
      <c r="C19969" s="5" t="s">
        <v>30</v>
      </c>
      <c r="D19969" s="5" t="s">
        <v>29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5">
        <v>1000000</v>
      </c>
      <c r="Q19969" s="5">
        <v>16</v>
      </c>
      <c r="R19969" s="5">
        <v>31</v>
      </c>
      <c r="S19969" s="5" t="s">
        <v>30</v>
      </c>
      <c r="T19969" s="5" t="s">
        <v>29</v>
      </c>
      <c r="U19969" s="5" t="s">
        <v>30</v>
      </c>
      <c r="V19969" s="5">
        <v>64118.9</v>
      </c>
      <c r="W19969" s="5"/>
    </row>
    <row r="19970" spans="1:23" x14ac:dyDescent="0.25">
      <c r="A19970" s="5">
        <f>19963</f>
      </c>
      <c r="B19970" s="5" t="s">
        <v>19992</v>
      </c>
      <c r="C19970" s="5" t="s">
        <v>30</v>
      </c>
      <c r="D19970" s="5" t="s">
        <v>29</v>
      </c>
      <c r="E19970" s="5">
        <v>0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0</v>
      </c>
      <c r="M19970" s="5">
        <v>0</v>
      </c>
      <c r="N19970" s="5">
        <v>0</v>
      </c>
      <c r="O19970" s="5">
        <v>0</v>
      </c>
      <c r="P19970" s="5">
        <v>1000000</v>
      </c>
      <c r="Q19970" s="5">
        <v>16</v>
      </c>
      <c r="R19970" s="5">
        <v>31</v>
      </c>
      <c r="S19970" s="5" t="s">
        <v>30</v>
      </c>
      <c r="T19970" s="5" t="s">
        <v>29</v>
      </c>
      <c r="U19970" s="5" t="s">
        <v>30</v>
      </c>
      <c r="V19970" s="5">
        <v>64118.9</v>
      </c>
      <c r="W19970" s="5"/>
    </row>
    <row r="19971" spans="1:23" x14ac:dyDescent="0.25">
      <c r="A19971" s="5">
        <f>19964</f>
      </c>
      <c r="B19971" s="5" t="s">
        <v>19993</v>
      </c>
      <c r="C19971" s="5" t="s">
        <v>30</v>
      </c>
      <c r="D19971" s="5" t="s">
        <v>29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5">
        <v>1000000</v>
      </c>
      <c r="Q19971" s="5">
        <v>16</v>
      </c>
      <c r="R19971" s="5">
        <v>31</v>
      </c>
      <c r="S19971" s="5" t="s">
        <v>30</v>
      </c>
      <c r="T19971" s="5" t="s">
        <v>29</v>
      </c>
      <c r="U19971" s="5" t="s">
        <v>30</v>
      </c>
      <c r="V19971" s="5">
        <v>64118.9</v>
      </c>
      <c r="W19971" s="5"/>
    </row>
    <row r="19972" spans="1:23" x14ac:dyDescent="0.25">
      <c r="A19972" s="5">
        <f>19965</f>
      </c>
      <c r="B19972" s="5" t="s">
        <v>19994</v>
      </c>
      <c r="C19972" s="5" t="s">
        <v>30</v>
      </c>
      <c r="D19972" s="5" t="s">
        <v>29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5">
        <v>1000000</v>
      </c>
      <c r="Q19972" s="5">
        <v>16</v>
      </c>
      <c r="R19972" s="5">
        <v>31</v>
      </c>
      <c r="S19972" s="5" t="s">
        <v>30</v>
      </c>
      <c r="T19972" s="5" t="s">
        <v>29</v>
      </c>
      <c r="U19972" s="5" t="s">
        <v>30</v>
      </c>
      <c r="V19972" s="5">
        <v>64118.9</v>
      </c>
      <c r="W19972" s="5"/>
    </row>
    <row r="19973" spans="1:23" x14ac:dyDescent="0.25">
      <c r="A19973" s="5">
        <f>19966</f>
      </c>
      <c r="B19973" s="5" t="s">
        <v>19995</v>
      </c>
      <c r="C19973" s="5" t="s">
        <v>30</v>
      </c>
      <c r="D19973" s="5" t="s">
        <v>29</v>
      </c>
      <c r="E19973" s="5">
        <v>0</v>
      </c>
      <c r="F19973" s="5">
        <v>0</v>
      </c>
      <c r="G19973" s="5">
        <v>0</v>
      </c>
      <c r="H19973" s="5">
        <v>0</v>
      </c>
      <c r="I19973" s="5">
        <v>0</v>
      </c>
      <c r="J19973" s="5">
        <v>0</v>
      </c>
      <c r="K19973" s="5">
        <v>0</v>
      </c>
      <c r="L19973" s="5">
        <v>0</v>
      </c>
      <c r="M19973" s="5">
        <v>0</v>
      </c>
      <c r="N19973" s="5">
        <v>0</v>
      </c>
      <c r="O19973" s="5">
        <v>0</v>
      </c>
      <c r="P19973" s="5">
        <v>1000000</v>
      </c>
      <c r="Q19973" s="5">
        <v>16</v>
      </c>
      <c r="R19973" s="5">
        <v>31</v>
      </c>
      <c r="S19973" s="5" t="s">
        <v>30</v>
      </c>
      <c r="T19973" s="5" t="s">
        <v>29</v>
      </c>
      <c r="U19973" s="5" t="s">
        <v>30</v>
      </c>
      <c r="V19973" s="5">
        <v>64118.9</v>
      </c>
      <c r="W19973" s="5"/>
    </row>
    <row r="19974" spans="1:23" x14ac:dyDescent="0.25">
      <c r="A19974" s="5">
        <f>19967</f>
      </c>
      <c r="B19974" s="5" t="s">
        <v>19996</v>
      </c>
      <c r="C19974" s="5" t="s">
        <v>30</v>
      </c>
      <c r="D19974" s="5" t="s">
        <v>29</v>
      </c>
      <c r="E19974" s="5">
        <v>0</v>
      </c>
      <c r="F19974" s="5">
        <v>0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0</v>
      </c>
      <c r="M19974" s="5">
        <v>0</v>
      </c>
      <c r="N19974" s="5">
        <v>0</v>
      </c>
      <c r="O19974" s="5">
        <v>0</v>
      </c>
      <c r="P19974" s="5">
        <v>1000000</v>
      </c>
      <c r="Q19974" s="5">
        <v>16</v>
      </c>
      <c r="R19974" s="5">
        <v>31</v>
      </c>
      <c r="S19974" s="5" t="s">
        <v>30</v>
      </c>
      <c r="T19974" s="5" t="s">
        <v>29</v>
      </c>
      <c r="U19974" s="5" t="s">
        <v>30</v>
      </c>
      <c r="V19974" s="5">
        <v>64118.9</v>
      </c>
      <c r="W19974" s="5"/>
    </row>
    <row r="19975" spans="1:23" x14ac:dyDescent="0.25">
      <c r="A19975" s="5">
        <f>19968</f>
      </c>
      <c r="B19975" s="5" t="s">
        <v>19997</v>
      </c>
      <c r="C19975" s="5" t="s">
        <v>30</v>
      </c>
      <c r="D19975" s="5" t="s">
        <v>29</v>
      </c>
      <c r="E19975" s="5">
        <v>0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0</v>
      </c>
      <c r="M19975" s="5">
        <v>0</v>
      </c>
      <c r="N19975" s="5">
        <v>0</v>
      </c>
      <c r="O19975" s="5">
        <v>0</v>
      </c>
      <c r="P19975" s="5">
        <v>1000000</v>
      </c>
      <c r="Q19975" s="5">
        <v>16</v>
      </c>
      <c r="R19975" s="5">
        <v>31</v>
      </c>
      <c r="S19975" s="5" t="s">
        <v>30</v>
      </c>
      <c r="T19975" s="5" t="s">
        <v>29</v>
      </c>
      <c r="U19975" s="5" t="s">
        <v>30</v>
      </c>
      <c r="V19975" s="5">
        <v>64118.9</v>
      </c>
      <c r="W19975" s="5"/>
    </row>
    <row r="19976" spans="1:23" x14ac:dyDescent="0.25">
      <c r="A19976" s="5">
        <f>19969</f>
      </c>
      <c r="B19976" s="5" t="s">
        <v>19998</v>
      </c>
      <c r="C19976" s="5" t="s">
        <v>30</v>
      </c>
      <c r="D19976" s="5" t="s">
        <v>29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5">
        <v>1000000</v>
      </c>
      <c r="Q19976" s="5">
        <v>16</v>
      </c>
      <c r="R19976" s="5">
        <v>31</v>
      </c>
      <c r="S19976" s="5" t="s">
        <v>30</v>
      </c>
      <c r="T19976" s="5" t="s">
        <v>29</v>
      </c>
      <c r="U19976" s="5" t="s">
        <v>30</v>
      </c>
      <c r="V19976" s="5">
        <v>64118.9</v>
      </c>
      <c r="W19976" s="5"/>
    </row>
    <row r="19977" spans="1:23" x14ac:dyDescent="0.25">
      <c r="A19977" s="5">
        <f>19970</f>
      </c>
      <c r="B19977" s="5" t="s">
        <v>19999</v>
      </c>
      <c r="C19977" s="5" t="s">
        <v>30</v>
      </c>
      <c r="D19977" s="5" t="s">
        <v>29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5">
        <v>1000000</v>
      </c>
      <c r="Q19977" s="5">
        <v>16</v>
      </c>
      <c r="R19977" s="5">
        <v>31</v>
      </c>
      <c r="S19977" s="5" t="s">
        <v>30</v>
      </c>
      <c r="T19977" s="5" t="s">
        <v>29</v>
      </c>
      <c r="U19977" s="5" t="s">
        <v>30</v>
      </c>
      <c r="V19977" s="5">
        <v>64118.9</v>
      </c>
      <c r="W19977" s="5"/>
    </row>
    <row r="19978" spans="1:23" x14ac:dyDescent="0.25">
      <c r="A19978" s="5">
        <f>19971</f>
      </c>
      <c r="B19978" s="5" t="s">
        <v>20000</v>
      </c>
      <c r="C19978" s="5" t="s">
        <v>30</v>
      </c>
      <c r="D19978" s="5" t="s">
        <v>29</v>
      </c>
      <c r="E19978" s="5">
        <v>0</v>
      </c>
      <c r="F19978" s="5">
        <v>0</v>
      </c>
      <c r="G19978" s="5">
        <v>0</v>
      </c>
      <c r="H19978" s="5">
        <v>0</v>
      </c>
      <c r="I19978" s="5">
        <v>0</v>
      </c>
      <c r="J19978" s="5">
        <v>0</v>
      </c>
      <c r="K19978" s="5">
        <v>0</v>
      </c>
      <c r="L19978" s="5">
        <v>0</v>
      </c>
      <c r="M19978" s="5">
        <v>0</v>
      </c>
      <c r="N19978" s="5">
        <v>0</v>
      </c>
      <c r="O19978" s="5">
        <v>0</v>
      </c>
      <c r="P19978" s="5">
        <v>1000000</v>
      </c>
      <c r="Q19978" s="5">
        <v>16</v>
      </c>
      <c r="R19978" s="5">
        <v>31</v>
      </c>
      <c r="S19978" s="5" t="s">
        <v>30</v>
      </c>
      <c r="T19978" s="5" t="s">
        <v>29</v>
      </c>
      <c r="U19978" s="5" t="s">
        <v>30</v>
      </c>
      <c r="V19978" s="5">
        <v>64118.9</v>
      </c>
      <c r="W19978" s="5"/>
    </row>
    <row r="19979" spans="1:23" x14ac:dyDescent="0.25">
      <c r="A19979" s="5">
        <f>19972</f>
      </c>
      <c r="B19979" s="5" t="s">
        <v>20001</v>
      </c>
      <c r="C19979" s="5" t="s">
        <v>30</v>
      </c>
      <c r="D19979" s="5" t="s">
        <v>29</v>
      </c>
      <c r="E19979" s="5">
        <v>0</v>
      </c>
      <c r="F19979" s="5">
        <v>0</v>
      </c>
      <c r="G19979" s="5">
        <v>0</v>
      </c>
      <c r="H19979" s="5">
        <v>0</v>
      </c>
      <c r="I19979" s="5">
        <v>0</v>
      </c>
      <c r="J19979" s="5">
        <v>0</v>
      </c>
      <c r="K19979" s="5">
        <v>0</v>
      </c>
      <c r="L19979" s="5">
        <v>0</v>
      </c>
      <c r="M19979" s="5">
        <v>0</v>
      </c>
      <c r="N19979" s="5">
        <v>0</v>
      </c>
      <c r="O19979" s="5">
        <v>0</v>
      </c>
      <c r="P19979" s="5">
        <v>1000000</v>
      </c>
      <c r="Q19979" s="5">
        <v>16</v>
      </c>
      <c r="R19979" s="5">
        <v>31</v>
      </c>
      <c r="S19979" s="5" t="s">
        <v>30</v>
      </c>
      <c r="T19979" s="5" t="s">
        <v>29</v>
      </c>
      <c r="U19979" s="5" t="s">
        <v>30</v>
      </c>
      <c r="V19979" s="5">
        <v>64118.9</v>
      </c>
      <c r="W19979" s="5"/>
    </row>
    <row r="19980" spans="1:23" x14ac:dyDescent="0.25">
      <c r="A19980" s="5">
        <f>19973</f>
      </c>
      <c r="B19980" s="5" t="s">
        <v>20002</v>
      </c>
      <c r="C19980" s="5" t="s">
        <v>30</v>
      </c>
      <c r="D19980" s="5" t="s">
        <v>29</v>
      </c>
      <c r="E19980" s="5">
        <v>0</v>
      </c>
      <c r="F19980" s="5">
        <v>0</v>
      </c>
      <c r="G19980" s="5">
        <v>0</v>
      </c>
      <c r="H19980" s="5">
        <v>0</v>
      </c>
      <c r="I19980" s="5">
        <v>0</v>
      </c>
      <c r="J19980" s="5">
        <v>0</v>
      </c>
      <c r="K19980" s="5">
        <v>0</v>
      </c>
      <c r="L19980" s="5">
        <v>0</v>
      </c>
      <c r="M19980" s="5">
        <v>0</v>
      </c>
      <c r="N19980" s="5">
        <v>0</v>
      </c>
      <c r="O19980" s="5">
        <v>0</v>
      </c>
      <c r="P19980" s="5">
        <v>1000000</v>
      </c>
      <c r="Q19980" s="5">
        <v>16</v>
      </c>
      <c r="R19980" s="5">
        <v>31</v>
      </c>
      <c r="S19980" s="5" t="s">
        <v>30</v>
      </c>
      <c r="T19980" s="5" t="s">
        <v>29</v>
      </c>
      <c r="U19980" s="5" t="s">
        <v>30</v>
      </c>
      <c r="V19980" s="5">
        <v>64118.9</v>
      </c>
      <c r="W19980" s="5"/>
    </row>
    <row r="19981" spans="1:23" x14ac:dyDescent="0.25">
      <c r="A19981" s="5">
        <f>19974</f>
      </c>
      <c r="B19981" s="5" t="s">
        <v>20003</v>
      </c>
      <c r="C19981" s="5" t="s">
        <v>30</v>
      </c>
      <c r="D19981" s="5" t="s">
        <v>29</v>
      </c>
      <c r="E19981" s="5">
        <v>0</v>
      </c>
      <c r="F19981" s="5">
        <v>0</v>
      </c>
      <c r="G19981" s="5">
        <v>0</v>
      </c>
      <c r="H19981" s="5">
        <v>0</v>
      </c>
      <c r="I19981" s="5">
        <v>0</v>
      </c>
      <c r="J19981" s="5">
        <v>0</v>
      </c>
      <c r="K19981" s="5">
        <v>0</v>
      </c>
      <c r="L19981" s="5">
        <v>0</v>
      </c>
      <c r="M19981" s="5">
        <v>0</v>
      </c>
      <c r="N19981" s="5">
        <v>0</v>
      </c>
      <c r="O19981" s="5">
        <v>0</v>
      </c>
      <c r="P19981" s="5">
        <v>1000000</v>
      </c>
      <c r="Q19981" s="5">
        <v>16</v>
      </c>
      <c r="R19981" s="5">
        <v>31</v>
      </c>
      <c r="S19981" s="5" t="s">
        <v>30</v>
      </c>
      <c r="T19981" s="5" t="s">
        <v>29</v>
      </c>
      <c r="U19981" s="5" t="s">
        <v>30</v>
      </c>
      <c r="V19981" s="5">
        <v>64118.9</v>
      </c>
      <c r="W19981" s="5"/>
    </row>
    <row r="19982" spans="1:23" x14ac:dyDescent="0.25">
      <c r="A19982" s="5">
        <f>19975</f>
      </c>
      <c r="B19982" s="5" t="s">
        <v>20004</v>
      </c>
      <c r="C19982" s="5" t="s">
        <v>30</v>
      </c>
      <c r="D19982" s="5" t="s">
        <v>29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5">
        <v>1000000</v>
      </c>
      <c r="Q19982" s="5">
        <v>16</v>
      </c>
      <c r="R19982" s="5">
        <v>31</v>
      </c>
      <c r="S19982" s="5" t="s">
        <v>30</v>
      </c>
      <c r="T19982" s="5" t="s">
        <v>29</v>
      </c>
      <c r="U19982" s="5" t="s">
        <v>30</v>
      </c>
      <c r="V19982" s="5">
        <v>64118.9</v>
      </c>
      <c r="W19982" s="5"/>
    </row>
    <row r="19983" spans="1:23" x14ac:dyDescent="0.25">
      <c r="A19983" s="5">
        <f>19976</f>
      </c>
      <c r="B19983" s="5" t="s">
        <v>20005</v>
      </c>
      <c r="C19983" s="5" t="s">
        <v>30</v>
      </c>
      <c r="D19983" s="5" t="s">
        <v>29</v>
      </c>
      <c r="E19983" s="5">
        <v>0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5">
        <v>1000000</v>
      </c>
      <c r="Q19983" s="5">
        <v>16</v>
      </c>
      <c r="R19983" s="5">
        <v>31</v>
      </c>
      <c r="S19983" s="5" t="s">
        <v>30</v>
      </c>
      <c r="T19983" s="5" t="s">
        <v>29</v>
      </c>
      <c r="U19983" s="5" t="s">
        <v>30</v>
      </c>
      <c r="V19983" s="5">
        <v>64118.9</v>
      </c>
      <c r="W19983" s="5"/>
    </row>
    <row r="19984" spans="1:23" x14ac:dyDescent="0.25">
      <c r="A19984" s="5">
        <f>19977</f>
      </c>
      <c r="B19984" s="5" t="s">
        <v>20006</v>
      </c>
      <c r="C19984" s="5" t="s">
        <v>30</v>
      </c>
      <c r="D19984" s="5" t="s">
        <v>29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5">
        <v>1000000</v>
      </c>
      <c r="Q19984" s="5">
        <v>16</v>
      </c>
      <c r="R19984" s="5">
        <v>31</v>
      </c>
      <c r="S19984" s="5" t="s">
        <v>30</v>
      </c>
      <c r="T19984" s="5" t="s">
        <v>29</v>
      </c>
      <c r="U19984" s="5" t="s">
        <v>30</v>
      </c>
      <c r="V19984" s="5">
        <v>64118.9</v>
      </c>
      <c r="W19984" s="5"/>
    </row>
    <row r="19985" spans="1:23" x14ac:dyDescent="0.25">
      <c r="A19985" s="5">
        <f>19978</f>
      </c>
      <c r="B19985" s="5" t="s">
        <v>20007</v>
      </c>
      <c r="C19985" s="5" t="s">
        <v>30</v>
      </c>
      <c r="D19985" s="5" t="s">
        <v>29</v>
      </c>
      <c r="E19985" s="5">
        <v>0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5">
        <v>0</v>
      </c>
      <c r="M19985" s="5">
        <v>0</v>
      </c>
      <c r="N19985" s="5">
        <v>0</v>
      </c>
      <c r="O19985" s="5">
        <v>0</v>
      </c>
      <c r="P19985" s="5">
        <v>1000000</v>
      </c>
      <c r="Q19985" s="5">
        <v>16</v>
      </c>
      <c r="R19985" s="5">
        <v>31</v>
      </c>
      <c r="S19985" s="5" t="s">
        <v>30</v>
      </c>
      <c r="T19985" s="5" t="s">
        <v>29</v>
      </c>
      <c r="U19985" s="5" t="s">
        <v>30</v>
      </c>
      <c r="V19985" s="5">
        <v>64118.9</v>
      </c>
      <c r="W19985" s="5"/>
    </row>
    <row r="19986" spans="1:23" x14ac:dyDescent="0.25">
      <c r="A19986" s="5">
        <f>19979</f>
      </c>
      <c r="B19986" s="5" t="s">
        <v>20008</v>
      </c>
      <c r="C19986" s="5" t="s">
        <v>30</v>
      </c>
      <c r="D19986" s="5" t="s">
        <v>29</v>
      </c>
      <c r="E19986" s="5">
        <v>0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5">
        <v>1000000</v>
      </c>
      <c r="Q19986" s="5">
        <v>16</v>
      </c>
      <c r="R19986" s="5">
        <v>31</v>
      </c>
      <c r="S19986" s="5" t="s">
        <v>30</v>
      </c>
      <c r="T19986" s="5" t="s">
        <v>29</v>
      </c>
      <c r="U19986" s="5" t="s">
        <v>30</v>
      </c>
      <c r="V19986" s="5">
        <v>64118.9</v>
      </c>
      <c r="W19986" s="5"/>
    </row>
    <row r="19987" spans="1:23" x14ac:dyDescent="0.25">
      <c r="A19987" s="5">
        <f>19980</f>
      </c>
      <c r="B19987" s="5" t="s">
        <v>20009</v>
      </c>
      <c r="C19987" s="5" t="s">
        <v>30</v>
      </c>
      <c r="D19987" s="5" t="s">
        <v>29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5">
        <v>1000000</v>
      </c>
      <c r="Q19987" s="5">
        <v>16</v>
      </c>
      <c r="R19987" s="5">
        <v>31</v>
      </c>
      <c r="S19987" s="5" t="s">
        <v>30</v>
      </c>
      <c r="T19987" s="5" t="s">
        <v>29</v>
      </c>
      <c r="U19987" s="5" t="s">
        <v>30</v>
      </c>
      <c r="V19987" s="5">
        <v>64118.9</v>
      </c>
      <c r="W19987" s="5"/>
    </row>
    <row r="19988" spans="1:23" x14ac:dyDescent="0.25">
      <c r="A19988" s="5">
        <f>19981</f>
      </c>
      <c r="B19988" s="5" t="s">
        <v>20010</v>
      </c>
      <c r="C19988" s="5" t="s">
        <v>30</v>
      </c>
      <c r="D19988" s="5" t="s">
        <v>29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5">
        <v>1000000</v>
      </c>
      <c r="Q19988" s="5">
        <v>16</v>
      </c>
      <c r="R19988" s="5">
        <v>31</v>
      </c>
      <c r="S19988" s="5" t="s">
        <v>30</v>
      </c>
      <c r="T19988" s="5" t="s">
        <v>29</v>
      </c>
      <c r="U19988" s="5" t="s">
        <v>30</v>
      </c>
      <c r="V19988" s="5">
        <v>64118.9</v>
      </c>
      <c r="W19988" s="5"/>
    </row>
    <row r="19989" spans="1:23" x14ac:dyDescent="0.25">
      <c r="A19989" s="5">
        <f>19982</f>
      </c>
      <c r="B19989" s="5" t="s">
        <v>20011</v>
      </c>
      <c r="C19989" s="5" t="s">
        <v>30</v>
      </c>
      <c r="D19989" s="5" t="s">
        <v>29</v>
      </c>
      <c r="E19989" s="5">
        <v>0</v>
      </c>
      <c r="F19989" s="5">
        <v>0</v>
      </c>
      <c r="G19989" s="5">
        <v>0</v>
      </c>
      <c r="H19989" s="5">
        <v>0</v>
      </c>
      <c r="I19989" s="5">
        <v>0</v>
      </c>
      <c r="J19989" s="5">
        <v>0</v>
      </c>
      <c r="K19989" s="5">
        <v>0</v>
      </c>
      <c r="L19989" s="5">
        <v>0</v>
      </c>
      <c r="M19989" s="5">
        <v>0</v>
      </c>
      <c r="N19989" s="5">
        <v>0</v>
      </c>
      <c r="O19989" s="5">
        <v>0</v>
      </c>
      <c r="P19989" s="5">
        <v>1000000</v>
      </c>
      <c r="Q19989" s="5">
        <v>16</v>
      </c>
      <c r="R19989" s="5">
        <v>31</v>
      </c>
      <c r="S19989" s="5" t="s">
        <v>30</v>
      </c>
      <c r="T19989" s="5" t="s">
        <v>29</v>
      </c>
      <c r="U19989" s="5" t="s">
        <v>30</v>
      </c>
      <c r="V19989" s="5">
        <v>64118.9</v>
      </c>
      <c r="W19989" s="5"/>
    </row>
    <row r="19990" spans="1:23" x14ac:dyDescent="0.25">
      <c r="A19990" s="5">
        <f>19983</f>
      </c>
      <c r="B19990" s="5" t="s">
        <v>20012</v>
      </c>
      <c r="C19990" s="5" t="s">
        <v>30</v>
      </c>
      <c r="D19990" s="5" t="s">
        <v>29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5">
        <v>1000000</v>
      </c>
      <c r="Q19990" s="5">
        <v>16</v>
      </c>
      <c r="R19990" s="5">
        <v>31</v>
      </c>
      <c r="S19990" s="5" t="s">
        <v>30</v>
      </c>
      <c r="T19990" s="5" t="s">
        <v>29</v>
      </c>
      <c r="U19990" s="5" t="s">
        <v>30</v>
      </c>
      <c r="V19990" s="5">
        <v>64118.9</v>
      </c>
      <c r="W19990" s="5"/>
    </row>
    <row r="19991" spans="1:23" x14ac:dyDescent="0.25">
      <c r="A19991" s="5">
        <f>19984</f>
      </c>
      <c r="B19991" s="5" t="s">
        <v>20013</v>
      </c>
      <c r="C19991" s="5" t="s">
        <v>30</v>
      </c>
      <c r="D19991" s="5" t="s">
        <v>29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5">
        <v>1000000</v>
      </c>
      <c r="Q19991" s="5">
        <v>16</v>
      </c>
      <c r="R19991" s="5">
        <v>31</v>
      </c>
      <c r="S19991" s="5" t="s">
        <v>30</v>
      </c>
      <c r="T19991" s="5" t="s">
        <v>29</v>
      </c>
      <c r="U19991" s="5" t="s">
        <v>30</v>
      </c>
      <c r="V19991" s="5">
        <v>64138.2</v>
      </c>
      <c r="W19991" s="5"/>
    </row>
    <row r="19992" spans="1:23" x14ac:dyDescent="0.25">
      <c r="A19992" s="5">
        <f>19985</f>
      </c>
      <c r="B19992" s="5" t="s">
        <v>20014</v>
      </c>
      <c r="C19992" s="5" t="s">
        <v>30</v>
      </c>
      <c r="D19992" s="5" t="s">
        <v>29</v>
      </c>
      <c r="E19992" s="5">
        <v>0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5">
        <v>1000000</v>
      </c>
      <c r="Q19992" s="5">
        <v>16</v>
      </c>
      <c r="R19992" s="5">
        <v>31</v>
      </c>
      <c r="S19992" s="5" t="s">
        <v>30</v>
      </c>
      <c r="T19992" s="5" t="s">
        <v>29</v>
      </c>
      <c r="U19992" s="5" t="s">
        <v>30</v>
      </c>
      <c r="V19992" s="5">
        <v>64138.4</v>
      </c>
      <c r="W19992" s="5"/>
    </row>
    <row r="19993" spans="1:23" x14ac:dyDescent="0.25">
      <c r="A19993" s="5">
        <f>19986</f>
      </c>
      <c r="B19993" s="5" t="s">
        <v>20015</v>
      </c>
      <c r="C19993" s="5" t="s">
        <v>30</v>
      </c>
      <c r="D19993" s="5" t="s">
        <v>29</v>
      </c>
      <c r="E19993" s="5">
        <v>0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5">
        <v>0</v>
      </c>
      <c r="M19993" s="5">
        <v>0</v>
      </c>
      <c r="N19993" s="5">
        <v>0</v>
      </c>
      <c r="O19993" s="5">
        <v>0</v>
      </c>
      <c r="P19993" s="5">
        <v>1000000</v>
      </c>
      <c r="Q19993" s="5">
        <v>16</v>
      </c>
      <c r="R19993" s="5">
        <v>31</v>
      </c>
      <c r="S19993" s="5" t="s">
        <v>30</v>
      </c>
      <c r="T19993" s="5" t="s">
        <v>29</v>
      </c>
      <c r="U19993" s="5" t="s">
        <v>30</v>
      </c>
      <c r="V19993" s="5">
        <v>64138.6</v>
      </c>
      <c r="W19993" s="5"/>
    </row>
    <row r="19994" spans="1:23" x14ac:dyDescent="0.25">
      <c r="A19994" s="5">
        <f>19987</f>
      </c>
      <c r="B19994" s="5" t="s">
        <v>20016</v>
      </c>
      <c r="C19994" s="5" t="s">
        <v>30</v>
      </c>
      <c r="D19994" s="5" t="s">
        <v>29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5">
        <v>1000000</v>
      </c>
      <c r="Q19994" s="5">
        <v>16</v>
      </c>
      <c r="R19994" s="5">
        <v>31</v>
      </c>
      <c r="S19994" s="5" t="s">
        <v>30</v>
      </c>
      <c r="T19994" s="5" t="s">
        <v>29</v>
      </c>
      <c r="U19994" s="5" t="s">
        <v>30</v>
      </c>
      <c r="V19994" s="5">
        <v>64138.7</v>
      </c>
      <c r="W19994" s="5"/>
    </row>
    <row r="19995" spans="1:23" x14ac:dyDescent="0.25">
      <c r="A19995" s="5">
        <f>19988</f>
      </c>
      <c r="B19995" s="5" t="s">
        <v>20017</v>
      </c>
      <c r="C19995" s="5" t="s">
        <v>30</v>
      </c>
      <c r="D19995" s="5" t="s">
        <v>29</v>
      </c>
      <c r="E19995" s="5">
        <v>0</v>
      </c>
      <c r="F19995" s="5">
        <v>0</v>
      </c>
      <c r="G19995" s="5">
        <v>0</v>
      </c>
      <c r="H19995" s="5">
        <v>0</v>
      </c>
      <c r="I19995" s="5">
        <v>0</v>
      </c>
      <c r="J19995" s="5">
        <v>0</v>
      </c>
      <c r="K19995" s="5">
        <v>0</v>
      </c>
      <c r="L19995" s="5">
        <v>0</v>
      </c>
      <c r="M19995" s="5">
        <v>0</v>
      </c>
      <c r="N19995" s="5">
        <v>0</v>
      </c>
      <c r="O19995" s="5">
        <v>0</v>
      </c>
      <c r="P19995" s="5">
        <v>1000000</v>
      </c>
      <c r="Q19995" s="5">
        <v>16</v>
      </c>
      <c r="R19995" s="5">
        <v>31</v>
      </c>
      <c r="S19995" s="5" t="s">
        <v>30</v>
      </c>
      <c r="T19995" s="5" t="s">
        <v>29</v>
      </c>
      <c r="U19995" s="5" t="s">
        <v>30</v>
      </c>
      <c r="V19995" s="5">
        <v>64138.9</v>
      </c>
      <c r="W19995" s="5"/>
    </row>
    <row r="19996" spans="1:23" x14ac:dyDescent="0.25">
      <c r="A19996" s="5">
        <f>19989</f>
      </c>
      <c r="B19996" s="5" t="s">
        <v>20018</v>
      </c>
      <c r="C19996" s="5" t="s">
        <v>30</v>
      </c>
      <c r="D19996" s="5" t="s">
        <v>29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0</v>
      </c>
      <c r="K19996" s="5">
        <v>0</v>
      </c>
      <c r="L19996" s="5">
        <v>0</v>
      </c>
      <c r="M19996" s="5">
        <v>0</v>
      </c>
      <c r="N19996" s="5">
        <v>0</v>
      </c>
      <c r="O19996" s="5">
        <v>0</v>
      </c>
      <c r="P19996" s="5">
        <v>1000000</v>
      </c>
      <c r="Q19996" s="5">
        <v>16</v>
      </c>
      <c r="R19996" s="5">
        <v>31</v>
      </c>
      <c r="S19996" s="5" t="s">
        <v>30</v>
      </c>
      <c r="T19996" s="5" t="s">
        <v>29</v>
      </c>
      <c r="U19996" s="5" t="s">
        <v>30</v>
      </c>
      <c r="V19996" s="5">
        <v>64139</v>
      </c>
      <c r="W19996" s="5"/>
    </row>
    <row r="19997" spans="1:23" x14ac:dyDescent="0.25">
      <c r="A19997" s="5">
        <f>19990</f>
      </c>
      <c r="B19997" s="5" t="s">
        <v>20019</v>
      </c>
      <c r="C19997" s="5" t="s">
        <v>30</v>
      </c>
      <c r="D19997" s="5" t="s">
        <v>29</v>
      </c>
      <c r="E19997" s="5">
        <v>0</v>
      </c>
      <c r="F19997" s="5">
        <v>0</v>
      </c>
      <c r="G19997" s="5">
        <v>0</v>
      </c>
      <c r="H19997" s="5">
        <v>0</v>
      </c>
      <c r="I19997" s="5">
        <v>0</v>
      </c>
      <c r="J19997" s="5">
        <v>0</v>
      </c>
      <c r="K19997" s="5">
        <v>0</v>
      </c>
      <c r="L19997" s="5">
        <v>0</v>
      </c>
      <c r="M19997" s="5">
        <v>0</v>
      </c>
      <c r="N19997" s="5">
        <v>0</v>
      </c>
      <c r="O19997" s="5">
        <v>0</v>
      </c>
      <c r="P19997" s="5">
        <v>1000000</v>
      </c>
      <c r="Q19997" s="5">
        <v>16</v>
      </c>
      <c r="R19997" s="5">
        <v>31</v>
      </c>
      <c r="S19997" s="5" t="s">
        <v>30</v>
      </c>
      <c r="T19997" s="5" t="s">
        <v>29</v>
      </c>
      <c r="U19997" s="5" t="s">
        <v>30</v>
      </c>
      <c r="V19997" s="5">
        <v>64139.2</v>
      </c>
      <c r="W19997" s="5"/>
    </row>
    <row r="19998" spans="1:23" x14ac:dyDescent="0.25">
      <c r="A19998" s="5">
        <f>19991</f>
      </c>
      <c r="B19998" s="5" t="s">
        <v>20020</v>
      </c>
      <c r="C19998" s="5" t="s">
        <v>30</v>
      </c>
      <c r="D19998" s="5" t="s">
        <v>29</v>
      </c>
      <c r="E19998" s="5">
        <v>0</v>
      </c>
      <c r="F19998" s="5">
        <v>0</v>
      </c>
      <c r="G19998" s="5">
        <v>0</v>
      </c>
      <c r="H19998" s="5">
        <v>0</v>
      </c>
      <c r="I19998" s="5">
        <v>0</v>
      </c>
      <c r="J19998" s="5">
        <v>0</v>
      </c>
      <c r="K19998" s="5">
        <v>0</v>
      </c>
      <c r="L19998" s="5">
        <v>0</v>
      </c>
      <c r="M19998" s="5">
        <v>0</v>
      </c>
      <c r="N19998" s="5">
        <v>0</v>
      </c>
      <c r="O19998" s="5">
        <v>0</v>
      </c>
      <c r="P19998" s="5">
        <v>1000000</v>
      </c>
      <c r="Q19998" s="5">
        <v>16</v>
      </c>
      <c r="R19998" s="5">
        <v>31</v>
      </c>
      <c r="S19998" s="5" t="s">
        <v>30</v>
      </c>
      <c r="T19998" s="5" t="s">
        <v>29</v>
      </c>
      <c r="U19998" s="5" t="s">
        <v>30</v>
      </c>
      <c r="V19998" s="5">
        <v>64139.3</v>
      </c>
      <c r="W19998" s="5"/>
    </row>
    <row r="19999" spans="1:23" x14ac:dyDescent="0.25">
      <c r="A19999" s="5">
        <f>19992</f>
      </c>
      <c r="B19999" s="5" t="s">
        <v>20021</v>
      </c>
      <c r="C19999" s="5" t="s">
        <v>30</v>
      </c>
      <c r="D19999" s="5" t="s">
        <v>29</v>
      </c>
      <c r="E19999" s="5">
        <v>0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5">
        <v>0</v>
      </c>
      <c r="M19999" s="5">
        <v>0</v>
      </c>
      <c r="N19999" s="5">
        <v>0</v>
      </c>
      <c r="O19999" s="5">
        <v>0</v>
      </c>
      <c r="P19999" s="5">
        <v>1000000</v>
      </c>
      <c r="Q19999" s="5">
        <v>16</v>
      </c>
      <c r="R19999" s="5">
        <v>31</v>
      </c>
      <c r="S19999" s="5" t="s">
        <v>30</v>
      </c>
      <c r="T19999" s="5" t="s">
        <v>29</v>
      </c>
      <c r="U19999" s="5" t="s">
        <v>30</v>
      </c>
      <c r="V19999" s="5">
        <v>64139.4</v>
      </c>
      <c r="W19999" s="5"/>
    </row>
    <row r="20000" spans="1:23" x14ac:dyDescent="0.25">
      <c r="A20000" s="5">
        <f>19993</f>
      </c>
      <c r="B20000" s="5" t="s">
        <v>20022</v>
      </c>
      <c r="C20000" s="5" t="s">
        <v>30</v>
      </c>
      <c r="D20000" s="5" t="s">
        <v>29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5">
        <v>0</v>
      </c>
      <c r="M20000" s="5">
        <v>0</v>
      </c>
      <c r="N20000" s="5">
        <v>0</v>
      </c>
      <c r="O20000" s="5">
        <v>0</v>
      </c>
      <c r="P20000" s="5">
        <v>1000000</v>
      </c>
      <c r="Q20000" s="5">
        <v>16</v>
      </c>
      <c r="R20000" s="5">
        <v>31</v>
      </c>
      <c r="S20000" s="5" t="s">
        <v>30</v>
      </c>
      <c r="T20000" s="5" t="s">
        <v>29</v>
      </c>
      <c r="U20000" s="5" t="s">
        <v>30</v>
      </c>
      <c r="V20000" s="5">
        <v>64139.6</v>
      </c>
      <c r="W20000" s="5"/>
    </row>
    <row r="20001" spans="1:23" x14ac:dyDescent="0.25">
      <c r="A20001" s="5">
        <f>19994</f>
      </c>
      <c r="B20001" s="5" t="s">
        <v>20023</v>
      </c>
      <c r="C20001" s="5" t="s">
        <v>30</v>
      </c>
      <c r="D20001" s="5" t="s">
        <v>29</v>
      </c>
      <c r="E20001" s="5">
        <v>0</v>
      </c>
      <c r="F20001" s="5">
        <v>0</v>
      </c>
      <c r="G20001" s="5">
        <v>0</v>
      </c>
      <c r="H20001" s="5">
        <v>0</v>
      </c>
      <c r="I20001" s="5">
        <v>0</v>
      </c>
      <c r="J20001" s="5">
        <v>0</v>
      </c>
      <c r="K20001" s="5">
        <v>0</v>
      </c>
      <c r="L20001" s="5">
        <v>0</v>
      </c>
      <c r="M20001" s="5">
        <v>0</v>
      </c>
      <c r="N20001" s="5">
        <v>0</v>
      </c>
      <c r="O20001" s="5">
        <v>0</v>
      </c>
      <c r="P20001" s="5">
        <v>1000000</v>
      </c>
      <c r="Q20001" s="5">
        <v>16</v>
      </c>
      <c r="R20001" s="5">
        <v>31</v>
      </c>
      <c r="S20001" s="5" t="s">
        <v>30</v>
      </c>
      <c r="T20001" s="5" t="s">
        <v>29</v>
      </c>
      <c r="U20001" s="5" t="s">
        <v>30</v>
      </c>
      <c r="V20001" s="5">
        <v>64139.7</v>
      </c>
      <c r="W20001" s="5"/>
    </row>
    <row r="20002" spans="1:23" x14ac:dyDescent="0.25">
      <c r="A20002" s="5">
        <f>19995</f>
      </c>
      <c r="B20002" s="5" t="s">
        <v>20024</v>
      </c>
      <c r="C20002" s="5" t="s">
        <v>30</v>
      </c>
      <c r="D20002" s="5" t="s">
        <v>29</v>
      </c>
      <c r="E20002" s="5">
        <v>0</v>
      </c>
      <c r="F20002" s="5">
        <v>0</v>
      </c>
      <c r="G20002" s="5">
        <v>0</v>
      </c>
      <c r="H20002" s="5">
        <v>0</v>
      </c>
      <c r="I20002" s="5">
        <v>0</v>
      </c>
      <c r="J20002" s="5">
        <v>0</v>
      </c>
      <c r="K20002" s="5">
        <v>0</v>
      </c>
      <c r="L20002" s="5">
        <v>0</v>
      </c>
      <c r="M20002" s="5">
        <v>0</v>
      </c>
      <c r="N20002" s="5">
        <v>0</v>
      </c>
      <c r="O20002" s="5">
        <v>0</v>
      </c>
      <c r="P20002" s="5">
        <v>1000000</v>
      </c>
      <c r="Q20002" s="5">
        <v>16</v>
      </c>
      <c r="R20002" s="5">
        <v>31</v>
      </c>
      <c r="S20002" s="5" t="s">
        <v>30</v>
      </c>
      <c r="T20002" s="5" t="s">
        <v>29</v>
      </c>
      <c r="U20002" s="5" t="s">
        <v>30</v>
      </c>
      <c r="V20002" s="5">
        <v>64139.9</v>
      </c>
      <c r="W20002" s="5"/>
    </row>
    <row r="20003" spans="1:23" x14ac:dyDescent="0.25">
      <c r="A20003" s="5">
        <f>19996</f>
      </c>
      <c r="B20003" s="5" t="s">
        <v>20025</v>
      </c>
      <c r="C20003" s="5" t="s">
        <v>30</v>
      </c>
      <c r="D20003" s="5" t="s">
        <v>29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5">
        <v>0</v>
      </c>
      <c r="M20003" s="5">
        <v>0</v>
      </c>
      <c r="N20003" s="5">
        <v>0</v>
      </c>
      <c r="O20003" s="5">
        <v>0</v>
      </c>
      <c r="P20003" s="5">
        <v>1000000</v>
      </c>
      <c r="Q20003" s="5">
        <v>16</v>
      </c>
      <c r="R20003" s="5">
        <v>31</v>
      </c>
      <c r="S20003" s="5" t="s">
        <v>30</v>
      </c>
      <c r="T20003" s="5" t="s">
        <v>29</v>
      </c>
      <c r="U20003" s="5" t="s">
        <v>30</v>
      </c>
      <c r="V20003" s="5">
        <v>64140.1</v>
      </c>
      <c r="W20003" s="5"/>
    </row>
    <row r="20004" spans="1:23" x14ac:dyDescent="0.25">
      <c r="A20004" s="5">
        <f>19997</f>
      </c>
      <c r="B20004" s="5" t="s">
        <v>20026</v>
      </c>
      <c r="C20004" s="5" t="s">
        <v>30</v>
      </c>
      <c r="D20004" s="5" t="s">
        <v>29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0</v>
      </c>
      <c r="K20004" s="5">
        <v>0</v>
      </c>
      <c r="L20004" s="5">
        <v>0</v>
      </c>
      <c r="M20004" s="5">
        <v>0</v>
      </c>
      <c r="N20004" s="5">
        <v>0</v>
      </c>
      <c r="O20004" s="5">
        <v>0</v>
      </c>
      <c r="P20004" s="5">
        <v>1000000</v>
      </c>
      <c r="Q20004" s="5">
        <v>16</v>
      </c>
      <c r="R20004" s="5">
        <v>31</v>
      </c>
      <c r="S20004" s="5" t="s">
        <v>30</v>
      </c>
      <c r="T20004" s="5" t="s">
        <v>29</v>
      </c>
      <c r="U20004" s="5" t="s">
        <v>30</v>
      </c>
      <c r="V20004" s="5">
        <v>64140.3</v>
      </c>
      <c r="W20004" s="5"/>
    </row>
    <row r="20005" spans="1:23" x14ac:dyDescent="0.25">
      <c r="A20005" s="5">
        <f>19998</f>
      </c>
      <c r="B20005" s="5" t="s">
        <v>20027</v>
      </c>
      <c r="C20005" s="5" t="s">
        <v>30</v>
      </c>
      <c r="D20005" s="5" t="s">
        <v>29</v>
      </c>
      <c r="E20005" s="5">
        <v>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5">
        <v>1000000</v>
      </c>
      <c r="Q20005" s="5">
        <v>16</v>
      </c>
      <c r="R20005" s="5">
        <v>31</v>
      </c>
      <c r="S20005" s="5" t="s">
        <v>30</v>
      </c>
      <c r="T20005" s="5" t="s">
        <v>29</v>
      </c>
      <c r="U20005" s="5" t="s">
        <v>30</v>
      </c>
      <c r="V20005" s="5">
        <v>64140.5</v>
      </c>
      <c r="W20005" s="5"/>
    </row>
    <row r="20006" spans="1:23" x14ac:dyDescent="0.25">
      <c r="A20006" s="5">
        <f>19999</f>
      </c>
      <c r="B20006" s="5" t="s">
        <v>20028</v>
      </c>
      <c r="C20006" s="5" t="s">
        <v>30</v>
      </c>
      <c r="D20006" s="5" t="s">
        <v>29</v>
      </c>
      <c r="E20006" s="5">
        <v>0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5">
        <v>0</v>
      </c>
      <c r="M20006" s="5">
        <v>0</v>
      </c>
      <c r="N20006" s="5">
        <v>0</v>
      </c>
      <c r="O20006" s="5">
        <v>0</v>
      </c>
      <c r="P20006" s="5">
        <v>1000000</v>
      </c>
      <c r="Q20006" s="5">
        <v>16</v>
      </c>
      <c r="R20006" s="5">
        <v>31</v>
      </c>
      <c r="S20006" s="5" t="s">
        <v>30</v>
      </c>
      <c r="T20006" s="5" t="s">
        <v>29</v>
      </c>
      <c r="U20006" s="5" t="s">
        <v>30</v>
      </c>
      <c r="V20006" s="5">
        <v>64140.6</v>
      </c>
      <c r="W20006" s="5"/>
    </row>
    <row r="20007" spans="1:23" x14ac:dyDescent="0.25">
      <c r="A20007" s="5">
        <f>20000</f>
      </c>
      <c r="B20007" s="5" t="s">
        <v>20029</v>
      </c>
      <c r="C20007" s="5" t="s">
        <v>30</v>
      </c>
      <c r="D20007" s="5" t="s">
        <v>29</v>
      </c>
      <c r="E20007" s="5">
        <v>0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0</v>
      </c>
      <c r="P20007" s="5">
        <v>1000000</v>
      </c>
      <c r="Q20007" s="5">
        <v>16</v>
      </c>
      <c r="R20007" s="5">
        <v>31</v>
      </c>
      <c r="S20007" s="5" t="s">
        <v>30</v>
      </c>
      <c r="T20007" s="5" t="s">
        <v>29</v>
      </c>
      <c r="U20007" s="5" t="s">
        <v>30</v>
      </c>
      <c r="V20007" s="5">
        <v>64140.8</v>
      </c>
      <c r="W20007" s="5"/>
    </row>
    <row r="20008" spans="1:23" x14ac:dyDescent="0.25">
      <c r="A20008" s="5">
        <f>20001</f>
      </c>
      <c r="B20008" s="5" t="s">
        <v>20030</v>
      </c>
      <c r="C20008" s="5" t="s">
        <v>30</v>
      </c>
      <c r="D20008" s="5" t="s">
        <v>29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5">
        <v>0</v>
      </c>
      <c r="M20008" s="5">
        <v>0</v>
      </c>
      <c r="N20008" s="5">
        <v>0</v>
      </c>
      <c r="O20008" s="5">
        <v>0</v>
      </c>
      <c r="P20008" s="5">
        <v>1000000</v>
      </c>
      <c r="Q20008" s="5">
        <v>16</v>
      </c>
      <c r="R20008" s="5">
        <v>31</v>
      </c>
      <c r="S20008" s="5" t="s">
        <v>30</v>
      </c>
      <c r="T20008" s="5" t="s">
        <v>29</v>
      </c>
      <c r="U20008" s="5" t="s">
        <v>30</v>
      </c>
      <c r="V20008" s="5">
        <v>64141</v>
      </c>
      <c r="W20008" s="5"/>
    </row>
    <row r="20009" spans="1:23" x14ac:dyDescent="0.25">
      <c r="A20009" s="5">
        <f>20002</f>
      </c>
      <c r="B20009" s="5" t="s">
        <v>20031</v>
      </c>
      <c r="C20009" s="5" t="s">
        <v>30</v>
      </c>
      <c r="D20009" s="5" t="s">
        <v>29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5">
        <v>1000000</v>
      </c>
      <c r="Q20009" s="5">
        <v>16</v>
      </c>
      <c r="R20009" s="5">
        <v>31</v>
      </c>
      <c r="S20009" s="5" t="s">
        <v>30</v>
      </c>
      <c r="T20009" s="5" t="s">
        <v>29</v>
      </c>
      <c r="U20009" s="5" t="s">
        <v>30</v>
      </c>
      <c r="V20009" s="5">
        <v>64141.2</v>
      </c>
      <c r="W20009" s="5"/>
    </row>
    <row r="20010" spans="1:23" x14ac:dyDescent="0.25">
      <c r="A20010" s="5">
        <f>20003</f>
      </c>
      <c r="B20010" s="5" t="s">
        <v>20032</v>
      </c>
      <c r="C20010" s="5" t="s">
        <v>30</v>
      </c>
      <c r="D20010" s="5" t="s">
        <v>29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0</v>
      </c>
      <c r="K20010" s="5">
        <v>0</v>
      </c>
      <c r="L20010" s="5">
        <v>0</v>
      </c>
      <c r="M20010" s="5">
        <v>0</v>
      </c>
      <c r="N20010" s="5">
        <v>0</v>
      </c>
      <c r="O20010" s="5">
        <v>0</v>
      </c>
      <c r="P20010" s="5">
        <v>1000000</v>
      </c>
      <c r="Q20010" s="5">
        <v>16</v>
      </c>
      <c r="R20010" s="5">
        <v>31</v>
      </c>
      <c r="S20010" s="5" t="s">
        <v>30</v>
      </c>
      <c r="T20010" s="5" t="s">
        <v>29</v>
      </c>
      <c r="U20010" s="5" t="s">
        <v>30</v>
      </c>
      <c r="V20010" s="5">
        <v>64141.3</v>
      </c>
      <c r="W20010" s="5"/>
    </row>
    <row r="20011" spans="1:23" x14ac:dyDescent="0.25">
      <c r="A20011" s="5">
        <f>20004</f>
      </c>
      <c r="B20011" s="5" t="s">
        <v>20033</v>
      </c>
      <c r="C20011" s="5" t="s">
        <v>30</v>
      </c>
      <c r="D20011" s="5" t="s">
        <v>29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5">
        <v>1000000</v>
      </c>
      <c r="Q20011" s="5">
        <v>16</v>
      </c>
      <c r="R20011" s="5">
        <v>31</v>
      </c>
      <c r="S20011" s="5" t="s">
        <v>30</v>
      </c>
      <c r="T20011" s="5" t="s">
        <v>29</v>
      </c>
      <c r="U20011" s="5" t="s">
        <v>30</v>
      </c>
      <c r="V20011" s="5">
        <v>64141.5</v>
      </c>
      <c r="W20011" s="5"/>
    </row>
    <row r="20012" spans="1:23" x14ac:dyDescent="0.25">
      <c r="A20012" s="5">
        <f>20005</f>
      </c>
      <c r="B20012" s="5" t="s">
        <v>20034</v>
      </c>
      <c r="C20012" s="5" t="s">
        <v>30</v>
      </c>
      <c r="D20012" s="5" t="s">
        <v>29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5">
        <v>1000000</v>
      </c>
      <c r="Q20012" s="5">
        <v>16</v>
      </c>
      <c r="R20012" s="5">
        <v>31</v>
      </c>
      <c r="S20012" s="5" t="s">
        <v>30</v>
      </c>
      <c r="T20012" s="5" t="s">
        <v>29</v>
      </c>
      <c r="U20012" s="5" t="s">
        <v>30</v>
      </c>
      <c r="V20012" s="5">
        <v>64141.6</v>
      </c>
      <c r="W20012" s="5"/>
    </row>
    <row r="20013" spans="1:23" x14ac:dyDescent="0.25">
      <c r="A20013" s="5">
        <f>20006</f>
      </c>
      <c r="B20013" s="5" t="s">
        <v>20035</v>
      </c>
      <c r="C20013" s="5" t="s">
        <v>30</v>
      </c>
      <c r="D20013" s="5" t="s">
        <v>29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5">
        <v>1000000</v>
      </c>
      <c r="Q20013" s="5">
        <v>16</v>
      </c>
      <c r="R20013" s="5">
        <v>31</v>
      </c>
      <c r="S20013" s="5" t="s">
        <v>30</v>
      </c>
      <c r="T20013" s="5" t="s">
        <v>29</v>
      </c>
      <c r="U20013" s="5" t="s">
        <v>30</v>
      </c>
      <c r="V20013" s="5">
        <v>64141.8</v>
      </c>
      <c r="W20013" s="5"/>
    </row>
    <row r="20014" spans="1:23" x14ac:dyDescent="0.25">
      <c r="A20014" s="5">
        <f>20007</f>
      </c>
      <c r="B20014" s="5" t="s">
        <v>20036</v>
      </c>
      <c r="C20014" s="5" t="s">
        <v>30</v>
      </c>
      <c r="D20014" s="5" t="s">
        <v>29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5">
        <v>1000000</v>
      </c>
      <c r="Q20014" s="5">
        <v>16</v>
      </c>
      <c r="R20014" s="5">
        <v>31</v>
      </c>
      <c r="S20014" s="5" t="s">
        <v>30</v>
      </c>
      <c r="T20014" s="5" t="s">
        <v>29</v>
      </c>
      <c r="U20014" s="5" t="s">
        <v>30</v>
      </c>
      <c r="V20014" s="5">
        <v>64141.9</v>
      </c>
      <c r="W20014" s="5"/>
    </row>
    <row r="20015" spans="1:23" x14ac:dyDescent="0.25">
      <c r="A20015" s="5">
        <f>20008</f>
      </c>
      <c r="B20015" s="5" t="s">
        <v>20037</v>
      </c>
      <c r="C20015" s="5" t="s">
        <v>30</v>
      </c>
      <c r="D20015" s="5" t="s">
        <v>29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5">
        <v>1000000</v>
      </c>
      <c r="Q20015" s="5">
        <v>16</v>
      </c>
      <c r="R20015" s="5">
        <v>31</v>
      </c>
      <c r="S20015" s="5" t="s">
        <v>30</v>
      </c>
      <c r="T20015" s="5" t="s">
        <v>29</v>
      </c>
      <c r="U20015" s="5" t="s">
        <v>30</v>
      </c>
      <c r="V20015" s="5">
        <v>64142.1</v>
      </c>
      <c r="W20015" s="5"/>
    </row>
    <row r="20016" spans="1:23" x14ac:dyDescent="0.25">
      <c r="A20016" s="5">
        <f>20009</f>
      </c>
      <c r="B20016" s="5" t="s">
        <v>20038</v>
      </c>
      <c r="C20016" s="5" t="s">
        <v>30</v>
      </c>
      <c r="D20016" s="5" t="s">
        <v>29</v>
      </c>
      <c r="E20016" s="5">
        <v>0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5">
        <v>1000000</v>
      </c>
      <c r="Q20016" s="5">
        <v>16</v>
      </c>
      <c r="R20016" s="5">
        <v>31</v>
      </c>
      <c r="S20016" s="5" t="s">
        <v>30</v>
      </c>
      <c r="T20016" s="5" t="s">
        <v>29</v>
      </c>
      <c r="U20016" s="5" t="s">
        <v>30</v>
      </c>
      <c r="V20016" s="5">
        <v>64142.2</v>
      </c>
      <c r="W20016" s="5"/>
    </row>
    <row r="20017" spans="1:23" x14ac:dyDescent="0.25">
      <c r="A20017" s="5">
        <f>20010</f>
      </c>
      <c r="B20017" s="5" t="s">
        <v>20039</v>
      </c>
      <c r="C20017" s="5" t="s">
        <v>30</v>
      </c>
      <c r="D20017" s="5" t="s">
        <v>29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0</v>
      </c>
      <c r="M20017" s="5">
        <v>0</v>
      </c>
      <c r="N20017" s="5">
        <v>0</v>
      </c>
      <c r="O20017" s="5">
        <v>0</v>
      </c>
      <c r="P20017" s="5">
        <v>1000000</v>
      </c>
      <c r="Q20017" s="5">
        <v>16</v>
      </c>
      <c r="R20017" s="5">
        <v>31</v>
      </c>
      <c r="S20017" s="5" t="s">
        <v>30</v>
      </c>
      <c r="T20017" s="5" t="s">
        <v>29</v>
      </c>
      <c r="U20017" s="5" t="s">
        <v>30</v>
      </c>
      <c r="V20017" s="5">
        <v>64142.4</v>
      </c>
      <c r="W20017" s="5"/>
    </row>
    <row r="20018" spans="1:23" x14ac:dyDescent="0.25">
      <c r="A20018" s="5">
        <f>20011</f>
      </c>
      <c r="B20018" s="5" t="s">
        <v>20040</v>
      </c>
      <c r="C20018" s="5" t="s">
        <v>30</v>
      </c>
      <c r="D20018" s="5" t="s">
        <v>29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0</v>
      </c>
      <c r="K20018" s="5">
        <v>0</v>
      </c>
      <c r="L20018" s="5">
        <v>0</v>
      </c>
      <c r="M20018" s="5">
        <v>0</v>
      </c>
      <c r="N20018" s="5">
        <v>0</v>
      </c>
      <c r="O20018" s="5">
        <v>0</v>
      </c>
      <c r="P20018" s="5">
        <v>1000000</v>
      </c>
      <c r="Q20018" s="5">
        <v>16</v>
      </c>
      <c r="R20018" s="5">
        <v>31</v>
      </c>
      <c r="S20018" s="5" t="s">
        <v>30</v>
      </c>
      <c r="T20018" s="5" t="s">
        <v>29</v>
      </c>
      <c r="U20018" s="5" t="s">
        <v>30</v>
      </c>
      <c r="V20018" s="5">
        <v>64142.5</v>
      </c>
      <c r="W20018" s="5"/>
    </row>
    <row r="20019" spans="1:23" x14ac:dyDescent="0.25">
      <c r="A20019" s="5">
        <f>20012</f>
      </c>
      <c r="B20019" s="5" t="s">
        <v>20041</v>
      </c>
      <c r="C20019" s="5" t="s">
        <v>30</v>
      </c>
      <c r="D20019" s="5" t="s">
        <v>29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0</v>
      </c>
      <c r="K20019" s="5">
        <v>0</v>
      </c>
      <c r="L20019" s="5">
        <v>0</v>
      </c>
      <c r="M20019" s="5">
        <v>0</v>
      </c>
      <c r="N20019" s="5">
        <v>0</v>
      </c>
      <c r="O20019" s="5">
        <v>0</v>
      </c>
      <c r="P20019" s="5">
        <v>1000000</v>
      </c>
      <c r="Q20019" s="5">
        <v>16</v>
      </c>
      <c r="R20019" s="5">
        <v>31</v>
      </c>
      <c r="S20019" s="5" t="s">
        <v>30</v>
      </c>
      <c r="T20019" s="5" t="s">
        <v>29</v>
      </c>
      <c r="U20019" s="5" t="s">
        <v>30</v>
      </c>
      <c r="V20019" s="5">
        <v>64143.1</v>
      </c>
      <c r="W20019" s="5"/>
    </row>
    <row r="20020" spans="1:23" x14ac:dyDescent="0.25">
      <c r="A20020" s="5">
        <f>20013</f>
      </c>
      <c r="B20020" s="5" t="s">
        <v>20042</v>
      </c>
      <c r="C20020" s="5" t="s">
        <v>30</v>
      </c>
      <c r="D20020" s="5" t="s">
        <v>29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0</v>
      </c>
      <c r="K20020" s="5">
        <v>0</v>
      </c>
      <c r="L20020" s="5">
        <v>0</v>
      </c>
      <c r="M20020" s="5">
        <v>0</v>
      </c>
      <c r="N20020" s="5">
        <v>0</v>
      </c>
      <c r="O20020" s="5">
        <v>0</v>
      </c>
      <c r="P20020" s="5">
        <v>1000000</v>
      </c>
      <c r="Q20020" s="5">
        <v>16</v>
      </c>
      <c r="R20020" s="5">
        <v>31</v>
      </c>
      <c r="S20020" s="5" t="s">
        <v>30</v>
      </c>
      <c r="T20020" s="5" t="s">
        <v>29</v>
      </c>
      <c r="U20020" s="5" t="s">
        <v>30</v>
      </c>
      <c r="V20020" s="5">
        <v>64143.2</v>
      </c>
      <c r="W20020" s="5"/>
    </row>
    <row r="20021" spans="1:23" x14ac:dyDescent="0.25">
      <c r="A20021" s="5">
        <f>20014</f>
      </c>
      <c r="B20021" s="5" t="s">
        <v>20043</v>
      </c>
      <c r="C20021" s="5" t="s">
        <v>30</v>
      </c>
      <c r="D20021" s="5" t="s">
        <v>29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5">
        <v>1000000</v>
      </c>
      <c r="Q20021" s="5">
        <v>16</v>
      </c>
      <c r="R20021" s="5">
        <v>31</v>
      </c>
      <c r="S20021" s="5" t="s">
        <v>30</v>
      </c>
      <c r="T20021" s="5" t="s">
        <v>29</v>
      </c>
      <c r="U20021" s="5" t="s">
        <v>30</v>
      </c>
      <c r="V20021" s="5">
        <v>64143.4</v>
      </c>
      <c r="W20021" s="5"/>
    </row>
    <row r="20022" spans="1:23" x14ac:dyDescent="0.25">
      <c r="A20022" s="5">
        <f>20015</f>
      </c>
      <c r="B20022" s="5" t="s">
        <v>20044</v>
      </c>
      <c r="C20022" s="5" t="s">
        <v>30</v>
      </c>
      <c r="D20022" s="5" t="s">
        <v>29</v>
      </c>
      <c r="E20022" s="5">
        <v>0</v>
      </c>
      <c r="F20022" s="5">
        <v>0</v>
      </c>
      <c r="G20022" s="5">
        <v>0</v>
      </c>
      <c r="H20022" s="5">
        <v>0</v>
      </c>
      <c r="I20022" s="5">
        <v>0</v>
      </c>
      <c r="J20022" s="5">
        <v>0</v>
      </c>
      <c r="K20022" s="5">
        <v>0</v>
      </c>
      <c r="L20022" s="5">
        <v>0</v>
      </c>
      <c r="M20022" s="5">
        <v>0</v>
      </c>
      <c r="N20022" s="5">
        <v>0</v>
      </c>
      <c r="O20022" s="5">
        <v>0</v>
      </c>
      <c r="P20022" s="5">
        <v>1000000</v>
      </c>
      <c r="Q20022" s="5">
        <v>16</v>
      </c>
      <c r="R20022" s="5">
        <v>31</v>
      </c>
      <c r="S20022" s="5" t="s">
        <v>30</v>
      </c>
      <c r="T20022" s="5" t="s">
        <v>29</v>
      </c>
      <c r="U20022" s="5" t="s">
        <v>30</v>
      </c>
      <c r="V20022" s="5">
        <v>64143.5</v>
      </c>
      <c r="W20022" s="5"/>
    </row>
    <row r="20023" spans="1:23" x14ac:dyDescent="0.25">
      <c r="A20023" s="5">
        <f>20016</f>
      </c>
      <c r="B20023" s="5" t="s">
        <v>20045</v>
      </c>
      <c r="C20023" s="5" t="s">
        <v>30</v>
      </c>
      <c r="D20023" s="5" t="s">
        <v>29</v>
      </c>
      <c r="E20023" s="5">
        <v>0</v>
      </c>
      <c r="F20023" s="5">
        <v>0</v>
      </c>
      <c r="G20023" s="5">
        <v>0</v>
      </c>
      <c r="H20023" s="5">
        <v>0</v>
      </c>
      <c r="I20023" s="5">
        <v>0</v>
      </c>
      <c r="J20023" s="5">
        <v>0</v>
      </c>
      <c r="K20023" s="5">
        <v>0</v>
      </c>
      <c r="L20023" s="5">
        <v>0</v>
      </c>
      <c r="M20023" s="5">
        <v>0</v>
      </c>
      <c r="N20023" s="5">
        <v>0</v>
      </c>
      <c r="O20023" s="5">
        <v>0</v>
      </c>
      <c r="P20023" s="5">
        <v>1000000</v>
      </c>
      <c r="Q20023" s="5">
        <v>16</v>
      </c>
      <c r="R20023" s="5">
        <v>31</v>
      </c>
      <c r="S20023" s="5" t="s">
        <v>30</v>
      </c>
      <c r="T20023" s="5" t="s">
        <v>29</v>
      </c>
      <c r="U20023" s="5" t="s">
        <v>30</v>
      </c>
      <c r="V20023" s="5">
        <v>64143.6</v>
      </c>
      <c r="W20023" s="5"/>
    </row>
    <row r="20024" spans="1:23" x14ac:dyDescent="0.25">
      <c r="A20024" s="5">
        <f>20017</f>
      </c>
      <c r="B20024" s="5" t="s">
        <v>20046</v>
      </c>
      <c r="C20024" s="5" t="s">
        <v>30</v>
      </c>
      <c r="D20024" s="5" t="s">
        <v>29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5">
        <v>1000000</v>
      </c>
      <c r="Q20024" s="5">
        <v>16</v>
      </c>
      <c r="R20024" s="5">
        <v>31</v>
      </c>
      <c r="S20024" s="5" t="s">
        <v>30</v>
      </c>
      <c r="T20024" s="5" t="s">
        <v>29</v>
      </c>
      <c r="U20024" s="5" t="s">
        <v>30</v>
      </c>
      <c r="V20024" s="5">
        <v>64143.8</v>
      </c>
      <c r="W20024" s="5"/>
    </row>
    <row r="20025" spans="1:23" x14ac:dyDescent="0.25">
      <c r="A20025" s="5">
        <f>20018</f>
      </c>
      <c r="B20025" s="5" t="s">
        <v>20047</v>
      </c>
      <c r="C20025" s="5" t="s">
        <v>30</v>
      </c>
      <c r="D20025" s="5" t="s">
        <v>29</v>
      </c>
      <c r="E20025" s="5">
        <v>0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5">
        <v>1000000</v>
      </c>
      <c r="Q20025" s="5">
        <v>16</v>
      </c>
      <c r="R20025" s="5">
        <v>31</v>
      </c>
      <c r="S20025" s="5" t="s">
        <v>30</v>
      </c>
      <c r="T20025" s="5" t="s">
        <v>29</v>
      </c>
      <c r="U20025" s="5" t="s">
        <v>30</v>
      </c>
      <c r="V20025" s="5">
        <v>64143.9</v>
      </c>
      <c r="W20025" s="5"/>
    </row>
    <row r="20026" spans="1:23" x14ac:dyDescent="0.25">
      <c r="A20026" s="5">
        <f>20019</f>
      </c>
      <c r="B20026" s="5" t="s">
        <v>20048</v>
      </c>
      <c r="C20026" s="5" t="s">
        <v>30</v>
      </c>
      <c r="D20026" s="5" t="s">
        <v>29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5">
        <v>1000000</v>
      </c>
      <c r="Q20026" s="5">
        <v>16</v>
      </c>
      <c r="R20026" s="5">
        <v>31</v>
      </c>
      <c r="S20026" s="5" t="s">
        <v>30</v>
      </c>
      <c r="T20026" s="5" t="s">
        <v>29</v>
      </c>
      <c r="U20026" s="5" t="s">
        <v>30</v>
      </c>
      <c r="V20026" s="5">
        <v>64144</v>
      </c>
      <c r="W20026" s="5"/>
    </row>
    <row r="20027" spans="1:23" x14ac:dyDescent="0.25">
      <c r="A20027" s="5">
        <f>20020</f>
      </c>
      <c r="B20027" s="5" t="s">
        <v>20049</v>
      </c>
      <c r="C20027" s="5" t="s">
        <v>30</v>
      </c>
      <c r="D20027" s="5" t="s">
        <v>29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5">
        <v>1000000</v>
      </c>
      <c r="Q20027" s="5">
        <v>16</v>
      </c>
      <c r="R20027" s="5">
        <v>31</v>
      </c>
      <c r="S20027" s="5" t="s">
        <v>30</v>
      </c>
      <c r="T20027" s="5" t="s">
        <v>29</v>
      </c>
      <c r="U20027" s="5" t="s">
        <v>30</v>
      </c>
      <c r="V20027" s="5">
        <v>64144.1</v>
      </c>
      <c r="W20027" s="5"/>
    </row>
    <row r="20028" spans="1:23" x14ac:dyDescent="0.25">
      <c r="A20028" s="5">
        <f>20021</f>
      </c>
      <c r="B20028" s="5" t="s">
        <v>20050</v>
      </c>
      <c r="C20028" s="5" t="s">
        <v>30</v>
      </c>
      <c r="D20028" s="5" t="s">
        <v>29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5">
        <v>1000000</v>
      </c>
      <c r="Q20028" s="5">
        <v>16</v>
      </c>
      <c r="R20028" s="5">
        <v>31</v>
      </c>
      <c r="S20028" s="5" t="s">
        <v>30</v>
      </c>
      <c r="T20028" s="5" t="s">
        <v>29</v>
      </c>
      <c r="U20028" s="5" t="s">
        <v>30</v>
      </c>
      <c r="V20028" s="5">
        <v>64144.3</v>
      </c>
      <c r="W20028" s="5"/>
    </row>
    <row r="20029" spans="1:23" x14ac:dyDescent="0.25">
      <c r="A20029" s="5">
        <f>20022</f>
      </c>
      <c r="B20029" s="5" t="s">
        <v>20051</v>
      </c>
      <c r="C20029" s="5" t="s">
        <v>30</v>
      </c>
      <c r="D20029" s="5" t="s">
        <v>29</v>
      </c>
      <c r="E20029" s="5">
        <v>0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5">
        <v>1000000</v>
      </c>
      <c r="Q20029" s="5">
        <v>16</v>
      </c>
      <c r="R20029" s="5">
        <v>31</v>
      </c>
      <c r="S20029" s="5" t="s">
        <v>30</v>
      </c>
      <c r="T20029" s="5" t="s">
        <v>29</v>
      </c>
      <c r="U20029" s="5" t="s">
        <v>30</v>
      </c>
      <c r="V20029" s="5">
        <v>64144.5</v>
      </c>
      <c r="W20029" s="5"/>
    </row>
    <row r="20030" spans="1:23" x14ac:dyDescent="0.25">
      <c r="A20030" s="5">
        <f>20023</f>
      </c>
      <c r="B20030" s="5" t="s">
        <v>20052</v>
      </c>
      <c r="C20030" s="5" t="s">
        <v>30</v>
      </c>
      <c r="D20030" s="5" t="s">
        <v>29</v>
      </c>
      <c r="E20030" s="5">
        <v>0</v>
      </c>
      <c r="F20030" s="5">
        <v>0</v>
      </c>
      <c r="G20030" s="5">
        <v>0</v>
      </c>
      <c r="H20030" s="5">
        <v>0</v>
      </c>
      <c r="I20030" s="5">
        <v>0</v>
      </c>
      <c r="J20030" s="5">
        <v>0</v>
      </c>
      <c r="K20030" s="5">
        <v>0</v>
      </c>
      <c r="L20030" s="5">
        <v>0</v>
      </c>
      <c r="M20030" s="5">
        <v>0</v>
      </c>
      <c r="N20030" s="5">
        <v>0</v>
      </c>
      <c r="O20030" s="5">
        <v>0</v>
      </c>
      <c r="P20030" s="5">
        <v>1000000</v>
      </c>
      <c r="Q20030" s="5">
        <v>16</v>
      </c>
      <c r="R20030" s="5">
        <v>31</v>
      </c>
      <c r="S20030" s="5" t="s">
        <v>30</v>
      </c>
      <c r="T20030" s="5" t="s">
        <v>29</v>
      </c>
      <c r="U20030" s="5" t="s">
        <v>30</v>
      </c>
      <c r="V20030" s="5">
        <v>64144.6</v>
      </c>
      <c r="W20030" s="5"/>
    </row>
    <row r="20031" spans="1:23" x14ac:dyDescent="0.25">
      <c r="A20031" s="5">
        <f>20024</f>
      </c>
      <c r="B20031" s="5" t="s">
        <v>20053</v>
      </c>
      <c r="C20031" s="5" t="s">
        <v>30</v>
      </c>
      <c r="D20031" s="5" t="s">
        <v>29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5">
        <v>1000000</v>
      </c>
      <c r="Q20031" s="5">
        <v>16</v>
      </c>
      <c r="R20031" s="5">
        <v>31</v>
      </c>
      <c r="S20031" s="5" t="s">
        <v>30</v>
      </c>
      <c r="T20031" s="5" t="s">
        <v>29</v>
      </c>
      <c r="U20031" s="5" t="s">
        <v>30</v>
      </c>
      <c r="V20031" s="5">
        <v>64144.8</v>
      </c>
      <c r="W20031" s="5"/>
    </row>
    <row r="20032" spans="1:23" x14ac:dyDescent="0.25">
      <c r="A20032" s="5">
        <f>20025</f>
      </c>
      <c r="B20032" s="5" t="s">
        <v>20054</v>
      </c>
      <c r="C20032" s="5" t="s">
        <v>30</v>
      </c>
      <c r="D20032" s="5" t="s">
        <v>29</v>
      </c>
      <c r="E20032" s="5">
        <v>0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5">
        <v>1000000</v>
      </c>
      <c r="Q20032" s="5">
        <v>16</v>
      </c>
      <c r="R20032" s="5">
        <v>31</v>
      </c>
      <c r="S20032" s="5" t="s">
        <v>30</v>
      </c>
      <c r="T20032" s="5" t="s">
        <v>29</v>
      </c>
      <c r="U20032" s="5" t="s">
        <v>30</v>
      </c>
      <c r="V20032" s="5">
        <v>64145</v>
      </c>
      <c r="W20032" s="5"/>
    </row>
    <row r="20033" spans="1:23" x14ac:dyDescent="0.25">
      <c r="A20033" s="5">
        <f>20026</f>
      </c>
      <c r="B20033" s="5" t="s">
        <v>20055</v>
      </c>
      <c r="C20033" s="5" t="s">
        <v>30</v>
      </c>
      <c r="D20033" s="5" t="s">
        <v>29</v>
      </c>
      <c r="E20033" s="5">
        <v>0</v>
      </c>
      <c r="F20033" s="5">
        <v>0</v>
      </c>
      <c r="G20033" s="5">
        <v>0</v>
      </c>
      <c r="H20033" s="5">
        <v>0</v>
      </c>
      <c r="I20033" s="5">
        <v>0</v>
      </c>
      <c r="J20033" s="5">
        <v>0</v>
      </c>
      <c r="K20033" s="5">
        <v>0</v>
      </c>
      <c r="L20033" s="5">
        <v>0</v>
      </c>
      <c r="M20033" s="5">
        <v>0</v>
      </c>
      <c r="N20033" s="5">
        <v>0</v>
      </c>
      <c r="O20033" s="5">
        <v>0</v>
      </c>
      <c r="P20033" s="5">
        <v>1000000</v>
      </c>
      <c r="Q20033" s="5">
        <v>16</v>
      </c>
      <c r="R20033" s="5">
        <v>31</v>
      </c>
      <c r="S20033" s="5" t="s">
        <v>30</v>
      </c>
      <c r="T20033" s="5" t="s">
        <v>29</v>
      </c>
      <c r="U20033" s="5" t="s">
        <v>30</v>
      </c>
      <c r="V20033" s="5">
        <v>64145.2</v>
      </c>
      <c r="W20033" s="5"/>
    </row>
    <row r="20034" spans="1:23" x14ac:dyDescent="0.25">
      <c r="A20034" s="5">
        <f>20027</f>
      </c>
      <c r="B20034" s="5" t="s">
        <v>20056</v>
      </c>
      <c r="C20034" s="5" t="s">
        <v>30</v>
      </c>
      <c r="D20034" s="5" t="s">
        <v>29</v>
      </c>
      <c r="E20034" s="5">
        <v>0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5">
        <v>0</v>
      </c>
      <c r="M20034" s="5">
        <v>0</v>
      </c>
      <c r="N20034" s="5">
        <v>0</v>
      </c>
      <c r="O20034" s="5">
        <v>0</v>
      </c>
      <c r="P20034" s="5">
        <v>1000000</v>
      </c>
      <c r="Q20034" s="5">
        <v>16</v>
      </c>
      <c r="R20034" s="5">
        <v>31</v>
      </c>
      <c r="S20034" s="5" t="s">
        <v>30</v>
      </c>
      <c r="T20034" s="5" t="s">
        <v>29</v>
      </c>
      <c r="U20034" s="5" t="s">
        <v>30</v>
      </c>
      <c r="V20034" s="5">
        <v>64145.4</v>
      </c>
      <c r="W20034" s="5"/>
    </row>
    <row r="20035" spans="1:23" x14ac:dyDescent="0.25">
      <c r="A20035" s="5">
        <f>20028</f>
      </c>
      <c r="B20035" s="5" t="s">
        <v>20057</v>
      </c>
      <c r="C20035" s="5" t="s">
        <v>30</v>
      </c>
      <c r="D20035" s="5" t="s">
        <v>29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5">
        <v>1000000</v>
      </c>
      <c r="Q20035" s="5">
        <v>16</v>
      </c>
      <c r="R20035" s="5">
        <v>31</v>
      </c>
      <c r="S20035" s="5" t="s">
        <v>30</v>
      </c>
      <c r="T20035" s="5" t="s">
        <v>29</v>
      </c>
      <c r="U20035" s="5" t="s">
        <v>30</v>
      </c>
      <c r="V20035" s="5">
        <v>64145.6</v>
      </c>
      <c r="W20035" s="5"/>
    </row>
    <row r="20036" spans="1:23" x14ac:dyDescent="0.25">
      <c r="A20036" s="5">
        <f>20029</f>
      </c>
      <c r="B20036" s="5" t="s">
        <v>20058</v>
      </c>
      <c r="C20036" s="5" t="s">
        <v>30</v>
      </c>
      <c r="D20036" s="5" t="s">
        <v>29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5">
        <v>1000000</v>
      </c>
      <c r="Q20036" s="5">
        <v>16</v>
      </c>
      <c r="R20036" s="5">
        <v>31</v>
      </c>
      <c r="S20036" s="5" t="s">
        <v>30</v>
      </c>
      <c r="T20036" s="5" t="s">
        <v>29</v>
      </c>
      <c r="U20036" s="5" t="s">
        <v>30</v>
      </c>
      <c r="V20036" s="5">
        <v>64145.8</v>
      </c>
      <c r="W20036" s="5"/>
    </row>
    <row r="20037" spans="1:23" x14ac:dyDescent="0.25">
      <c r="A20037" s="5">
        <f>20030</f>
      </c>
      <c r="B20037" s="5" t="s">
        <v>20059</v>
      </c>
      <c r="C20037" s="5" t="s">
        <v>30</v>
      </c>
      <c r="D20037" s="5" t="s">
        <v>29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5">
        <v>1000000</v>
      </c>
      <c r="Q20037" s="5">
        <v>16</v>
      </c>
      <c r="R20037" s="5">
        <v>31</v>
      </c>
      <c r="S20037" s="5" t="s">
        <v>30</v>
      </c>
      <c r="T20037" s="5" t="s">
        <v>29</v>
      </c>
      <c r="U20037" s="5" t="s">
        <v>30</v>
      </c>
      <c r="V20037" s="5">
        <v>64145.9</v>
      </c>
      <c r="W20037" s="5"/>
    </row>
    <row r="20038" spans="1:23" x14ac:dyDescent="0.25">
      <c r="A20038" s="5">
        <f>20031</f>
      </c>
      <c r="B20038" s="5" t="s">
        <v>20060</v>
      </c>
      <c r="C20038" s="5" t="s">
        <v>30</v>
      </c>
      <c r="D20038" s="5" t="s">
        <v>29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5">
        <v>1000000</v>
      </c>
      <c r="Q20038" s="5">
        <v>16</v>
      </c>
      <c r="R20038" s="5">
        <v>31</v>
      </c>
      <c r="S20038" s="5" t="s">
        <v>30</v>
      </c>
      <c r="T20038" s="5" t="s">
        <v>29</v>
      </c>
      <c r="U20038" s="5" t="s">
        <v>30</v>
      </c>
      <c r="V20038" s="5">
        <v>64146.1</v>
      </c>
      <c r="W20038" s="5"/>
    </row>
    <row r="20039" spans="1:23" x14ac:dyDescent="0.25">
      <c r="A20039" s="5">
        <f>20032</f>
      </c>
      <c r="B20039" s="5" t="s">
        <v>20061</v>
      </c>
      <c r="C20039" s="5" t="s">
        <v>30</v>
      </c>
      <c r="D20039" s="5" t="s">
        <v>29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5">
        <v>1000000</v>
      </c>
      <c r="Q20039" s="5">
        <v>16</v>
      </c>
      <c r="R20039" s="5">
        <v>31</v>
      </c>
      <c r="S20039" s="5" t="s">
        <v>30</v>
      </c>
      <c r="T20039" s="5" t="s">
        <v>29</v>
      </c>
      <c r="U20039" s="5" t="s">
        <v>30</v>
      </c>
      <c r="V20039" s="5">
        <v>64146.2</v>
      </c>
      <c r="W20039" s="5"/>
    </row>
    <row r="20040" spans="1:23" x14ac:dyDescent="0.25">
      <c r="A20040" s="5">
        <f>20033</f>
      </c>
      <c r="B20040" s="5" t="s">
        <v>20062</v>
      </c>
      <c r="C20040" s="5" t="s">
        <v>30</v>
      </c>
      <c r="D20040" s="5" t="s">
        <v>29</v>
      </c>
      <c r="E20040" s="5">
        <v>0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5">
        <v>0</v>
      </c>
      <c r="M20040" s="5">
        <v>0</v>
      </c>
      <c r="N20040" s="5">
        <v>0</v>
      </c>
      <c r="O20040" s="5">
        <v>0</v>
      </c>
      <c r="P20040" s="5">
        <v>1000000</v>
      </c>
      <c r="Q20040" s="5">
        <v>16</v>
      </c>
      <c r="R20040" s="5">
        <v>31</v>
      </c>
      <c r="S20040" s="5" t="s">
        <v>30</v>
      </c>
      <c r="T20040" s="5" t="s">
        <v>29</v>
      </c>
      <c r="U20040" s="5" t="s">
        <v>30</v>
      </c>
      <c r="V20040" s="5">
        <v>64146.4</v>
      </c>
      <c r="W20040" s="5"/>
    </row>
    <row r="20041" spans="1:23" x14ac:dyDescent="0.25">
      <c r="A20041" s="5">
        <f>20034</f>
      </c>
      <c r="B20041" s="5" t="s">
        <v>20063</v>
      </c>
      <c r="C20041" s="5" t="s">
        <v>30</v>
      </c>
      <c r="D20041" s="5" t="s">
        <v>29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5">
        <v>1000000</v>
      </c>
      <c r="Q20041" s="5">
        <v>16</v>
      </c>
      <c r="R20041" s="5">
        <v>31</v>
      </c>
      <c r="S20041" s="5" t="s">
        <v>30</v>
      </c>
      <c r="T20041" s="5" t="s">
        <v>29</v>
      </c>
      <c r="U20041" s="5" t="s">
        <v>30</v>
      </c>
      <c r="V20041" s="5">
        <v>64146.5</v>
      </c>
      <c r="W20041" s="5"/>
    </row>
    <row r="20042" spans="1:23" x14ac:dyDescent="0.25">
      <c r="A20042" s="5">
        <f>20035</f>
      </c>
      <c r="B20042" s="5" t="s">
        <v>20064</v>
      </c>
      <c r="C20042" s="5" t="s">
        <v>30</v>
      </c>
      <c r="D20042" s="5" t="s">
        <v>29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5">
        <v>1000000</v>
      </c>
      <c r="Q20042" s="5">
        <v>16</v>
      </c>
      <c r="R20042" s="5">
        <v>31</v>
      </c>
      <c r="S20042" s="5" t="s">
        <v>30</v>
      </c>
      <c r="T20042" s="5" t="s">
        <v>29</v>
      </c>
      <c r="U20042" s="5" t="s">
        <v>30</v>
      </c>
      <c r="V20042" s="5">
        <v>64146.6</v>
      </c>
      <c r="W20042" s="5"/>
    </row>
    <row r="20043" spans="1:23" x14ac:dyDescent="0.25">
      <c r="A20043" s="5">
        <f>20036</f>
      </c>
      <c r="B20043" s="5" t="s">
        <v>20065</v>
      </c>
      <c r="C20043" s="5" t="s">
        <v>30</v>
      </c>
      <c r="D20043" s="5" t="s">
        <v>29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5">
        <v>1000000</v>
      </c>
      <c r="Q20043" s="5">
        <v>16</v>
      </c>
      <c r="R20043" s="5">
        <v>31</v>
      </c>
      <c r="S20043" s="5" t="s">
        <v>30</v>
      </c>
      <c r="T20043" s="5" t="s">
        <v>29</v>
      </c>
      <c r="U20043" s="5" t="s">
        <v>30</v>
      </c>
      <c r="V20043" s="5">
        <v>64146.8</v>
      </c>
      <c r="W20043" s="5"/>
    </row>
    <row r="20044" spans="1:23" x14ac:dyDescent="0.25">
      <c r="A20044" s="5">
        <f>20037</f>
      </c>
      <c r="B20044" s="5" t="s">
        <v>20066</v>
      </c>
      <c r="C20044" s="5" t="s">
        <v>30</v>
      </c>
      <c r="D20044" s="5" t="s">
        <v>29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5">
        <v>0</v>
      </c>
      <c r="M20044" s="5">
        <v>0</v>
      </c>
      <c r="N20044" s="5">
        <v>0</v>
      </c>
      <c r="O20044" s="5">
        <v>0</v>
      </c>
      <c r="P20044" s="5">
        <v>1000000</v>
      </c>
      <c r="Q20044" s="5">
        <v>16</v>
      </c>
      <c r="R20044" s="5">
        <v>31</v>
      </c>
      <c r="S20044" s="5" t="s">
        <v>30</v>
      </c>
      <c r="T20044" s="5" t="s">
        <v>29</v>
      </c>
      <c r="U20044" s="5" t="s">
        <v>30</v>
      </c>
      <c r="V20044" s="5">
        <v>64147</v>
      </c>
      <c r="W20044" s="5"/>
    </row>
    <row r="20045" spans="1:23" x14ac:dyDescent="0.25">
      <c r="A20045" s="5">
        <f>20038</f>
      </c>
      <c r="B20045" s="5" t="s">
        <v>20067</v>
      </c>
      <c r="C20045" s="5" t="s">
        <v>30</v>
      </c>
      <c r="D20045" s="5" t="s">
        <v>29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5">
        <v>1000000</v>
      </c>
      <c r="Q20045" s="5">
        <v>16</v>
      </c>
      <c r="R20045" s="5">
        <v>31</v>
      </c>
      <c r="S20045" s="5" t="s">
        <v>30</v>
      </c>
      <c r="T20045" s="5" t="s">
        <v>29</v>
      </c>
      <c r="U20045" s="5" t="s">
        <v>30</v>
      </c>
      <c r="V20045" s="5">
        <v>64147.1</v>
      </c>
      <c r="W20045" s="5"/>
    </row>
    <row r="20046" spans="1:23" x14ac:dyDescent="0.25">
      <c r="A20046" s="5">
        <f>20039</f>
      </c>
      <c r="B20046" s="5" t="s">
        <v>20068</v>
      </c>
      <c r="C20046" s="5" t="s">
        <v>30</v>
      </c>
      <c r="D20046" s="5" t="s">
        <v>29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5">
        <v>1000000</v>
      </c>
      <c r="Q20046" s="5">
        <v>16</v>
      </c>
      <c r="R20046" s="5">
        <v>31</v>
      </c>
      <c r="S20046" s="5" t="s">
        <v>30</v>
      </c>
      <c r="T20046" s="5" t="s">
        <v>29</v>
      </c>
      <c r="U20046" s="5" t="s">
        <v>30</v>
      </c>
      <c r="V20046" s="5">
        <v>64147.3</v>
      </c>
      <c r="W20046" s="5"/>
    </row>
    <row r="20047" spans="1:23" x14ac:dyDescent="0.25">
      <c r="A20047" s="5">
        <f>20040</f>
      </c>
      <c r="B20047" s="5" t="s">
        <v>20069</v>
      </c>
      <c r="C20047" s="5" t="s">
        <v>30</v>
      </c>
      <c r="D20047" s="5" t="s">
        <v>29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5">
        <v>1000000</v>
      </c>
      <c r="Q20047" s="5">
        <v>16</v>
      </c>
      <c r="R20047" s="5">
        <v>31</v>
      </c>
      <c r="S20047" s="5" t="s">
        <v>30</v>
      </c>
      <c r="T20047" s="5" t="s">
        <v>29</v>
      </c>
      <c r="U20047" s="5" t="s">
        <v>30</v>
      </c>
      <c r="V20047" s="5">
        <v>64147.4</v>
      </c>
      <c r="W20047" s="5"/>
    </row>
    <row r="20048" spans="1:23" x14ac:dyDescent="0.25">
      <c r="A20048" s="5">
        <f>20041</f>
      </c>
      <c r="B20048" s="5" t="s">
        <v>20070</v>
      </c>
      <c r="C20048" s="5" t="s">
        <v>30</v>
      </c>
      <c r="D20048" s="5" t="s">
        <v>29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5">
        <v>1000000</v>
      </c>
      <c r="Q20048" s="5">
        <v>16</v>
      </c>
      <c r="R20048" s="5">
        <v>31</v>
      </c>
      <c r="S20048" s="5" t="s">
        <v>30</v>
      </c>
      <c r="T20048" s="5" t="s">
        <v>29</v>
      </c>
      <c r="U20048" s="5" t="s">
        <v>30</v>
      </c>
      <c r="V20048" s="5">
        <v>64147.6</v>
      </c>
      <c r="W20048" s="5"/>
    </row>
    <row r="20049" spans="1:23" x14ac:dyDescent="0.25">
      <c r="A20049" s="5">
        <f>20042</f>
      </c>
      <c r="B20049" s="5" t="s">
        <v>20071</v>
      </c>
      <c r="C20049" s="5" t="s">
        <v>30</v>
      </c>
      <c r="D20049" s="5" t="s">
        <v>29</v>
      </c>
      <c r="E20049" s="5">
        <v>0</v>
      </c>
      <c r="F20049" s="5">
        <v>0</v>
      </c>
      <c r="G20049" s="5">
        <v>0</v>
      </c>
      <c r="H20049" s="5">
        <v>0</v>
      </c>
      <c r="I20049" s="5">
        <v>0</v>
      </c>
      <c r="J20049" s="5">
        <v>0</v>
      </c>
      <c r="K20049" s="5">
        <v>0</v>
      </c>
      <c r="L20049" s="5">
        <v>0</v>
      </c>
      <c r="M20049" s="5">
        <v>0</v>
      </c>
      <c r="N20049" s="5">
        <v>0</v>
      </c>
      <c r="O20049" s="5">
        <v>0</v>
      </c>
      <c r="P20049" s="5">
        <v>1000000</v>
      </c>
      <c r="Q20049" s="5">
        <v>16</v>
      </c>
      <c r="R20049" s="5">
        <v>31</v>
      </c>
      <c r="S20049" s="5" t="s">
        <v>30</v>
      </c>
      <c r="T20049" s="5" t="s">
        <v>29</v>
      </c>
      <c r="U20049" s="5" t="s">
        <v>30</v>
      </c>
      <c r="V20049" s="5">
        <v>64147.7</v>
      </c>
      <c r="W20049" s="5"/>
    </row>
    <row r="20050" spans="1:23" x14ac:dyDescent="0.25">
      <c r="A20050" s="5">
        <f>20043</f>
      </c>
      <c r="B20050" s="5" t="s">
        <v>20072</v>
      </c>
      <c r="C20050" s="5" t="s">
        <v>30</v>
      </c>
      <c r="D20050" s="5" t="s">
        <v>29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0</v>
      </c>
      <c r="M20050" s="5">
        <v>0</v>
      </c>
      <c r="N20050" s="5">
        <v>0</v>
      </c>
      <c r="O20050" s="5">
        <v>0</v>
      </c>
      <c r="P20050" s="5">
        <v>1000000</v>
      </c>
      <c r="Q20050" s="5">
        <v>16</v>
      </c>
      <c r="R20050" s="5">
        <v>31</v>
      </c>
      <c r="S20050" s="5" t="s">
        <v>30</v>
      </c>
      <c r="T20050" s="5" t="s">
        <v>29</v>
      </c>
      <c r="U20050" s="5" t="s">
        <v>30</v>
      </c>
      <c r="V20050" s="5">
        <v>64147.8</v>
      </c>
      <c r="W20050" s="5"/>
    </row>
    <row r="20051" spans="1:23" x14ac:dyDescent="0.25">
      <c r="A20051" s="5">
        <f>20044</f>
      </c>
      <c r="B20051" s="5" t="s">
        <v>20073</v>
      </c>
      <c r="C20051" s="5" t="s">
        <v>30</v>
      </c>
      <c r="D20051" s="5" t="s">
        <v>29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5">
        <v>1000000</v>
      </c>
      <c r="Q20051" s="5">
        <v>16</v>
      </c>
      <c r="R20051" s="5">
        <v>31</v>
      </c>
      <c r="S20051" s="5" t="s">
        <v>30</v>
      </c>
      <c r="T20051" s="5" t="s">
        <v>29</v>
      </c>
      <c r="U20051" s="5" t="s">
        <v>30</v>
      </c>
      <c r="V20051" s="5">
        <v>64148</v>
      </c>
      <c r="W20051" s="5"/>
    </row>
    <row r="20052" spans="1:23" x14ac:dyDescent="0.25">
      <c r="A20052" s="5">
        <f>20045</f>
      </c>
      <c r="B20052" s="5" t="s">
        <v>20074</v>
      </c>
      <c r="C20052" s="5" t="s">
        <v>30</v>
      </c>
      <c r="D20052" s="5" t="s">
        <v>29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5">
        <v>1000000</v>
      </c>
      <c r="Q20052" s="5">
        <v>16</v>
      </c>
      <c r="R20052" s="5">
        <v>31</v>
      </c>
      <c r="S20052" s="5" t="s">
        <v>30</v>
      </c>
      <c r="T20052" s="5" t="s">
        <v>29</v>
      </c>
      <c r="U20052" s="5" t="s">
        <v>30</v>
      </c>
      <c r="V20052" s="5">
        <v>64148.1</v>
      </c>
      <c r="W20052" s="5"/>
    </row>
    <row r="20053" spans="1:23" x14ac:dyDescent="0.25">
      <c r="A20053" s="5">
        <f>20046</f>
      </c>
      <c r="B20053" s="5" t="s">
        <v>20075</v>
      </c>
      <c r="C20053" s="5" t="s">
        <v>30</v>
      </c>
      <c r="D20053" s="5" t="s">
        <v>29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0</v>
      </c>
      <c r="M20053" s="5">
        <v>0</v>
      </c>
      <c r="N20053" s="5">
        <v>0</v>
      </c>
      <c r="O20053" s="5">
        <v>0</v>
      </c>
      <c r="P20053" s="5">
        <v>1000000</v>
      </c>
      <c r="Q20053" s="5">
        <v>16</v>
      </c>
      <c r="R20053" s="5">
        <v>31</v>
      </c>
      <c r="S20053" s="5" t="s">
        <v>30</v>
      </c>
      <c r="T20053" s="5" t="s">
        <v>29</v>
      </c>
      <c r="U20053" s="5" t="s">
        <v>30</v>
      </c>
      <c r="V20053" s="5">
        <v>64148.3</v>
      </c>
      <c r="W20053" s="5"/>
    </row>
    <row r="20054" spans="1:23" x14ac:dyDescent="0.25">
      <c r="A20054" s="5">
        <f>20047</f>
      </c>
      <c r="B20054" s="5" t="s">
        <v>20076</v>
      </c>
      <c r="C20054" s="5" t="s">
        <v>30</v>
      </c>
      <c r="D20054" s="5" t="s">
        <v>29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5">
        <v>1000000</v>
      </c>
      <c r="Q20054" s="5">
        <v>16</v>
      </c>
      <c r="R20054" s="5">
        <v>31</v>
      </c>
      <c r="S20054" s="5" t="s">
        <v>30</v>
      </c>
      <c r="T20054" s="5" t="s">
        <v>29</v>
      </c>
      <c r="U20054" s="5" t="s">
        <v>30</v>
      </c>
      <c r="V20054" s="5">
        <v>64148.4</v>
      </c>
      <c r="W20054" s="5"/>
    </row>
    <row r="20055" spans="1:23" x14ac:dyDescent="0.25">
      <c r="A20055" s="5">
        <f>20048</f>
      </c>
      <c r="B20055" s="5" t="s">
        <v>20077</v>
      </c>
      <c r="C20055" s="5" t="s">
        <v>30</v>
      </c>
      <c r="D20055" s="5" t="s">
        <v>29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5">
        <v>1000000</v>
      </c>
      <c r="Q20055" s="5">
        <v>16</v>
      </c>
      <c r="R20055" s="5">
        <v>31</v>
      </c>
      <c r="S20055" s="5" t="s">
        <v>30</v>
      </c>
      <c r="T20055" s="5" t="s">
        <v>29</v>
      </c>
      <c r="U20055" s="5" t="s">
        <v>30</v>
      </c>
      <c r="V20055" s="5">
        <v>64148.6</v>
      </c>
      <c r="W20055" s="5"/>
    </row>
    <row r="20056" spans="1:23" x14ac:dyDescent="0.25">
      <c r="A20056" s="5">
        <f>20049</f>
      </c>
      <c r="B20056" s="5" t="s">
        <v>20078</v>
      </c>
      <c r="C20056" s="5" t="s">
        <v>30</v>
      </c>
      <c r="D20056" s="5" t="s">
        <v>29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5">
        <v>1000000</v>
      </c>
      <c r="Q20056" s="5">
        <v>16</v>
      </c>
      <c r="R20056" s="5">
        <v>31</v>
      </c>
      <c r="S20056" s="5" t="s">
        <v>30</v>
      </c>
      <c r="T20056" s="5" t="s">
        <v>29</v>
      </c>
      <c r="U20056" s="5" t="s">
        <v>30</v>
      </c>
      <c r="V20056" s="5">
        <v>64148.7</v>
      </c>
      <c r="W20056" s="5"/>
    </row>
    <row r="20057" spans="1:23" x14ac:dyDescent="0.25">
      <c r="A20057" s="5">
        <f>20050</f>
      </c>
      <c r="B20057" s="5" t="s">
        <v>20079</v>
      </c>
      <c r="C20057" s="5" t="s">
        <v>30</v>
      </c>
      <c r="D20057" s="5" t="s">
        <v>29</v>
      </c>
      <c r="E20057" s="5">
        <v>0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5">
        <v>0</v>
      </c>
      <c r="M20057" s="5">
        <v>0</v>
      </c>
      <c r="N20057" s="5">
        <v>0</v>
      </c>
      <c r="O20057" s="5">
        <v>0</v>
      </c>
      <c r="P20057" s="5">
        <v>1000000</v>
      </c>
      <c r="Q20057" s="5">
        <v>16</v>
      </c>
      <c r="R20057" s="5">
        <v>31</v>
      </c>
      <c r="S20057" s="5" t="s">
        <v>30</v>
      </c>
      <c r="T20057" s="5" t="s">
        <v>29</v>
      </c>
      <c r="U20057" s="5" t="s">
        <v>30</v>
      </c>
      <c r="V20057" s="5">
        <v>64148.9</v>
      </c>
      <c r="W20057" s="5"/>
    </row>
    <row r="20058" spans="1:23" x14ac:dyDescent="0.25">
      <c r="A20058" s="5">
        <f>20051</f>
      </c>
      <c r="B20058" s="5" t="s">
        <v>20080</v>
      </c>
      <c r="C20058" s="5" t="s">
        <v>30</v>
      </c>
      <c r="D20058" s="5" t="s">
        <v>29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5">
        <v>1000000</v>
      </c>
      <c r="Q20058" s="5">
        <v>16</v>
      </c>
      <c r="R20058" s="5">
        <v>31</v>
      </c>
      <c r="S20058" s="5" t="s">
        <v>30</v>
      </c>
      <c r="T20058" s="5" t="s">
        <v>29</v>
      </c>
      <c r="U20058" s="5" t="s">
        <v>30</v>
      </c>
      <c r="V20058" s="5">
        <v>64149.1</v>
      </c>
      <c r="W20058" s="5"/>
    </row>
    <row r="20059" spans="1:23" x14ac:dyDescent="0.25">
      <c r="A20059" s="5">
        <f>20052</f>
      </c>
      <c r="B20059" s="5" t="s">
        <v>20081</v>
      </c>
      <c r="C20059" s="5" t="s">
        <v>30</v>
      </c>
      <c r="D20059" s="5" t="s">
        <v>29</v>
      </c>
      <c r="E20059" s="5">
        <v>0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0</v>
      </c>
      <c r="M20059" s="5">
        <v>0</v>
      </c>
      <c r="N20059" s="5">
        <v>0</v>
      </c>
      <c r="O20059" s="5">
        <v>0</v>
      </c>
      <c r="P20059" s="5">
        <v>1000000</v>
      </c>
      <c r="Q20059" s="5">
        <v>16</v>
      </c>
      <c r="R20059" s="5">
        <v>31</v>
      </c>
      <c r="S20059" s="5" t="s">
        <v>30</v>
      </c>
      <c r="T20059" s="5" t="s">
        <v>29</v>
      </c>
      <c r="U20059" s="5" t="s">
        <v>30</v>
      </c>
      <c r="V20059" s="5">
        <v>64149.2</v>
      </c>
      <c r="W20059" s="5"/>
    </row>
    <row r="20060" spans="1:23" x14ac:dyDescent="0.25">
      <c r="A20060" s="5">
        <f>20053</f>
      </c>
      <c r="B20060" s="5" t="s">
        <v>20082</v>
      </c>
      <c r="C20060" s="5" t="s">
        <v>30</v>
      </c>
      <c r="D20060" s="5" t="s">
        <v>29</v>
      </c>
      <c r="E20060" s="5">
        <v>0</v>
      </c>
      <c r="F20060" s="5">
        <v>0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0</v>
      </c>
      <c r="M20060" s="5">
        <v>0</v>
      </c>
      <c r="N20060" s="5">
        <v>0</v>
      </c>
      <c r="O20060" s="5">
        <v>0</v>
      </c>
      <c r="P20060" s="5">
        <v>1000000</v>
      </c>
      <c r="Q20060" s="5">
        <v>16</v>
      </c>
      <c r="R20060" s="5">
        <v>31</v>
      </c>
      <c r="S20060" s="5" t="s">
        <v>30</v>
      </c>
      <c r="T20060" s="5" t="s">
        <v>29</v>
      </c>
      <c r="U20060" s="5" t="s">
        <v>30</v>
      </c>
      <c r="V20060" s="5">
        <v>64149.4</v>
      </c>
      <c r="W20060" s="5"/>
    </row>
    <row r="20061" spans="1:23" x14ac:dyDescent="0.25">
      <c r="A20061" s="5">
        <f>20054</f>
      </c>
      <c r="B20061" s="5" t="s">
        <v>20083</v>
      </c>
      <c r="C20061" s="5" t="s">
        <v>30</v>
      </c>
      <c r="D20061" s="5" t="s">
        <v>29</v>
      </c>
      <c r="E20061" s="5">
        <v>0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5">
        <v>0</v>
      </c>
      <c r="M20061" s="5">
        <v>0</v>
      </c>
      <c r="N20061" s="5">
        <v>0</v>
      </c>
      <c r="O20061" s="5">
        <v>0</v>
      </c>
      <c r="P20061" s="5">
        <v>1000000</v>
      </c>
      <c r="Q20061" s="5">
        <v>16</v>
      </c>
      <c r="R20061" s="5">
        <v>31</v>
      </c>
      <c r="S20061" s="5" t="s">
        <v>30</v>
      </c>
      <c r="T20061" s="5" t="s">
        <v>29</v>
      </c>
      <c r="U20061" s="5" t="s">
        <v>30</v>
      </c>
      <c r="V20061" s="5">
        <v>64149.6</v>
      </c>
      <c r="W20061" s="5"/>
    </row>
    <row r="20062" spans="1:23" x14ac:dyDescent="0.25">
      <c r="A20062" s="5">
        <f>20055</f>
      </c>
      <c r="B20062" s="5" t="s">
        <v>20084</v>
      </c>
      <c r="C20062" s="5" t="s">
        <v>30</v>
      </c>
      <c r="D20062" s="5" t="s">
        <v>29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5">
        <v>1000000</v>
      </c>
      <c r="Q20062" s="5">
        <v>16</v>
      </c>
      <c r="R20062" s="5">
        <v>31</v>
      </c>
      <c r="S20062" s="5" t="s">
        <v>30</v>
      </c>
      <c r="T20062" s="5" t="s">
        <v>29</v>
      </c>
      <c r="U20062" s="5" t="s">
        <v>30</v>
      </c>
      <c r="V20062" s="5">
        <v>64149.8</v>
      </c>
      <c r="W20062" s="5"/>
    </row>
    <row r="20063" spans="1:23" x14ac:dyDescent="0.25">
      <c r="A20063" s="5">
        <f>20056</f>
      </c>
      <c r="B20063" s="5" t="s">
        <v>20085</v>
      </c>
      <c r="C20063" s="5" t="s">
        <v>30</v>
      </c>
      <c r="D20063" s="5" t="s">
        <v>29</v>
      </c>
      <c r="E20063" s="5">
        <v>0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0</v>
      </c>
      <c r="M20063" s="5">
        <v>0</v>
      </c>
      <c r="N20063" s="5">
        <v>0</v>
      </c>
      <c r="O20063" s="5">
        <v>0</v>
      </c>
      <c r="P20063" s="5">
        <v>1000000</v>
      </c>
      <c r="Q20063" s="5">
        <v>16</v>
      </c>
      <c r="R20063" s="5">
        <v>31</v>
      </c>
      <c r="S20063" s="5" t="s">
        <v>30</v>
      </c>
      <c r="T20063" s="5" t="s">
        <v>29</v>
      </c>
      <c r="U20063" s="5" t="s">
        <v>30</v>
      </c>
      <c r="V20063" s="5">
        <v>64149.9</v>
      </c>
      <c r="W20063" s="5"/>
    </row>
    <row r="20064" spans="1:23" x14ac:dyDescent="0.25">
      <c r="A20064" s="5">
        <f>20057</f>
      </c>
      <c r="B20064" s="5" t="s">
        <v>20086</v>
      </c>
      <c r="C20064" s="5" t="s">
        <v>30</v>
      </c>
      <c r="D20064" s="5" t="s">
        <v>29</v>
      </c>
      <c r="E20064" s="5">
        <v>0</v>
      </c>
      <c r="F20064" s="5">
        <v>0</v>
      </c>
      <c r="G20064" s="5">
        <v>0</v>
      </c>
      <c r="H20064" s="5">
        <v>0</v>
      </c>
      <c r="I20064" s="5">
        <v>0</v>
      </c>
      <c r="J20064" s="5">
        <v>0</v>
      </c>
      <c r="K20064" s="5">
        <v>0</v>
      </c>
      <c r="L20064" s="5">
        <v>0</v>
      </c>
      <c r="M20064" s="5">
        <v>0</v>
      </c>
      <c r="N20064" s="5">
        <v>0</v>
      </c>
      <c r="O20064" s="5">
        <v>0</v>
      </c>
      <c r="P20064" s="5">
        <v>1000000</v>
      </c>
      <c r="Q20064" s="5">
        <v>16</v>
      </c>
      <c r="R20064" s="5">
        <v>31</v>
      </c>
      <c r="S20064" s="5" t="s">
        <v>30</v>
      </c>
      <c r="T20064" s="5" t="s">
        <v>29</v>
      </c>
      <c r="U20064" s="5" t="s">
        <v>30</v>
      </c>
      <c r="V20064" s="5">
        <v>64150.1</v>
      </c>
      <c r="W20064" s="5"/>
    </row>
    <row r="20065" spans="1:23" x14ac:dyDescent="0.25">
      <c r="A20065" s="5">
        <f>20058</f>
      </c>
      <c r="B20065" s="5" t="s">
        <v>20087</v>
      </c>
      <c r="C20065" s="5" t="s">
        <v>30</v>
      </c>
      <c r="D20065" s="5" t="s">
        <v>29</v>
      </c>
      <c r="E20065" s="5">
        <v>0</v>
      </c>
      <c r="F20065" s="5">
        <v>0</v>
      </c>
      <c r="G20065" s="5">
        <v>0</v>
      </c>
      <c r="H20065" s="5">
        <v>0</v>
      </c>
      <c r="I20065" s="5">
        <v>0</v>
      </c>
      <c r="J20065" s="5">
        <v>0</v>
      </c>
      <c r="K20065" s="5">
        <v>0</v>
      </c>
      <c r="L20065" s="5">
        <v>0</v>
      </c>
      <c r="M20065" s="5">
        <v>0</v>
      </c>
      <c r="N20065" s="5">
        <v>0</v>
      </c>
      <c r="O20065" s="5">
        <v>0</v>
      </c>
      <c r="P20065" s="5">
        <v>1000000</v>
      </c>
      <c r="Q20065" s="5">
        <v>16</v>
      </c>
      <c r="R20065" s="5">
        <v>31</v>
      </c>
      <c r="S20065" s="5" t="s">
        <v>30</v>
      </c>
      <c r="T20065" s="5" t="s">
        <v>29</v>
      </c>
      <c r="U20065" s="5" t="s">
        <v>30</v>
      </c>
      <c r="V20065" s="5">
        <v>64150.3</v>
      </c>
      <c r="W20065" s="5"/>
    </row>
    <row r="20066" spans="1:23" x14ac:dyDescent="0.25">
      <c r="A20066" s="5">
        <f>20059</f>
      </c>
      <c r="B20066" s="5" t="s">
        <v>20088</v>
      </c>
      <c r="C20066" s="5" t="s">
        <v>30</v>
      </c>
      <c r="D20066" s="5" t="s">
        <v>29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0</v>
      </c>
      <c r="K20066" s="5">
        <v>0</v>
      </c>
      <c r="L20066" s="5">
        <v>0</v>
      </c>
      <c r="M20066" s="5">
        <v>0</v>
      </c>
      <c r="N20066" s="5">
        <v>0</v>
      </c>
      <c r="O20066" s="5">
        <v>0</v>
      </c>
      <c r="P20066" s="5">
        <v>1000000</v>
      </c>
      <c r="Q20066" s="5">
        <v>16</v>
      </c>
      <c r="R20066" s="5">
        <v>31</v>
      </c>
      <c r="S20066" s="5" t="s">
        <v>30</v>
      </c>
      <c r="T20066" s="5" t="s">
        <v>29</v>
      </c>
      <c r="U20066" s="5" t="s">
        <v>30</v>
      </c>
      <c r="V20066" s="5">
        <v>64150.4</v>
      </c>
      <c r="W20066" s="5"/>
    </row>
    <row r="20067" spans="1:23" x14ac:dyDescent="0.25">
      <c r="A20067" s="5">
        <f>20060</f>
      </c>
      <c r="B20067" s="5" t="s">
        <v>20089</v>
      </c>
      <c r="C20067" s="5" t="s">
        <v>30</v>
      </c>
      <c r="D20067" s="5" t="s">
        <v>29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5">
        <v>1000000</v>
      </c>
      <c r="Q20067" s="5">
        <v>16</v>
      </c>
      <c r="R20067" s="5">
        <v>31</v>
      </c>
      <c r="S20067" s="5" t="s">
        <v>30</v>
      </c>
      <c r="T20067" s="5" t="s">
        <v>29</v>
      </c>
      <c r="U20067" s="5" t="s">
        <v>30</v>
      </c>
      <c r="V20067" s="5">
        <v>64150.6</v>
      </c>
      <c r="W20067" s="5"/>
    </row>
    <row r="20068" spans="1:23" x14ac:dyDescent="0.25">
      <c r="A20068" s="5">
        <f>20061</f>
      </c>
      <c r="B20068" s="5" t="s">
        <v>20090</v>
      </c>
      <c r="C20068" s="5" t="s">
        <v>30</v>
      </c>
      <c r="D20068" s="5" t="s">
        <v>29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5">
        <v>1000000</v>
      </c>
      <c r="Q20068" s="5">
        <v>16</v>
      </c>
      <c r="R20068" s="5">
        <v>31</v>
      </c>
      <c r="S20068" s="5" t="s">
        <v>30</v>
      </c>
      <c r="T20068" s="5" t="s">
        <v>29</v>
      </c>
      <c r="U20068" s="5" t="s">
        <v>30</v>
      </c>
      <c r="V20068" s="5">
        <v>64150.7</v>
      </c>
      <c r="W20068" s="5"/>
    </row>
    <row r="20069" spans="1:23" x14ac:dyDescent="0.25">
      <c r="A20069" s="5">
        <f>20062</f>
      </c>
      <c r="B20069" s="5" t="s">
        <v>20091</v>
      </c>
      <c r="C20069" s="5" t="s">
        <v>30</v>
      </c>
      <c r="D20069" s="5" t="s">
        <v>29</v>
      </c>
      <c r="E20069" s="5">
        <v>0</v>
      </c>
      <c r="F20069" s="5">
        <v>0</v>
      </c>
      <c r="G20069" s="5">
        <v>0</v>
      </c>
      <c r="H20069" s="5">
        <v>0</v>
      </c>
      <c r="I20069" s="5">
        <v>0</v>
      </c>
      <c r="J20069" s="5">
        <v>0</v>
      </c>
      <c r="K20069" s="5">
        <v>0</v>
      </c>
      <c r="L20069" s="5">
        <v>0</v>
      </c>
      <c r="M20069" s="5">
        <v>0</v>
      </c>
      <c r="N20069" s="5">
        <v>0</v>
      </c>
      <c r="O20069" s="5">
        <v>0</v>
      </c>
      <c r="P20069" s="5">
        <v>1000000</v>
      </c>
      <c r="Q20069" s="5">
        <v>16</v>
      </c>
      <c r="R20069" s="5">
        <v>31</v>
      </c>
      <c r="S20069" s="5" t="s">
        <v>30</v>
      </c>
      <c r="T20069" s="5" t="s">
        <v>29</v>
      </c>
      <c r="U20069" s="5" t="s">
        <v>30</v>
      </c>
      <c r="V20069" s="5">
        <v>64150.9</v>
      </c>
      <c r="W20069" s="5"/>
    </row>
    <row r="20070" spans="1:23" x14ac:dyDescent="0.25">
      <c r="A20070" s="5">
        <f>20063</f>
      </c>
      <c r="B20070" s="5" t="s">
        <v>20092</v>
      </c>
      <c r="C20070" s="5" t="s">
        <v>30</v>
      </c>
      <c r="D20070" s="5" t="s">
        <v>29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5">
        <v>1000000</v>
      </c>
      <c r="Q20070" s="5">
        <v>16</v>
      </c>
      <c r="R20070" s="5">
        <v>31</v>
      </c>
      <c r="S20070" s="5" t="s">
        <v>30</v>
      </c>
      <c r="T20070" s="5" t="s">
        <v>29</v>
      </c>
      <c r="U20070" s="5" t="s">
        <v>30</v>
      </c>
      <c r="V20070" s="5">
        <v>64151</v>
      </c>
      <c r="W20070" s="5"/>
    </row>
    <row r="20071" spans="1:23" x14ac:dyDescent="0.25">
      <c r="A20071" s="5">
        <f>20064</f>
      </c>
      <c r="B20071" s="5" t="s">
        <v>20093</v>
      </c>
      <c r="C20071" s="5" t="s">
        <v>30</v>
      </c>
      <c r="D20071" s="5" t="s">
        <v>29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5">
        <v>1000000</v>
      </c>
      <c r="Q20071" s="5">
        <v>16</v>
      </c>
      <c r="R20071" s="5">
        <v>31</v>
      </c>
      <c r="S20071" s="5" t="s">
        <v>30</v>
      </c>
      <c r="T20071" s="5" t="s">
        <v>29</v>
      </c>
      <c r="U20071" s="5" t="s">
        <v>30</v>
      </c>
      <c r="V20071" s="5">
        <v>64151.1</v>
      </c>
      <c r="W20071" s="5"/>
    </row>
    <row r="20072" spans="1:23" x14ac:dyDescent="0.25">
      <c r="A20072" s="5">
        <f>20065</f>
      </c>
      <c r="B20072" s="5" t="s">
        <v>20094</v>
      </c>
      <c r="C20072" s="5" t="s">
        <v>30</v>
      </c>
      <c r="D20072" s="5" t="s">
        <v>29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5">
        <v>1000000</v>
      </c>
      <c r="Q20072" s="5">
        <v>16</v>
      </c>
      <c r="R20072" s="5">
        <v>31</v>
      </c>
      <c r="S20072" s="5" t="s">
        <v>30</v>
      </c>
      <c r="T20072" s="5" t="s">
        <v>29</v>
      </c>
      <c r="U20072" s="5" t="s">
        <v>30</v>
      </c>
      <c r="V20072" s="5">
        <v>64151.2</v>
      </c>
      <c r="W20072" s="5"/>
    </row>
    <row r="20073" spans="1:23" x14ac:dyDescent="0.25">
      <c r="A20073" s="5">
        <f>20066</f>
      </c>
      <c r="B20073" s="5" t="s">
        <v>20095</v>
      </c>
      <c r="C20073" s="5" t="s">
        <v>30</v>
      </c>
      <c r="D20073" s="5" t="s">
        <v>29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5">
        <v>1000000</v>
      </c>
      <c r="Q20073" s="5">
        <v>16</v>
      </c>
      <c r="R20073" s="5">
        <v>31</v>
      </c>
      <c r="S20073" s="5" t="s">
        <v>30</v>
      </c>
      <c r="T20073" s="5" t="s">
        <v>29</v>
      </c>
      <c r="U20073" s="5" t="s">
        <v>30</v>
      </c>
      <c r="V20073" s="5">
        <v>64151.4</v>
      </c>
      <c r="W20073" s="5"/>
    </row>
    <row r="20074" spans="1:23" x14ac:dyDescent="0.25">
      <c r="A20074" s="5">
        <f>20067</f>
      </c>
      <c r="B20074" s="5" t="s">
        <v>20096</v>
      </c>
      <c r="C20074" s="5" t="s">
        <v>30</v>
      </c>
      <c r="D20074" s="5" t="s">
        <v>29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5">
        <v>1000000</v>
      </c>
      <c r="Q20074" s="5">
        <v>16</v>
      </c>
      <c r="R20074" s="5">
        <v>31</v>
      </c>
      <c r="S20074" s="5" t="s">
        <v>30</v>
      </c>
      <c r="T20074" s="5" t="s">
        <v>29</v>
      </c>
      <c r="U20074" s="5" t="s">
        <v>30</v>
      </c>
      <c r="V20074" s="5">
        <v>64151.5</v>
      </c>
      <c r="W20074" s="5"/>
    </row>
    <row r="20075" spans="1:23" x14ac:dyDescent="0.25">
      <c r="A20075" s="5">
        <f>20068</f>
      </c>
      <c r="B20075" s="5" t="s">
        <v>20097</v>
      </c>
      <c r="C20075" s="5" t="s">
        <v>30</v>
      </c>
      <c r="D20075" s="5" t="s">
        <v>29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5">
        <v>1000000</v>
      </c>
      <c r="Q20075" s="5">
        <v>16</v>
      </c>
      <c r="R20075" s="5">
        <v>31</v>
      </c>
      <c r="S20075" s="5" t="s">
        <v>30</v>
      </c>
      <c r="T20075" s="5" t="s">
        <v>29</v>
      </c>
      <c r="U20075" s="5" t="s">
        <v>30</v>
      </c>
      <c r="V20075" s="5">
        <v>64151.6</v>
      </c>
      <c r="W20075" s="5"/>
    </row>
    <row r="20076" spans="1:23" x14ac:dyDescent="0.25">
      <c r="A20076" s="5">
        <f>20069</f>
      </c>
      <c r="B20076" s="5" t="s">
        <v>20098</v>
      </c>
      <c r="C20076" s="5" t="s">
        <v>30</v>
      </c>
      <c r="D20076" s="5" t="s">
        <v>29</v>
      </c>
      <c r="E20076" s="5">
        <v>0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5">
        <v>1000000</v>
      </c>
      <c r="Q20076" s="5">
        <v>16</v>
      </c>
      <c r="R20076" s="5">
        <v>31</v>
      </c>
      <c r="S20076" s="5" t="s">
        <v>30</v>
      </c>
      <c r="T20076" s="5" t="s">
        <v>29</v>
      </c>
      <c r="U20076" s="5" t="s">
        <v>30</v>
      </c>
      <c r="V20076" s="5">
        <v>64151.8</v>
      </c>
      <c r="W20076" s="5"/>
    </row>
    <row r="20077" spans="1:23" x14ac:dyDescent="0.25">
      <c r="A20077" s="5">
        <f>20070</f>
      </c>
      <c r="B20077" s="5" t="s">
        <v>20099</v>
      </c>
      <c r="C20077" s="5" t="s">
        <v>30</v>
      </c>
      <c r="D20077" s="5" t="s">
        <v>29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5">
        <v>1000000</v>
      </c>
      <c r="Q20077" s="5">
        <v>16</v>
      </c>
      <c r="R20077" s="5">
        <v>31</v>
      </c>
      <c r="S20077" s="5" t="s">
        <v>30</v>
      </c>
      <c r="T20077" s="5" t="s">
        <v>29</v>
      </c>
      <c r="U20077" s="5" t="s">
        <v>30</v>
      </c>
      <c r="V20077" s="5">
        <v>64152</v>
      </c>
      <c r="W20077" s="5"/>
    </row>
    <row r="20078" spans="1:23" x14ac:dyDescent="0.25">
      <c r="A20078" s="5">
        <f>20071</f>
      </c>
      <c r="B20078" s="5" t="s">
        <v>20100</v>
      </c>
      <c r="C20078" s="5" t="s">
        <v>30</v>
      </c>
      <c r="D20078" s="5" t="s">
        <v>29</v>
      </c>
      <c r="E20078" s="5">
        <v>0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5">
        <v>1000000</v>
      </c>
      <c r="Q20078" s="5">
        <v>16</v>
      </c>
      <c r="R20078" s="5">
        <v>31</v>
      </c>
      <c r="S20078" s="5" t="s">
        <v>30</v>
      </c>
      <c r="T20078" s="5" t="s">
        <v>29</v>
      </c>
      <c r="U20078" s="5" t="s">
        <v>30</v>
      </c>
      <c r="V20078" s="5">
        <v>64152.1</v>
      </c>
      <c r="W20078" s="5"/>
    </row>
    <row r="20079" spans="1:23" x14ac:dyDescent="0.25">
      <c r="A20079" s="5">
        <f>20072</f>
      </c>
      <c r="B20079" s="5" t="s">
        <v>20101</v>
      </c>
      <c r="C20079" s="5" t="s">
        <v>30</v>
      </c>
      <c r="D20079" s="5" t="s">
        <v>29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5">
        <v>1000000</v>
      </c>
      <c r="Q20079" s="5">
        <v>16</v>
      </c>
      <c r="R20079" s="5">
        <v>31</v>
      </c>
      <c r="S20079" s="5" t="s">
        <v>30</v>
      </c>
      <c r="T20079" s="5" t="s">
        <v>29</v>
      </c>
      <c r="U20079" s="5" t="s">
        <v>30</v>
      </c>
      <c r="V20079" s="5">
        <v>64152.2</v>
      </c>
      <c r="W20079" s="5"/>
    </row>
    <row r="20080" spans="1:23" x14ac:dyDescent="0.25">
      <c r="A20080" s="5">
        <f>20073</f>
      </c>
      <c r="B20080" s="5" t="s">
        <v>20102</v>
      </c>
      <c r="C20080" s="5" t="s">
        <v>30</v>
      </c>
      <c r="D20080" s="5" t="s">
        <v>29</v>
      </c>
      <c r="E20080" s="5">
        <v>0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0</v>
      </c>
      <c r="M20080" s="5">
        <v>0</v>
      </c>
      <c r="N20080" s="5">
        <v>0</v>
      </c>
      <c r="O20080" s="5">
        <v>0</v>
      </c>
      <c r="P20080" s="5">
        <v>1000000</v>
      </c>
      <c r="Q20080" s="5">
        <v>16</v>
      </c>
      <c r="R20080" s="5">
        <v>31</v>
      </c>
      <c r="S20080" s="5" t="s">
        <v>30</v>
      </c>
      <c r="T20080" s="5" t="s">
        <v>29</v>
      </c>
      <c r="U20080" s="5" t="s">
        <v>30</v>
      </c>
      <c r="V20080" s="5">
        <v>64152.3</v>
      </c>
      <c r="W20080" s="5"/>
    </row>
    <row r="20081" spans="1:23" x14ac:dyDescent="0.25">
      <c r="A20081" s="5">
        <f>20074</f>
      </c>
      <c r="B20081" s="5" t="s">
        <v>20103</v>
      </c>
      <c r="C20081" s="5" t="s">
        <v>30</v>
      </c>
      <c r="D20081" s="5" t="s">
        <v>29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5">
        <v>1000000</v>
      </c>
      <c r="Q20081" s="5">
        <v>16</v>
      </c>
      <c r="R20081" s="5">
        <v>31</v>
      </c>
      <c r="S20081" s="5" t="s">
        <v>30</v>
      </c>
      <c r="T20081" s="5" t="s">
        <v>29</v>
      </c>
      <c r="U20081" s="5" t="s">
        <v>30</v>
      </c>
      <c r="V20081" s="5">
        <v>64152.5</v>
      </c>
      <c r="W20081" s="5"/>
    </row>
    <row r="20082" spans="1:23" x14ac:dyDescent="0.25">
      <c r="A20082" s="5">
        <f>20075</f>
      </c>
      <c r="B20082" s="5" t="s">
        <v>20104</v>
      </c>
      <c r="C20082" s="5" t="s">
        <v>30</v>
      </c>
      <c r="D20082" s="5" t="s">
        <v>29</v>
      </c>
      <c r="E20082" s="5">
        <v>0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5">
        <v>1000000</v>
      </c>
      <c r="Q20082" s="5">
        <v>16</v>
      </c>
      <c r="R20082" s="5">
        <v>31</v>
      </c>
      <c r="S20082" s="5" t="s">
        <v>30</v>
      </c>
      <c r="T20082" s="5" t="s">
        <v>29</v>
      </c>
      <c r="U20082" s="5" t="s">
        <v>30</v>
      </c>
      <c r="V20082" s="5">
        <v>64152.5</v>
      </c>
      <c r="W20082" s="5"/>
    </row>
    <row r="20083" spans="1:23" x14ac:dyDescent="0.25">
      <c r="A20083" s="5">
        <f>20076</f>
      </c>
      <c r="B20083" s="5" t="s">
        <v>20105</v>
      </c>
      <c r="C20083" s="5" t="s">
        <v>30</v>
      </c>
      <c r="D20083" s="5" t="s">
        <v>29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5">
        <v>1000000</v>
      </c>
      <c r="Q20083" s="5">
        <v>16</v>
      </c>
      <c r="R20083" s="5">
        <v>31</v>
      </c>
      <c r="S20083" s="5" t="s">
        <v>30</v>
      </c>
      <c r="T20083" s="5" t="s">
        <v>29</v>
      </c>
      <c r="U20083" s="5" t="s">
        <v>30</v>
      </c>
      <c r="V20083" s="5">
        <v>64152.6</v>
      </c>
      <c r="W20083" s="5"/>
    </row>
    <row r="20084" spans="1:23" x14ac:dyDescent="0.25">
      <c r="A20084" s="5">
        <f>20077</f>
      </c>
      <c r="B20084" s="5" t="s">
        <v>20106</v>
      </c>
      <c r="C20084" s="5" t="s">
        <v>30</v>
      </c>
      <c r="D20084" s="5" t="s">
        <v>29</v>
      </c>
      <c r="E20084" s="5">
        <v>0</v>
      </c>
      <c r="F20084" s="5">
        <v>0</v>
      </c>
      <c r="G20084" s="5">
        <v>0</v>
      </c>
      <c r="H20084" s="5">
        <v>0</v>
      </c>
      <c r="I20084" s="5">
        <v>0</v>
      </c>
      <c r="J20084" s="5">
        <v>0</v>
      </c>
      <c r="K20084" s="5">
        <v>0</v>
      </c>
      <c r="L20084" s="5">
        <v>0</v>
      </c>
      <c r="M20084" s="5">
        <v>0</v>
      </c>
      <c r="N20084" s="5">
        <v>0</v>
      </c>
      <c r="O20084" s="5">
        <v>0</v>
      </c>
      <c r="P20084" s="5">
        <v>1000000</v>
      </c>
      <c r="Q20084" s="5">
        <v>16</v>
      </c>
      <c r="R20084" s="5">
        <v>31</v>
      </c>
      <c r="S20084" s="5" t="s">
        <v>30</v>
      </c>
      <c r="T20084" s="5" t="s">
        <v>29</v>
      </c>
      <c r="U20084" s="5" t="s">
        <v>30</v>
      </c>
      <c r="V20084" s="5">
        <v>64152.7</v>
      </c>
      <c r="W20084" s="5"/>
    </row>
    <row r="20085" spans="1:23" x14ac:dyDescent="0.25">
      <c r="A20085" s="5">
        <f>20078</f>
      </c>
      <c r="B20085" s="5" t="s">
        <v>20107</v>
      </c>
      <c r="C20085" s="5" t="s">
        <v>30</v>
      </c>
      <c r="D20085" s="5" t="s">
        <v>29</v>
      </c>
      <c r="E20085" s="5">
        <v>0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0</v>
      </c>
      <c r="P20085" s="5">
        <v>1000000</v>
      </c>
      <c r="Q20085" s="5">
        <v>16</v>
      </c>
      <c r="R20085" s="5">
        <v>31</v>
      </c>
      <c r="S20085" s="5" t="s">
        <v>30</v>
      </c>
      <c r="T20085" s="5" t="s">
        <v>29</v>
      </c>
      <c r="U20085" s="5" t="s">
        <v>30</v>
      </c>
      <c r="V20085" s="5">
        <v>64152.8</v>
      </c>
      <c r="W20085" s="5"/>
    </row>
    <row r="20086" spans="1:23" x14ac:dyDescent="0.25">
      <c r="A20086" s="5">
        <f>20079</f>
      </c>
      <c r="B20086" s="5" t="s">
        <v>20108</v>
      </c>
      <c r="C20086" s="5" t="s">
        <v>30</v>
      </c>
      <c r="D20086" s="5" t="s">
        <v>29</v>
      </c>
      <c r="E20086" s="5">
        <v>0</v>
      </c>
      <c r="F20086" s="5">
        <v>0</v>
      </c>
      <c r="G20086" s="5">
        <v>0</v>
      </c>
      <c r="H20086" s="5">
        <v>0</v>
      </c>
      <c r="I20086" s="5">
        <v>0</v>
      </c>
      <c r="J20086" s="5">
        <v>0</v>
      </c>
      <c r="K20086" s="5">
        <v>0</v>
      </c>
      <c r="L20086" s="5">
        <v>0</v>
      </c>
      <c r="M20086" s="5">
        <v>0</v>
      </c>
      <c r="N20086" s="5">
        <v>0</v>
      </c>
      <c r="O20086" s="5">
        <v>0</v>
      </c>
      <c r="P20086" s="5">
        <v>1000000</v>
      </c>
      <c r="Q20086" s="5">
        <v>16</v>
      </c>
      <c r="R20086" s="5">
        <v>31</v>
      </c>
      <c r="S20086" s="5" t="s">
        <v>30</v>
      </c>
      <c r="T20086" s="5" t="s">
        <v>29</v>
      </c>
      <c r="U20086" s="5" t="s">
        <v>30</v>
      </c>
      <c r="V20086" s="5">
        <v>64152.9</v>
      </c>
      <c r="W20086" s="5"/>
    </row>
    <row r="20087" spans="1:23" x14ac:dyDescent="0.25">
      <c r="A20087" s="5">
        <f>20080</f>
      </c>
      <c r="B20087" s="5" t="s">
        <v>20109</v>
      </c>
      <c r="C20087" s="5" t="s">
        <v>30</v>
      </c>
      <c r="D20087" s="5" t="s">
        <v>29</v>
      </c>
      <c r="E20087" s="5">
        <v>0</v>
      </c>
      <c r="F20087" s="5">
        <v>0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0</v>
      </c>
      <c r="M20087" s="5">
        <v>0</v>
      </c>
      <c r="N20087" s="5">
        <v>0</v>
      </c>
      <c r="O20087" s="5">
        <v>0</v>
      </c>
      <c r="P20087" s="5">
        <v>1000000</v>
      </c>
      <c r="Q20087" s="5">
        <v>16</v>
      </c>
      <c r="R20087" s="5">
        <v>31</v>
      </c>
      <c r="S20087" s="5" t="s">
        <v>30</v>
      </c>
      <c r="T20087" s="5" t="s">
        <v>29</v>
      </c>
      <c r="U20087" s="5" t="s">
        <v>30</v>
      </c>
      <c r="V20087" s="5">
        <v>64153</v>
      </c>
      <c r="W20087" s="5"/>
    </row>
    <row r="20088" spans="1:23" x14ac:dyDescent="0.25">
      <c r="A20088" s="5">
        <f>20081</f>
      </c>
      <c r="B20088" s="5" t="s">
        <v>20110</v>
      </c>
      <c r="C20088" s="5" t="s">
        <v>30</v>
      </c>
      <c r="D20088" s="5" t="s">
        <v>29</v>
      </c>
      <c r="E20088" s="5">
        <v>0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>
        <v>0</v>
      </c>
      <c r="N20088" s="5">
        <v>0</v>
      </c>
      <c r="O20088" s="5">
        <v>0</v>
      </c>
      <c r="P20088" s="5">
        <v>1000000</v>
      </c>
      <c r="Q20088" s="5">
        <v>16</v>
      </c>
      <c r="R20088" s="5">
        <v>31</v>
      </c>
      <c r="S20088" s="5" t="s">
        <v>30</v>
      </c>
      <c r="T20088" s="5" t="s">
        <v>29</v>
      </c>
      <c r="U20088" s="5" t="s">
        <v>30</v>
      </c>
      <c r="V20088" s="5">
        <v>64153.1</v>
      </c>
      <c r="W20088" s="5"/>
    </row>
    <row r="20089" spans="1:23" x14ac:dyDescent="0.25">
      <c r="A20089" s="5">
        <f>20082</f>
      </c>
      <c r="B20089" s="5" t="s">
        <v>20111</v>
      </c>
      <c r="C20089" s="5" t="s">
        <v>30</v>
      </c>
      <c r="D20089" s="5" t="s">
        <v>29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0</v>
      </c>
      <c r="K20089" s="5">
        <v>0</v>
      </c>
      <c r="L20089" s="5">
        <v>0</v>
      </c>
      <c r="M20089" s="5">
        <v>0</v>
      </c>
      <c r="N20089" s="5">
        <v>0</v>
      </c>
      <c r="O20089" s="5">
        <v>0</v>
      </c>
      <c r="P20089" s="5">
        <v>1000000</v>
      </c>
      <c r="Q20089" s="5">
        <v>16</v>
      </c>
      <c r="R20089" s="5">
        <v>31</v>
      </c>
      <c r="S20089" s="5" t="s">
        <v>30</v>
      </c>
      <c r="T20089" s="5" t="s">
        <v>29</v>
      </c>
      <c r="U20089" s="5" t="s">
        <v>30</v>
      </c>
      <c r="V20089" s="5">
        <v>64153.2</v>
      </c>
      <c r="W20089" s="5"/>
    </row>
    <row r="20090" spans="1:23" x14ac:dyDescent="0.25">
      <c r="A20090" s="5">
        <f>20083</f>
      </c>
      <c r="B20090" s="5" t="s">
        <v>20112</v>
      </c>
      <c r="C20090" s="5" t="s">
        <v>30</v>
      </c>
      <c r="D20090" s="5" t="s">
        <v>29</v>
      </c>
      <c r="E20090" s="5">
        <v>0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5">
        <v>0</v>
      </c>
      <c r="M20090" s="5">
        <v>0</v>
      </c>
      <c r="N20090" s="5">
        <v>0</v>
      </c>
      <c r="O20090" s="5">
        <v>0</v>
      </c>
      <c r="P20090" s="5">
        <v>1000000</v>
      </c>
      <c r="Q20090" s="5">
        <v>16</v>
      </c>
      <c r="R20090" s="5">
        <v>31</v>
      </c>
      <c r="S20090" s="5" t="s">
        <v>30</v>
      </c>
      <c r="T20090" s="5" t="s">
        <v>29</v>
      </c>
      <c r="U20090" s="5" t="s">
        <v>30</v>
      </c>
      <c r="V20090" s="5">
        <v>64153.2</v>
      </c>
      <c r="W20090" s="5"/>
    </row>
    <row r="20091" spans="1:23" x14ac:dyDescent="0.25">
      <c r="A20091" s="5">
        <f>20084</f>
      </c>
      <c r="B20091" s="5" t="s">
        <v>20113</v>
      </c>
      <c r="C20091" s="5" t="s">
        <v>30</v>
      </c>
      <c r="D20091" s="5" t="s">
        <v>29</v>
      </c>
      <c r="E20091" s="5">
        <v>0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5">
        <v>0</v>
      </c>
      <c r="M20091" s="5">
        <v>0</v>
      </c>
      <c r="N20091" s="5">
        <v>0</v>
      </c>
      <c r="O20091" s="5">
        <v>0</v>
      </c>
      <c r="P20091" s="5">
        <v>1000000</v>
      </c>
      <c r="Q20091" s="5">
        <v>16</v>
      </c>
      <c r="R20091" s="5">
        <v>31</v>
      </c>
      <c r="S20091" s="5" t="s">
        <v>30</v>
      </c>
      <c r="T20091" s="5" t="s">
        <v>29</v>
      </c>
      <c r="U20091" s="5" t="s">
        <v>30</v>
      </c>
      <c r="V20091" s="5">
        <v>64153.2</v>
      </c>
      <c r="W20091" s="5"/>
    </row>
    <row r="20092" spans="1:23" x14ac:dyDescent="0.25">
      <c r="A20092" s="5">
        <f>20085</f>
      </c>
      <c r="B20092" s="5" t="s">
        <v>20114</v>
      </c>
      <c r="C20092" s="5" t="s">
        <v>30</v>
      </c>
      <c r="D20092" s="5" t="s">
        <v>29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5">
        <v>1000000</v>
      </c>
      <c r="Q20092" s="5">
        <v>16</v>
      </c>
      <c r="R20092" s="5">
        <v>31</v>
      </c>
      <c r="S20092" s="5" t="s">
        <v>30</v>
      </c>
      <c r="T20092" s="5" t="s">
        <v>29</v>
      </c>
      <c r="U20092" s="5" t="s">
        <v>30</v>
      </c>
      <c r="V20092" s="5">
        <v>64153.2</v>
      </c>
      <c r="W20092" s="5"/>
    </row>
    <row r="20093" spans="1:23" x14ac:dyDescent="0.25">
      <c r="A20093" s="5">
        <f>20086</f>
      </c>
      <c r="B20093" s="5" t="s">
        <v>20115</v>
      </c>
      <c r="C20093" s="5" t="s">
        <v>30</v>
      </c>
      <c r="D20093" s="5" t="s">
        <v>29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5">
        <v>1000000</v>
      </c>
      <c r="Q20093" s="5">
        <v>16</v>
      </c>
      <c r="R20093" s="5">
        <v>31</v>
      </c>
      <c r="S20093" s="5" t="s">
        <v>30</v>
      </c>
      <c r="T20093" s="5" t="s">
        <v>29</v>
      </c>
      <c r="U20093" s="5" t="s">
        <v>30</v>
      </c>
      <c r="V20093" s="5">
        <v>64153.2</v>
      </c>
      <c r="W20093" s="5"/>
    </row>
    <row r="20094" spans="1:23" x14ac:dyDescent="0.25">
      <c r="A20094" s="5">
        <f>20087</f>
      </c>
      <c r="B20094" s="5" t="s">
        <v>20116</v>
      </c>
      <c r="C20094" s="5" t="s">
        <v>30</v>
      </c>
      <c r="D20094" s="5" t="s">
        <v>29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5">
        <v>1000000</v>
      </c>
      <c r="Q20094" s="5">
        <v>16</v>
      </c>
      <c r="R20094" s="5">
        <v>31</v>
      </c>
      <c r="S20094" s="5" t="s">
        <v>30</v>
      </c>
      <c r="T20094" s="5" t="s">
        <v>29</v>
      </c>
      <c r="U20094" s="5" t="s">
        <v>30</v>
      </c>
      <c r="V20094" s="5">
        <v>64153.2</v>
      </c>
      <c r="W20094" s="5"/>
    </row>
    <row r="20095" spans="1:23" x14ac:dyDescent="0.25">
      <c r="A20095" s="5">
        <f>20088</f>
      </c>
      <c r="B20095" s="5" t="s">
        <v>20117</v>
      </c>
      <c r="C20095" s="5" t="s">
        <v>30</v>
      </c>
      <c r="D20095" s="5" t="s">
        <v>29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5">
        <v>1000000</v>
      </c>
      <c r="Q20095" s="5">
        <v>16</v>
      </c>
      <c r="R20095" s="5">
        <v>31</v>
      </c>
      <c r="S20095" s="5" t="s">
        <v>30</v>
      </c>
      <c r="T20095" s="5" t="s">
        <v>29</v>
      </c>
      <c r="U20095" s="5" t="s">
        <v>30</v>
      </c>
      <c r="V20095" s="5">
        <v>64153.2</v>
      </c>
      <c r="W20095" s="5"/>
    </row>
    <row r="20096" spans="1:23" x14ac:dyDescent="0.25">
      <c r="A20096" s="5">
        <f>20089</f>
      </c>
      <c r="B20096" s="5" t="s">
        <v>20118</v>
      </c>
      <c r="C20096" s="5" t="s">
        <v>30</v>
      </c>
      <c r="D20096" s="5" t="s">
        <v>29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5">
        <v>1000000</v>
      </c>
      <c r="Q20096" s="5">
        <v>16</v>
      </c>
      <c r="R20096" s="5">
        <v>31</v>
      </c>
      <c r="S20096" s="5" t="s">
        <v>30</v>
      </c>
      <c r="T20096" s="5" t="s">
        <v>29</v>
      </c>
      <c r="U20096" s="5" t="s">
        <v>30</v>
      </c>
      <c r="V20096" s="5">
        <v>64153.2</v>
      </c>
      <c r="W20096" s="5"/>
    </row>
    <row r="20097" spans="1:23" x14ac:dyDescent="0.25">
      <c r="A20097" s="5">
        <f>20090</f>
      </c>
      <c r="B20097" s="5" t="s">
        <v>20119</v>
      </c>
      <c r="C20097" s="5" t="s">
        <v>30</v>
      </c>
      <c r="D20097" s="5" t="s">
        <v>29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5">
        <v>1000000</v>
      </c>
      <c r="Q20097" s="5">
        <v>16</v>
      </c>
      <c r="R20097" s="5">
        <v>31</v>
      </c>
      <c r="S20097" s="5" t="s">
        <v>30</v>
      </c>
      <c r="T20097" s="5" t="s">
        <v>29</v>
      </c>
      <c r="U20097" s="5" t="s">
        <v>30</v>
      </c>
      <c r="V20097" s="5">
        <v>64153.2</v>
      </c>
      <c r="W20097" s="5"/>
    </row>
    <row r="20098" spans="1:23" x14ac:dyDescent="0.25">
      <c r="A20098" s="5">
        <f>20091</f>
      </c>
      <c r="B20098" s="5" t="s">
        <v>20120</v>
      </c>
      <c r="C20098" s="5" t="s">
        <v>30</v>
      </c>
      <c r="D20098" s="5" t="s">
        <v>29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5">
        <v>1000000</v>
      </c>
      <c r="Q20098" s="5">
        <v>16</v>
      </c>
      <c r="R20098" s="5">
        <v>31</v>
      </c>
      <c r="S20098" s="5" t="s">
        <v>30</v>
      </c>
      <c r="T20098" s="5" t="s">
        <v>29</v>
      </c>
      <c r="U20098" s="5" t="s">
        <v>30</v>
      </c>
      <c r="V20098" s="5">
        <v>64153.2</v>
      </c>
      <c r="W20098" s="5"/>
    </row>
    <row r="20099" spans="1:23" x14ac:dyDescent="0.25">
      <c r="A20099" s="5">
        <f>20092</f>
      </c>
      <c r="B20099" s="5" t="s">
        <v>20121</v>
      </c>
      <c r="C20099" s="5" t="s">
        <v>30</v>
      </c>
      <c r="D20099" s="5" t="s">
        <v>29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5">
        <v>1000000</v>
      </c>
      <c r="Q20099" s="5">
        <v>16</v>
      </c>
      <c r="R20099" s="5">
        <v>31</v>
      </c>
      <c r="S20099" s="5" t="s">
        <v>30</v>
      </c>
      <c r="T20099" s="5" t="s">
        <v>29</v>
      </c>
      <c r="U20099" s="5" t="s">
        <v>30</v>
      </c>
      <c r="V20099" s="5">
        <v>64153.2</v>
      </c>
      <c r="W20099" s="5"/>
    </row>
    <row r="20100" spans="1:23" x14ac:dyDescent="0.25">
      <c r="A20100" s="5">
        <f>20093</f>
      </c>
      <c r="B20100" s="5" t="s">
        <v>20122</v>
      </c>
      <c r="C20100" s="5" t="s">
        <v>30</v>
      </c>
      <c r="D20100" s="5" t="s">
        <v>29</v>
      </c>
      <c r="E20100" s="5">
        <v>0</v>
      </c>
      <c r="F20100" s="5">
        <v>0</v>
      </c>
      <c r="G20100" s="5">
        <v>0</v>
      </c>
      <c r="H20100" s="5">
        <v>0</v>
      </c>
      <c r="I20100" s="5">
        <v>0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0</v>
      </c>
      <c r="P20100" s="5">
        <v>1000000</v>
      </c>
      <c r="Q20100" s="5">
        <v>16</v>
      </c>
      <c r="R20100" s="5">
        <v>31</v>
      </c>
      <c r="S20100" s="5" t="s">
        <v>30</v>
      </c>
      <c r="T20100" s="5" t="s">
        <v>29</v>
      </c>
      <c r="U20100" s="5" t="s">
        <v>30</v>
      </c>
      <c r="V20100" s="5">
        <v>64153.2</v>
      </c>
      <c r="W20100" s="5"/>
    </row>
    <row r="20101" spans="1:23" x14ac:dyDescent="0.25">
      <c r="A20101" s="5">
        <f>20094</f>
      </c>
      <c r="B20101" s="5" t="s">
        <v>20123</v>
      </c>
      <c r="C20101" s="5" t="s">
        <v>30</v>
      </c>
      <c r="D20101" s="5" t="s">
        <v>29</v>
      </c>
      <c r="E20101" s="5">
        <v>0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5">
        <v>0</v>
      </c>
      <c r="M20101" s="5">
        <v>0</v>
      </c>
      <c r="N20101" s="5">
        <v>0</v>
      </c>
      <c r="O20101" s="5">
        <v>0</v>
      </c>
      <c r="P20101" s="5">
        <v>1000000</v>
      </c>
      <c r="Q20101" s="5">
        <v>16</v>
      </c>
      <c r="R20101" s="5">
        <v>31</v>
      </c>
      <c r="S20101" s="5" t="s">
        <v>30</v>
      </c>
      <c r="T20101" s="5" t="s">
        <v>29</v>
      </c>
      <c r="U20101" s="5" t="s">
        <v>30</v>
      </c>
      <c r="V20101" s="5">
        <v>64153.2</v>
      </c>
      <c r="W20101" s="5"/>
    </row>
    <row r="20102" spans="1:23" x14ac:dyDescent="0.25">
      <c r="A20102" s="5">
        <f>20095</f>
      </c>
      <c r="B20102" s="5" t="s">
        <v>20124</v>
      </c>
      <c r="C20102" s="5" t="s">
        <v>30</v>
      </c>
      <c r="D20102" s="5" t="s">
        <v>29</v>
      </c>
      <c r="E20102" s="5">
        <v>0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5">
        <v>1000000</v>
      </c>
      <c r="Q20102" s="5">
        <v>16</v>
      </c>
      <c r="R20102" s="5">
        <v>31</v>
      </c>
      <c r="S20102" s="5" t="s">
        <v>30</v>
      </c>
      <c r="T20102" s="5" t="s">
        <v>29</v>
      </c>
      <c r="U20102" s="5" t="s">
        <v>30</v>
      </c>
      <c r="V20102" s="5">
        <v>64153.2</v>
      </c>
      <c r="W20102" s="5"/>
    </row>
    <row r="20103" spans="1:23" x14ac:dyDescent="0.25">
      <c r="A20103" s="5">
        <f>20096</f>
      </c>
      <c r="B20103" s="5" t="s">
        <v>20125</v>
      </c>
      <c r="C20103" s="5" t="s">
        <v>30</v>
      </c>
      <c r="D20103" s="5" t="s">
        <v>29</v>
      </c>
      <c r="E20103" s="5">
        <v>0</v>
      </c>
      <c r="F20103" s="5">
        <v>0</v>
      </c>
      <c r="G20103" s="5">
        <v>0</v>
      </c>
      <c r="H20103" s="5">
        <v>0</v>
      </c>
      <c r="I20103" s="5">
        <v>0</v>
      </c>
      <c r="J20103" s="5">
        <v>0</v>
      </c>
      <c r="K20103" s="5">
        <v>0</v>
      </c>
      <c r="L20103" s="5">
        <v>0</v>
      </c>
      <c r="M20103" s="5">
        <v>0</v>
      </c>
      <c r="N20103" s="5">
        <v>0</v>
      </c>
      <c r="O20103" s="5">
        <v>0</v>
      </c>
      <c r="P20103" s="5">
        <v>1000000</v>
      </c>
      <c r="Q20103" s="5">
        <v>16</v>
      </c>
      <c r="R20103" s="5">
        <v>31</v>
      </c>
      <c r="S20103" s="5" t="s">
        <v>30</v>
      </c>
      <c r="T20103" s="5" t="s">
        <v>29</v>
      </c>
      <c r="U20103" s="5" t="s">
        <v>30</v>
      </c>
      <c r="V20103" s="5">
        <v>64153.2</v>
      </c>
      <c r="W20103" s="5"/>
    </row>
    <row r="20104" spans="1:23" x14ac:dyDescent="0.25">
      <c r="A20104" s="5">
        <f>20097</f>
      </c>
      <c r="B20104" s="5" t="s">
        <v>20126</v>
      </c>
      <c r="C20104" s="5" t="s">
        <v>30</v>
      </c>
      <c r="D20104" s="5" t="s">
        <v>29</v>
      </c>
      <c r="E20104" s="5">
        <v>0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5">
        <v>1000000</v>
      </c>
      <c r="Q20104" s="5">
        <v>16</v>
      </c>
      <c r="R20104" s="5">
        <v>31</v>
      </c>
      <c r="S20104" s="5" t="s">
        <v>30</v>
      </c>
      <c r="T20104" s="5" t="s">
        <v>29</v>
      </c>
      <c r="U20104" s="5" t="s">
        <v>30</v>
      </c>
      <c r="V20104" s="5">
        <v>64153.2</v>
      </c>
      <c r="W20104" s="5"/>
    </row>
    <row r="20105" spans="1:23" x14ac:dyDescent="0.25">
      <c r="A20105" s="5">
        <f>20098</f>
      </c>
      <c r="B20105" s="5" t="s">
        <v>20127</v>
      </c>
      <c r="C20105" s="5" t="s">
        <v>30</v>
      </c>
      <c r="D20105" s="5" t="s">
        <v>29</v>
      </c>
      <c r="E20105" s="5">
        <v>0</v>
      </c>
      <c r="F20105" s="5">
        <v>0</v>
      </c>
      <c r="G20105" s="5">
        <v>0</v>
      </c>
      <c r="H20105" s="5">
        <v>0</v>
      </c>
      <c r="I20105" s="5">
        <v>0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5">
        <v>1000000</v>
      </c>
      <c r="Q20105" s="5">
        <v>16</v>
      </c>
      <c r="R20105" s="5">
        <v>31</v>
      </c>
      <c r="S20105" s="5" t="s">
        <v>30</v>
      </c>
      <c r="T20105" s="5" t="s">
        <v>29</v>
      </c>
      <c r="U20105" s="5" t="s">
        <v>30</v>
      </c>
      <c r="V20105" s="5">
        <v>64153.2</v>
      </c>
      <c r="W20105" s="5"/>
    </row>
    <row r="20106" spans="1:23" x14ac:dyDescent="0.25">
      <c r="A20106" s="5">
        <f>20099</f>
      </c>
      <c r="B20106" s="5" t="s">
        <v>20128</v>
      </c>
      <c r="C20106" s="5" t="s">
        <v>30</v>
      </c>
      <c r="D20106" s="5" t="s">
        <v>29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5">
        <v>1000000</v>
      </c>
      <c r="Q20106" s="5">
        <v>16</v>
      </c>
      <c r="R20106" s="5">
        <v>31</v>
      </c>
      <c r="S20106" s="5" t="s">
        <v>30</v>
      </c>
      <c r="T20106" s="5" t="s">
        <v>29</v>
      </c>
      <c r="U20106" s="5" t="s">
        <v>30</v>
      </c>
      <c r="V20106" s="5">
        <v>64153.2</v>
      </c>
      <c r="W20106" s="5"/>
    </row>
    <row r="20107" spans="1:23" x14ac:dyDescent="0.25">
      <c r="A20107" s="5">
        <f>20100</f>
      </c>
      <c r="B20107" s="5" t="s">
        <v>20129</v>
      </c>
      <c r="C20107" s="5" t="s">
        <v>30</v>
      </c>
      <c r="D20107" s="5" t="s">
        <v>29</v>
      </c>
      <c r="E20107" s="5">
        <v>0</v>
      </c>
      <c r="F20107" s="5">
        <v>0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0</v>
      </c>
      <c r="M20107" s="5">
        <v>0</v>
      </c>
      <c r="N20107" s="5">
        <v>0</v>
      </c>
      <c r="O20107" s="5">
        <v>0</v>
      </c>
      <c r="P20107" s="5">
        <v>1000000</v>
      </c>
      <c r="Q20107" s="5">
        <v>16</v>
      </c>
      <c r="R20107" s="5">
        <v>31</v>
      </c>
      <c r="S20107" s="5" t="s">
        <v>30</v>
      </c>
      <c r="T20107" s="5" t="s">
        <v>29</v>
      </c>
      <c r="U20107" s="5" t="s">
        <v>30</v>
      </c>
      <c r="V20107" s="5">
        <v>64153.2</v>
      </c>
      <c r="W20107" s="5"/>
    </row>
    <row r="20108" spans="1:23" x14ac:dyDescent="0.25">
      <c r="A20108" s="5">
        <f>20101</f>
      </c>
      <c r="B20108" s="5" t="s">
        <v>20130</v>
      </c>
      <c r="C20108" s="5" t="s">
        <v>30</v>
      </c>
      <c r="D20108" s="5" t="s">
        <v>29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5">
        <v>1000000</v>
      </c>
      <c r="Q20108" s="5">
        <v>16</v>
      </c>
      <c r="R20108" s="5">
        <v>31</v>
      </c>
      <c r="S20108" s="5" t="s">
        <v>30</v>
      </c>
      <c r="T20108" s="5" t="s">
        <v>29</v>
      </c>
      <c r="U20108" s="5" t="s">
        <v>30</v>
      </c>
      <c r="V20108" s="5">
        <v>64166.6</v>
      </c>
      <c r="W20108" s="5"/>
    </row>
    <row r="20109" spans="1:23" x14ac:dyDescent="0.25">
      <c r="A20109" s="5">
        <f>20102</f>
      </c>
      <c r="B20109" s="5" t="s">
        <v>20131</v>
      </c>
      <c r="C20109" s="5" t="s">
        <v>30</v>
      </c>
      <c r="D20109" s="5" t="s">
        <v>29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0</v>
      </c>
      <c r="K20109" s="5">
        <v>0</v>
      </c>
      <c r="L20109" s="5">
        <v>0</v>
      </c>
      <c r="M20109" s="5">
        <v>0</v>
      </c>
      <c r="N20109" s="5">
        <v>0</v>
      </c>
      <c r="O20109" s="5">
        <v>0</v>
      </c>
      <c r="P20109" s="5">
        <v>1000000</v>
      </c>
      <c r="Q20109" s="5">
        <v>16</v>
      </c>
      <c r="R20109" s="5">
        <v>31</v>
      </c>
      <c r="S20109" s="5" t="s">
        <v>30</v>
      </c>
      <c r="T20109" s="5" t="s">
        <v>29</v>
      </c>
      <c r="U20109" s="5" t="s">
        <v>30</v>
      </c>
      <c r="V20109" s="5">
        <v>64166.7</v>
      </c>
      <c r="W20109" s="5"/>
    </row>
    <row r="20110" spans="1:23" x14ac:dyDescent="0.25">
      <c r="A20110" s="5">
        <f>20103</f>
      </c>
      <c r="B20110" s="5" t="s">
        <v>20132</v>
      </c>
      <c r="C20110" s="5" t="s">
        <v>30</v>
      </c>
      <c r="D20110" s="5" t="s">
        <v>29</v>
      </c>
      <c r="E20110" s="5">
        <v>0</v>
      </c>
      <c r="F20110" s="5">
        <v>0</v>
      </c>
      <c r="G20110" s="5">
        <v>0</v>
      </c>
      <c r="H20110" s="5">
        <v>0</v>
      </c>
      <c r="I20110" s="5">
        <v>0</v>
      </c>
      <c r="J20110" s="5">
        <v>0</v>
      </c>
      <c r="K20110" s="5">
        <v>0</v>
      </c>
      <c r="L20110" s="5">
        <v>0</v>
      </c>
      <c r="M20110" s="5">
        <v>0</v>
      </c>
      <c r="N20110" s="5">
        <v>0</v>
      </c>
      <c r="O20110" s="5">
        <v>0</v>
      </c>
      <c r="P20110" s="5">
        <v>1000000</v>
      </c>
      <c r="Q20110" s="5">
        <v>16</v>
      </c>
      <c r="R20110" s="5">
        <v>31</v>
      </c>
      <c r="S20110" s="5" t="s">
        <v>30</v>
      </c>
      <c r="T20110" s="5" t="s">
        <v>29</v>
      </c>
      <c r="U20110" s="5" t="s">
        <v>30</v>
      </c>
      <c r="V20110" s="5">
        <v>64166.9</v>
      </c>
      <c r="W20110" s="5"/>
    </row>
    <row r="20111" spans="1:23" x14ac:dyDescent="0.25">
      <c r="A20111" s="5">
        <f>20104</f>
      </c>
      <c r="B20111" s="5" t="s">
        <v>20133</v>
      </c>
      <c r="C20111" s="5" t="s">
        <v>30</v>
      </c>
      <c r="D20111" s="5" t="s">
        <v>29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5">
        <v>1000000</v>
      </c>
      <c r="Q20111" s="5">
        <v>16</v>
      </c>
      <c r="R20111" s="5">
        <v>31</v>
      </c>
      <c r="S20111" s="5" t="s">
        <v>30</v>
      </c>
      <c r="T20111" s="5" t="s">
        <v>29</v>
      </c>
      <c r="U20111" s="5" t="s">
        <v>30</v>
      </c>
      <c r="V20111" s="5">
        <v>64167</v>
      </c>
      <c r="W20111" s="5"/>
    </row>
    <row r="20112" spans="1:23" x14ac:dyDescent="0.25">
      <c r="A20112" s="5">
        <f>20105</f>
      </c>
      <c r="B20112" s="5" t="s">
        <v>20134</v>
      </c>
      <c r="C20112" s="5" t="s">
        <v>30</v>
      </c>
      <c r="D20112" s="5" t="s">
        <v>29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5">
        <v>1000000</v>
      </c>
      <c r="Q20112" s="5">
        <v>16</v>
      </c>
      <c r="R20112" s="5">
        <v>31</v>
      </c>
      <c r="S20112" s="5" t="s">
        <v>30</v>
      </c>
      <c r="T20112" s="5" t="s">
        <v>29</v>
      </c>
      <c r="U20112" s="5" t="s">
        <v>30</v>
      </c>
      <c r="V20112" s="5">
        <v>64167.1</v>
      </c>
      <c r="W20112" s="5"/>
    </row>
    <row r="20113" spans="1:23" x14ac:dyDescent="0.25">
      <c r="A20113" s="5">
        <f>20106</f>
      </c>
      <c r="B20113" s="5" t="s">
        <v>20135</v>
      </c>
      <c r="C20113" s="5" t="s">
        <v>30</v>
      </c>
      <c r="D20113" s="5" t="s">
        <v>29</v>
      </c>
      <c r="E20113" s="5">
        <v>0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5">
        <v>0</v>
      </c>
      <c r="M20113" s="5">
        <v>0</v>
      </c>
      <c r="N20113" s="5">
        <v>0</v>
      </c>
      <c r="O20113" s="5">
        <v>0</v>
      </c>
      <c r="P20113" s="5">
        <v>1000000</v>
      </c>
      <c r="Q20113" s="5">
        <v>16</v>
      </c>
      <c r="R20113" s="5">
        <v>31</v>
      </c>
      <c r="S20113" s="5" t="s">
        <v>30</v>
      </c>
      <c r="T20113" s="5" t="s">
        <v>29</v>
      </c>
      <c r="U20113" s="5" t="s">
        <v>30</v>
      </c>
      <c r="V20113" s="5">
        <v>64167.3</v>
      </c>
      <c r="W20113" s="5"/>
    </row>
    <row r="20114" spans="1:23" x14ac:dyDescent="0.25">
      <c r="A20114" s="5">
        <f>20107</f>
      </c>
      <c r="B20114" s="5" t="s">
        <v>20136</v>
      </c>
      <c r="C20114" s="5" t="s">
        <v>30</v>
      </c>
      <c r="D20114" s="5" t="s">
        <v>29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5">
        <v>1000000</v>
      </c>
      <c r="Q20114" s="5">
        <v>16</v>
      </c>
      <c r="R20114" s="5">
        <v>31</v>
      </c>
      <c r="S20114" s="5" t="s">
        <v>30</v>
      </c>
      <c r="T20114" s="5" t="s">
        <v>29</v>
      </c>
      <c r="U20114" s="5" t="s">
        <v>30</v>
      </c>
      <c r="V20114" s="5">
        <v>64167.4</v>
      </c>
      <c r="W20114" s="5"/>
    </row>
    <row r="20115" spans="1:23" x14ac:dyDescent="0.25">
      <c r="A20115" s="5">
        <f>20108</f>
      </c>
      <c r="B20115" s="5" t="s">
        <v>20137</v>
      </c>
      <c r="C20115" s="5" t="s">
        <v>30</v>
      </c>
      <c r="D20115" s="5" t="s">
        <v>29</v>
      </c>
      <c r="E20115" s="5">
        <v>0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5">
        <v>1000000</v>
      </c>
      <c r="Q20115" s="5">
        <v>16</v>
      </c>
      <c r="R20115" s="5">
        <v>31</v>
      </c>
      <c r="S20115" s="5" t="s">
        <v>30</v>
      </c>
      <c r="T20115" s="5" t="s">
        <v>29</v>
      </c>
      <c r="U20115" s="5" t="s">
        <v>30</v>
      </c>
      <c r="V20115" s="5">
        <v>64167.5</v>
      </c>
      <c r="W20115" s="5"/>
    </row>
    <row r="20116" spans="1:23" x14ac:dyDescent="0.25">
      <c r="A20116" s="5">
        <f>20109</f>
      </c>
      <c r="B20116" s="5" t="s">
        <v>20138</v>
      </c>
      <c r="C20116" s="5" t="s">
        <v>30</v>
      </c>
      <c r="D20116" s="5" t="s">
        <v>29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5">
        <v>1000000</v>
      </c>
      <c r="Q20116" s="5">
        <v>16</v>
      </c>
      <c r="R20116" s="5">
        <v>31</v>
      </c>
      <c r="S20116" s="5" t="s">
        <v>30</v>
      </c>
      <c r="T20116" s="5" t="s">
        <v>29</v>
      </c>
      <c r="U20116" s="5" t="s">
        <v>30</v>
      </c>
      <c r="V20116" s="5">
        <v>64167.7</v>
      </c>
      <c r="W20116" s="5"/>
    </row>
    <row r="20117" spans="1:23" x14ac:dyDescent="0.25">
      <c r="A20117" s="5">
        <f>20110</f>
      </c>
      <c r="B20117" s="5" t="s">
        <v>20139</v>
      </c>
      <c r="C20117" s="5" t="s">
        <v>30</v>
      </c>
      <c r="D20117" s="5" t="s">
        <v>29</v>
      </c>
      <c r="E20117" s="5">
        <v>0</v>
      </c>
      <c r="F20117" s="5">
        <v>0</v>
      </c>
      <c r="G20117" s="5">
        <v>0</v>
      </c>
      <c r="H20117" s="5">
        <v>0</v>
      </c>
      <c r="I20117" s="5">
        <v>0</v>
      </c>
      <c r="J20117" s="5">
        <v>0</v>
      </c>
      <c r="K20117" s="5">
        <v>0</v>
      </c>
      <c r="L20117" s="5">
        <v>0</v>
      </c>
      <c r="M20117" s="5">
        <v>0</v>
      </c>
      <c r="N20117" s="5">
        <v>0</v>
      </c>
      <c r="O20117" s="5">
        <v>0</v>
      </c>
      <c r="P20117" s="5">
        <v>1000000</v>
      </c>
      <c r="Q20117" s="5">
        <v>16</v>
      </c>
      <c r="R20117" s="5">
        <v>31</v>
      </c>
      <c r="S20117" s="5" t="s">
        <v>30</v>
      </c>
      <c r="T20117" s="5" t="s">
        <v>29</v>
      </c>
      <c r="U20117" s="5" t="s">
        <v>30</v>
      </c>
      <c r="V20117" s="5">
        <v>64167.8</v>
      </c>
      <c r="W20117" s="5"/>
    </row>
    <row r="20118" spans="1:23" x14ac:dyDescent="0.25">
      <c r="A20118" s="5">
        <f>20111</f>
      </c>
      <c r="B20118" s="5" t="s">
        <v>20140</v>
      </c>
      <c r="C20118" s="5" t="s">
        <v>30</v>
      </c>
      <c r="D20118" s="5" t="s">
        <v>29</v>
      </c>
      <c r="E20118" s="5">
        <v>0</v>
      </c>
      <c r="F20118" s="5">
        <v>0</v>
      </c>
      <c r="G20118" s="5">
        <v>0</v>
      </c>
      <c r="H20118" s="5">
        <v>0</v>
      </c>
      <c r="I20118" s="5">
        <v>0</v>
      </c>
      <c r="J20118" s="5">
        <v>0</v>
      </c>
      <c r="K20118" s="5">
        <v>0</v>
      </c>
      <c r="L20118" s="5">
        <v>0</v>
      </c>
      <c r="M20118" s="5">
        <v>0</v>
      </c>
      <c r="N20118" s="5">
        <v>0</v>
      </c>
      <c r="O20118" s="5">
        <v>0</v>
      </c>
      <c r="P20118" s="5">
        <v>1000000</v>
      </c>
      <c r="Q20118" s="5">
        <v>16</v>
      </c>
      <c r="R20118" s="5">
        <v>31</v>
      </c>
      <c r="S20118" s="5" t="s">
        <v>30</v>
      </c>
      <c r="T20118" s="5" t="s">
        <v>29</v>
      </c>
      <c r="U20118" s="5" t="s">
        <v>30</v>
      </c>
      <c r="V20118" s="5">
        <v>64168</v>
      </c>
      <c r="W20118" s="5"/>
    </row>
    <row r="20119" spans="1:23" x14ac:dyDescent="0.25">
      <c r="A20119" s="5">
        <f>20112</f>
      </c>
      <c r="B20119" s="5" t="s">
        <v>20141</v>
      </c>
      <c r="C20119" s="5" t="s">
        <v>30</v>
      </c>
      <c r="D20119" s="5" t="s">
        <v>29</v>
      </c>
      <c r="E20119" s="5">
        <v>0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5">
        <v>0</v>
      </c>
      <c r="M20119" s="5">
        <v>0</v>
      </c>
      <c r="N20119" s="5">
        <v>0</v>
      </c>
      <c r="O20119" s="5">
        <v>0</v>
      </c>
      <c r="P20119" s="5">
        <v>1000000</v>
      </c>
      <c r="Q20119" s="5">
        <v>16</v>
      </c>
      <c r="R20119" s="5">
        <v>31</v>
      </c>
      <c r="S20119" s="5" t="s">
        <v>30</v>
      </c>
      <c r="T20119" s="5" t="s">
        <v>29</v>
      </c>
      <c r="U20119" s="5" t="s">
        <v>30</v>
      </c>
      <c r="V20119" s="5">
        <v>64168.1</v>
      </c>
      <c r="W20119" s="5"/>
    </row>
    <row r="20120" spans="1:23" x14ac:dyDescent="0.25">
      <c r="A20120" s="5">
        <f>20113</f>
      </c>
      <c r="B20120" s="5" t="s">
        <v>20142</v>
      </c>
      <c r="C20120" s="5" t="s">
        <v>30</v>
      </c>
      <c r="D20120" s="5" t="s">
        <v>29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5">
        <v>1000000</v>
      </c>
      <c r="Q20120" s="5">
        <v>16</v>
      </c>
      <c r="R20120" s="5">
        <v>31</v>
      </c>
      <c r="S20120" s="5" t="s">
        <v>30</v>
      </c>
      <c r="T20120" s="5" t="s">
        <v>29</v>
      </c>
      <c r="U20120" s="5" t="s">
        <v>30</v>
      </c>
      <c r="V20120" s="5">
        <v>64168.3</v>
      </c>
      <c r="W20120" s="5"/>
    </row>
    <row r="20121" spans="1:23" x14ac:dyDescent="0.25">
      <c r="A20121" s="5">
        <f>20114</f>
      </c>
      <c r="B20121" s="5" t="s">
        <v>20143</v>
      </c>
      <c r="C20121" s="5" t="s">
        <v>30</v>
      </c>
      <c r="D20121" s="5" t="s">
        <v>29</v>
      </c>
      <c r="E20121" s="5">
        <v>0</v>
      </c>
      <c r="F20121" s="5">
        <v>0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0</v>
      </c>
      <c r="M20121" s="5">
        <v>0</v>
      </c>
      <c r="N20121" s="5">
        <v>0</v>
      </c>
      <c r="O20121" s="5">
        <v>0</v>
      </c>
      <c r="P20121" s="5">
        <v>1000000</v>
      </c>
      <c r="Q20121" s="5">
        <v>16</v>
      </c>
      <c r="R20121" s="5">
        <v>31</v>
      </c>
      <c r="S20121" s="5" t="s">
        <v>30</v>
      </c>
      <c r="T20121" s="5" t="s">
        <v>29</v>
      </c>
      <c r="U20121" s="5" t="s">
        <v>30</v>
      </c>
      <c r="V20121" s="5">
        <v>64168.4</v>
      </c>
      <c r="W20121" s="5"/>
    </row>
    <row r="20122" spans="1:23" x14ac:dyDescent="0.25">
      <c r="A20122" s="5">
        <f>20115</f>
      </c>
      <c r="B20122" s="5" t="s">
        <v>20144</v>
      </c>
      <c r="C20122" s="5" t="s">
        <v>30</v>
      </c>
      <c r="D20122" s="5" t="s">
        <v>29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0</v>
      </c>
      <c r="K20122" s="5">
        <v>0</v>
      </c>
      <c r="L20122" s="5">
        <v>0</v>
      </c>
      <c r="M20122" s="5">
        <v>0</v>
      </c>
      <c r="N20122" s="5">
        <v>0</v>
      </c>
      <c r="O20122" s="5">
        <v>0</v>
      </c>
      <c r="P20122" s="5">
        <v>1000000</v>
      </c>
      <c r="Q20122" s="5">
        <v>16</v>
      </c>
      <c r="R20122" s="5">
        <v>31</v>
      </c>
      <c r="S20122" s="5" t="s">
        <v>30</v>
      </c>
      <c r="T20122" s="5" t="s">
        <v>29</v>
      </c>
      <c r="U20122" s="5" t="s">
        <v>30</v>
      </c>
      <c r="V20122" s="5">
        <v>64168.6</v>
      </c>
      <c r="W20122" s="5"/>
    </row>
    <row r="20123" spans="1:23" x14ac:dyDescent="0.25">
      <c r="A20123" s="5">
        <f>20116</f>
      </c>
      <c r="B20123" s="5" t="s">
        <v>20145</v>
      </c>
      <c r="C20123" s="5" t="s">
        <v>30</v>
      </c>
      <c r="D20123" s="5" t="s">
        <v>29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5">
        <v>1000000</v>
      </c>
      <c r="Q20123" s="5">
        <v>16</v>
      </c>
      <c r="R20123" s="5">
        <v>31</v>
      </c>
      <c r="S20123" s="5" t="s">
        <v>30</v>
      </c>
      <c r="T20123" s="5" t="s">
        <v>29</v>
      </c>
      <c r="U20123" s="5" t="s">
        <v>30</v>
      </c>
      <c r="V20123" s="5">
        <v>64168.6</v>
      </c>
      <c r="W20123" s="5"/>
    </row>
    <row r="20124" spans="1:23" x14ac:dyDescent="0.25">
      <c r="A20124" s="5">
        <f>20117</f>
      </c>
      <c r="B20124" s="5" t="s">
        <v>20146</v>
      </c>
      <c r="C20124" s="5" t="s">
        <v>30</v>
      </c>
      <c r="D20124" s="5" t="s">
        <v>29</v>
      </c>
      <c r="E20124" s="5">
        <v>0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5">
        <v>1000000</v>
      </c>
      <c r="Q20124" s="5">
        <v>16</v>
      </c>
      <c r="R20124" s="5">
        <v>31</v>
      </c>
      <c r="S20124" s="5" t="s">
        <v>30</v>
      </c>
      <c r="T20124" s="5" t="s">
        <v>29</v>
      </c>
      <c r="U20124" s="5" t="s">
        <v>30</v>
      </c>
      <c r="V20124" s="5">
        <v>64168.7</v>
      </c>
      <c r="W20124" s="5"/>
    </row>
    <row r="20125" spans="1:23" x14ac:dyDescent="0.25">
      <c r="A20125" s="5">
        <f>20118</f>
      </c>
      <c r="B20125" s="5" t="s">
        <v>20147</v>
      </c>
      <c r="C20125" s="5" t="s">
        <v>30</v>
      </c>
      <c r="D20125" s="5" t="s">
        <v>29</v>
      </c>
      <c r="E20125" s="5">
        <v>0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0</v>
      </c>
      <c r="L20125" s="5">
        <v>0</v>
      </c>
      <c r="M20125" s="5">
        <v>0</v>
      </c>
      <c r="N20125" s="5">
        <v>0</v>
      </c>
      <c r="O20125" s="5">
        <v>0</v>
      </c>
      <c r="P20125" s="5">
        <v>1000000</v>
      </c>
      <c r="Q20125" s="5">
        <v>16</v>
      </c>
      <c r="R20125" s="5">
        <v>31</v>
      </c>
      <c r="S20125" s="5" t="s">
        <v>30</v>
      </c>
      <c r="T20125" s="5" t="s">
        <v>29</v>
      </c>
      <c r="U20125" s="5" t="s">
        <v>30</v>
      </c>
      <c r="V20125" s="5">
        <v>64168.9</v>
      </c>
      <c r="W20125" s="5"/>
    </row>
    <row r="20126" spans="1:23" x14ac:dyDescent="0.25">
      <c r="A20126" s="5">
        <f>20119</f>
      </c>
      <c r="B20126" s="5" t="s">
        <v>20148</v>
      </c>
      <c r="C20126" s="5" t="s">
        <v>30</v>
      </c>
      <c r="D20126" s="5" t="s">
        <v>29</v>
      </c>
      <c r="E20126" s="5">
        <v>0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5">
        <v>1000000</v>
      </c>
      <c r="Q20126" s="5">
        <v>16</v>
      </c>
      <c r="R20126" s="5">
        <v>31</v>
      </c>
      <c r="S20126" s="5" t="s">
        <v>30</v>
      </c>
      <c r="T20126" s="5" t="s">
        <v>29</v>
      </c>
      <c r="U20126" s="5" t="s">
        <v>30</v>
      </c>
      <c r="V20126" s="5">
        <v>64169.1</v>
      </c>
      <c r="W20126" s="5"/>
    </row>
    <row r="20127" spans="1:23" x14ac:dyDescent="0.25">
      <c r="A20127" s="5">
        <f>20120</f>
      </c>
      <c r="B20127" s="5" t="s">
        <v>20149</v>
      </c>
      <c r="C20127" s="5" t="s">
        <v>30</v>
      </c>
      <c r="D20127" s="5" t="s">
        <v>29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5">
        <v>1000000</v>
      </c>
      <c r="Q20127" s="5">
        <v>16</v>
      </c>
      <c r="R20127" s="5">
        <v>31</v>
      </c>
      <c r="S20127" s="5" t="s">
        <v>30</v>
      </c>
      <c r="T20127" s="5" t="s">
        <v>29</v>
      </c>
      <c r="U20127" s="5" t="s">
        <v>30</v>
      </c>
      <c r="V20127" s="5">
        <v>64169.3</v>
      </c>
      <c r="W20127" s="5"/>
    </row>
    <row r="20128" spans="1:23" x14ac:dyDescent="0.25">
      <c r="A20128" s="5">
        <f>20121</f>
      </c>
      <c r="B20128" s="5" t="s">
        <v>20150</v>
      </c>
      <c r="C20128" s="5" t="s">
        <v>30</v>
      </c>
      <c r="D20128" s="5" t="s">
        <v>29</v>
      </c>
      <c r="E20128" s="5">
        <v>0</v>
      </c>
      <c r="F20128" s="5">
        <v>0</v>
      </c>
      <c r="G20128" s="5">
        <v>0</v>
      </c>
      <c r="H20128" s="5">
        <v>0</v>
      </c>
      <c r="I20128" s="5">
        <v>0</v>
      </c>
      <c r="J20128" s="5">
        <v>0</v>
      </c>
      <c r="K20128" s="5">
        <v>0</v>
      </c>
      <c r="L20128" s="5">
        <v>0</v>
      </c>
      <c r="M20128" s="5">
        <v>0</v>
      </c>
      <c r="N20128" s="5">
        <v>0</v>
      </c>
      <c r="O20128" s="5">
        <v>0</v>
      </c>
      <c r="P20128" s="5">
        <v>1000000</v>
      </c>
      <c r="Q20128" s="5">
        <v>16</v>
      </c>
      <c r="R20128" s="5">
        <v>31</v>
      </c>
      <c r="S20128" s="5" t="s">
        <v>30</v>
      </c>
      <c r="T20128" s="5" t="s">
        <v>29</v>
      </c>
      <c r="U20128" s="5" t="s">
        <v>30</v>
      </c>
      <c r="V20128" s="5">
        <v>64169.4</v>
      </c>
      <c r="W20128" s="5"/>
    </row>
    <row r="20129" spans="1:23" x14ac:dyDescent="0.25">
      <c r="A20129" s="5">
        <f>20122</f>
      </c>
      <c r="B20129" s="5" t="s">
        <v>20151</v>
      </c>
      <c r="C20129" s="5" t="s">
        <v>30</v>
      </c>
      <c r="D20129" s="5" t="s">
        <v>29</v>
      </c>
      <c r="E20129" s="5">
        <v>0</v>
      </c>
      <c r="F20129" s="5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5">
        <v>1000000</v>
      </c>
      <c r="Q20129" s="5">
        <v>16</v>
      </c>
      <c r="R20129" s="5">
        <v>31</v>
      </c>
      <c r="S20129" s="5" t="s">
        <v>30</v>
      </c>
      <c r="T20129" s="5" t="s">
        <v>29</v>
      </c>
      <c r="U20129" s="5" t="s">
        <v>30</v>
      </c>
      <c r="V20129" s="5">
        <v>64169.6</v>
      </c>
      <c r="W20129" s="5"/>
    </row>
    <row r="20130" spans="1:23" x14ac:dyDescent="0.25">
      <c r="A20130" s="5">
        <f>20123</f>
      </c>
      <c r="B20130" s="5" t="s">
        <v>20152</v>
      </c>
      <c r="C20130" s="5" t="s">
        <v>30</v>
      </c>
      <c r="D20130" s="5" t="s">
        <v>29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0</v>
      </c>
      <c r="M20130" s="5">
        <v>0</v>
      </c>
      <c r="N20130" s="5">
        <v>0</v>
      </c>
      <c r="O20130" s="5">
        <v>0</v>
      </c>
      <c r="P20130" s="5">
        <v>1000000</v>
      </c>
      <c r="Q20130" s="5">
        <v>16</v>
      </c>
      <c r="R20130" s="5">
        <v>31</v>
      </c>
      <c r="S20130" s="5" t="s">
        <v>30</v>
      </c>
      <c r="T20130" s="5" t="s">
        <v>29</v>
      </c>
      <c r="U20130" s="5" t="s">
        <v>30</v>
      </c>
      <c r="V20130" s="5">
        <v>64169.7</v>
      </c>
      <c r="W20130" s="5"/>
    </row>
    <row r="20131" spans="1:23" x14ac:dyDescent="0.25">
      <c r="A20131" s="5">
        <f>20124</f>
      </c>
      <c r="B20131" s="5" t="s">
        <v>20153</v>
      </c>
      <c r="C20131" s="5" t="s">
        <v>30</v>
      </c>
      <c r="D20131" s="5" t="s">
        <v>29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0</v>
      </c>
      <c r="L20131" s="5">
        <v>0</v>
      </c>
      <c r="M20131" s="5">
        <v>0</v>
      </c>
      <c r="N20131" s="5">
        <v>0</v>
      </c>
      <c r="O20131" s="5">
        <v>0</v>
      </c>
      <c r="P20131" s="5">
        <v>1000000</v>
      </c>
      <c r="Q20131" s="5">
        <v>16</v>
      </c>
      <c r="R20131" s="5">
        <v>31</v>
      </c>
      <c r="S20131" s="5" t="s">
        <v>30</v>
      </c>
      <c r="T20131" s="5" t="s">
        <v>29</v>
      </c>
      <c r="U20131" s="5" t="s">
        <v>30</v>
      </c>
      <c r="V20131" s="5">
        <v>64169.9</v>
      </c>
      <c r="W20131" s="5"/>
    </row>
    <row r="20132" spans="1:23" x14ac:dyDescent="0.25">
      <c r="A20132" s="5">
        <f>20125</f>
      </c>
      <c r="B20132" s="5" t="s">
        <v>20154</v>
      </c>
      <c r="C20132" s="5" t="s">
        <v>30</v>
      </c>
      <c r="D20132" s="5" t="s">
        <v>29</v>
      </c>
      <c r="E20132" s="5">
        <v>0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5">
        <v>1000000</v>
      </c>
      <c r="Q20132" s="5">
        <v>16</v>
      </c>
      <c r="R20132" s="5">
        <v>31</v>
      </c>
      <c r="S20132" s="5" t="s">
        <v>30</v>
      </c>
      <c r="T20132" s="5" t="s">
        <v>29</v>
      </c>
      <c r="U20132" s="5" t="s">
        <v>30</v>
      </c>
      <c r="V20132" s="5">
        <v>64170</v>
      </c>
      <c r="W20132" s="5"/>
    </row>
    <row r="20133" spans="1:23" x14ac:dyDescent="0.25">
      <c r="A20133" s="5">
        <f>20126</f>
      </c>
      <c r="B20133" s="5" t="s">
        <v>20155</v>
      </c>
      <c r="C20133" s="5" t="s">
        <v>30</v>
      </c>
      <c r="D20133" s="5" t="s">
        <v>29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0</v>
      </c>
      <c r="K20133" s="5">
        <v>0</v>
      </c>
      <c r="L20133" s="5">
        <v>0</v>
      </c>
      <c r="M20133" s="5">
        <v>0</v>
      </c>
      <c r="N20133" s="5">
        <v>0</v>
      </c>
      <c r="O20133" s="5">
        <v>0</v>
      </c>
      <c r="P20133" s="5">
        <v>1000000</v>
      </c>
      <c r="Q20133" s="5">
        <v>16</v>
      </c>
      <c r="R20133" s="5">
        <v>31</v>
      </c>
      <c r="S20133" s="5" t="s">
        <v>30</v>
      </c>
      <c r="T20133" s="5" t="s">
        <v>29</v>
      </c>
      <c r="U20133" s="5" t="s">
        <v>30</v>
      </c>
      <c r="V20133" s="5">
        <v>64170.2</v>
      </c>
      <c r="W20133" s="5"/>
    </row>
    <row r="20134" spans="1:23" x14ac:dyDescent="0.25">
      <c r="A20134" s="5">
        <f>20127</f>
      </c>
      <c r="B20134" s="5" t="s">
        <v>20156</v>
      </c>
      <c r="C20134" s="5" t="s">
        <v>30</v>
      </c>
      <c r="D20134" s="5" t="s">
        <v>29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5">
        <v>1000000</v>
      </c>
      <c r="Q20134" s="5">
        <v>16</v>
      </c>
      <c r="R20134" s="5">
        <v>31</v>
      </c>
      <c r="S20134" s="5" t="s">
        <v>30</v>
      </c>
      <c r="T20134" s="5" t="s">
        <v>29</v>
      </c>
      <c r="U20134" s="5" t="s">
        <v>30</v>
      </c>
      <c r="V20134" s="5">
        <v>64170.3</v>
      </c>
      <c r="W20134" s="5"/>
    </row>
    <row r="20135" spans="1:23" x14ac:dyDescent="0.25">
      <c r="A20135" s="5">
        <f>20128</f>
      </c>
      <c r="B20135" s="5" t="s">
        <v>20157</v>
      </c>
      <c r="C20135" s="5" t="s">
        <v>30</v>
      </c>
      <c r="D20135" s="5" t="s">
        <v>29</v>
      </c>
      <c r="E20135" s="5">
        <v>0</v>
      </c>
      <c r="F20135" s="5">
        <v>0</v>
      </c>
      <c r="G20135" s="5">
        <v>0</v>
      </c>
      <c r="H20135" s="5">
        <v>0</v>
      </c>
      <c r="I20135" s="5">
        <v>0</v>
      </c>
      <c r="J20135" s="5">
        <v>0</v>
      </c>
      <c r="K20135" s="5">
        <v>0</v>
      </c>
      <c r="L20135" s="5">
        <v>0</v>
      </c>
      <c r="M20135" s="5">
        <v>0</v>
      </c>
      <c r="N20135" s="5">
        <v>0</v>
      </c>
      <c r="O20135" s="5">
        <v>0</v>
      </c>
      <c r="P20135" s="5">
        <v>1000000</v>
      </c>
      <c r="Q20135" s="5">
        <v>16</v>
      </c>
      <c r="R20135" s="5">
        <v>31</v>
      </c>
      <c r="S20135" s="5" t="s">
        <v>30</v>
      </c>
      <c r="T20135" s="5" t="s">
        <v>29</v>
      </c>
      <c r="U20135" s="5" t="s">
        <v>30</v>
      </c>
      <c r="V20135" s="5">
        <v>64170.4</v>
      </c>
      <c r="W20135" s="5"/>
    </row>
    <row r="20136" spans="1:23" x14ac:dyDescent="0.25">
      <c r="A20136" s="5">
        <f>20129</f>
      </c>
      <c r="B20136" s="5" t="s">
        <v>20158</v>
      </c>
      <c r="C20136" s="5" t="s">
        <v>30</v>
      </c>
      <c r="D20136" s="5" t="s">
        <v>29</v>
      </c>
      <c r="E20136" s="5">
        <v>0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5">
        <v>0</v>
      </c>
      <c r="M20136" s="5">
        <v>0</v>
      </c>
      <c r="N20136" s="5">
        <v>0</v>
      </c>
      <c r="O20136" s="5">
        <v>0</v>
      </c>
      <c r="P20136" s="5">
        <v>1000000</v>
      </c>
      <c r="Q20136" s="5">
        <v>16</v>
      </c>
      <c r="R20136" s="5">
        <v>31</v>
      </c>
      <c r="S20136" s="5" t="s">
        <v>30</v>
      </c>
      <c r="T20136" s="5" t="s">
        <v>29</v>
      </c>
      <c r="U20136" s="5" t="s">
        <v>30</v>
      </c>
      <c r="V20136" s="5">
        <v>64170.6</v>
      </c>
      <c r="W20136" s="5"/>
    </row>
    <row r="20137" spans="1:23" x14ac:dyDescent="0.25">
      <c r="A20137" s="5">
        <f>20130</f>
      </c>
      <c r="B20137" s="5" t="s">
        <v>20159</v>
      </c>
      <c r="C20137" s="5" t="s">
        <v>30</v>
      </c>
      <c r="D20137" s="5" t="s">
        <v>29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5">
        <v>0</v>
      </c>
      <c r="L20137" s="5">
        <v>0</v>
      </c>
      <c r="M20137" s="5">
        <v>0</v>
      </c>
      <c r="N20137" s="5">
        <v>0</v>
      </c>
      <c r="O20137" s="5">
        <v>0</v>
      </c>
      <c r="P20137" s="5">
        <v>1000000</v>
      </c>
      <c r="Q20137" s="5">
        <v>16</v>
      </c>
      <c r="R20137" s="5">
        <v>31</v>
      </c>
      <c r="S20137" s="5" t="s">
        <v>30</v>
      </c>
      <c r="T20137" s="5" t="s">
        <v>29</v>
      </c>
      <c r="U20137" s="5" t="s">
        <v>30</v>
      </c>
      <c r="V20137" s="5">
        <v>64170.7</v>
      </c>
      <c r="W20137" s="5"/>
    </row>
    <row r="20138" spans="1:23" x14ac:dyDescent="0.25">
      <c r="A20138" s="5">
        <f>20131</f>
      </c>
      <c r="B20138" s="5" t="s">
        <v>20160</v>
      </c>
      <c r="C20138" s="5" t="s">
        <v>30</v>
      </c>
      <c r="D20138" s="5" t="s">
        <v>29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0</v>
      </c>
      <c r="K20138" s="5">
        <v>0</v>
      </c>
      <c r="L20138" s="5">
        <v>0</v>
      </c>
      <c r="M20138" s="5">
        <v>0</v>
      </c>
      <c r="N20138" s="5">
        <v>0</v>
      </c>
      <c r="O20138" s="5">
        <v>0</v>
      </c>
      <c r="P20138" s="5">
        <v>1000000</v>
      </c>
      <c r="Q20138" s="5">
        <v>16</v>
      </c>
      <c r="R20138" s="5">
        <v>31</v>
      </c>
      <c r="S20138" s="5" t="s">
        <v>30</v>
      </c>
      <c r="T20138" s="5" t="s">
        <v>29</v>
      </c>
      <c r="U20138" s="5" t="s">
        <v>30</v>
      </c>
      <c r="V20138" s="5">
        <v>64170.9</v>
      </c>
      <c r="W20138" s="5"/>
    </row>
    <row r="20139" spans="1:23" x14ac:dyDescent="0.25">
      <c r="A20139" s="5">
        <f>20132</f>
      </c>
      <c r="B20139" s="5" t="s">
        <v>20161</v>
      </c>
      <c r="C20139" s="5" t="s">
        <v>30</v>
      </c>
      <c r="D20139" s="5" t="s">
        <v>29</v>
      </c>
      <c r="E20139" s="5">
        <v>0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5">
        <v>0</v>
      </c>
      <c r="M20139" s="5">
        <v>0</v>
      </c>
      <c r="N20139" s="5">
        <v>0</v>
      </c>
      <c r="O20139" s="5">
        <v>0</v>
      </c>
      <c r="P20139" s="5">
        <v>1000000</v>
      </c>
      <c r="Q20139" s="5">
        <v>16</v>
      </c>
      <c r="R20139" s="5">
        <v>31</v>
      </c>
      <c r="S20139" s="5" t="s">
        <v>30</v>
      </c>
      <c r="T20139" s="5" t="s">
        <v>29</v>
      </c>
      <c r="U20139" s="5" t="s">
        <v>30</v>
      </c>
      <c r="V20139" s="5">
        <v>64171.1</v>
      </c>
      <c r="W20139" s="5"/>
    </row>
    <row r="20140" spans="1:23" x14ac:dyDescent="0.25">
      <c r="A20140" s="5">
        <f>20133</f>
      </c>
      <c r="B20140" s="5" t="s">
        <v>20162</v>
      </c>
      <c r="C20140" s="5" t="s">
        <v>30</v>
      </c>
      <c r="D20140" s="5" t="s">
        <v>29</v>
      </c>
      <c r="E20140" s="5">
        <v>0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5">
        <v>1000000</v>
      </c>
      <c r="Q20140" s="5">
        <v>16</v>
      </c>
      <c r="R20140" s="5">
        <v>31</v>
      </c>
      <c r="S20140" s="5" t="s">
        <v>30</v>
      </c>
      <c r="T20140" s="5" t="s">
        <v>29</v>
      </c>
      <c r="U20140" s="5" t="s">
        <v>30</v>
      </c>
      <c r="V20140" s="5">
        <v>64171.2</v>
      </c>
      <c r="W20140" s="5"/>
    </row>
    <row r="20141" spans="1:23" x14ac:dyDescent="0.25">
      <c r="A20141" s="5">
        <f>20134</f>
      </c>
      <c r="B20141" s="5" t="s">
        <v>20163</v>
      </c>
      <c r="C20141" s="5" t="s">
        <v>30</v>
      </c>
      <c r="D20141" s="5" t="s">
        <v>29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5">
        <v>1000000</v>
      </c>
      <c r="Q20141" s="5">
        <v>16</v>
      </c>
      <c r="R20141" s="5">
        <v>31</v>
      </c>
      <c r="S20141" s="5" t="s">
        <v>30</v>
      </c>
      <c r="T20141" s="5" t="s">
        <v>29</v>
      </c>
      <c r="U20141" s="5" t="s">
        <v>30</v>
      </c>
      <c r="V20141" s="5">
        <v>64171.4</v>
      </c>
      <c r="W20141" s="5"/>
    </row>
    <row r="20142" spans="1:23" x14ac:dyDescent="0.25">
      <c r="A20142" s="5">
        <f>20135</f>
      </c>
      <c r="B20142" s="5" t="s">
        <v>20164</v>
      </c>
      <c r="C20142" s="5" t="s">
        <v>30</v>
      </c>
      <c r="D20142" s="5" t="s">
        <v>29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5">
        <v>1000000</v>
      </c>
      <c r="Q20142" s="5">
        <v>16</v>
      </c>
      <c r="R20142" s="5">
        <v>31</v>
      </c>
      <c r="S20142" s="5" t="s">
        <v>30</v>
      </c>
      <c r="T20142" s="5" t="s">
        <v>29</v>
      </c>
      <c r="U20142" s="5" t="s">
        <v>30</v>
      </c>
      <c r="V20142" s="5">
        <v>64171.5</v>
      </c>
      <c r="W20142" s="5"/>
    </row>
    <row r="20143" spans="1:23" x14ac:dyDescent="0.25">
      <c r="A20143" s="5">
        <f>20136</f>
      </c>
      <c r="B20143" s="5" t="s">
        <v>20165</v>
      </c>
      <c r="C20143" s="5" t="s">
        <v>30</v>
      </c>
      <c r="D20143" s="5" t="s">
        <v>29</v>
      </c>
      <c r="E20143" s="5">
        <v>0</v>
      </c>
      <c r="F20143" s="5">
        <v>0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0</v>
      </c>
      <c r="M20143" s="5">
        <v>0</v>
      </c>
      <c r="N20143" s="5">
        <v>0</v>
      </c>
      <c r="O20143" s="5">
        <v>0</v>
      </c>
      <c r="P20143" s="5">
        <v>1000000</v>
      </c>
      <c r="Q20143" s="5">
        <v>16</v>
      </c>
      <c r="R20143" s="5">
        <v>31</v>
      </c>
      <c r="S20143" s="5" t="s">
        <v>30</v>
      </c>
      <c r="T20143" s="5" t="s">
        <v>29</v>
      </c>
      <c r="U20143" s="5" t="s">
        <v>30</v>
      </c>
      <c r="V20143" s="5">
        <v>64171.7</v>
      </c>
      <c r="W20143" s="5"/>
    </row>
    <row r="20144" spans="1:23" x14ac:dyDescent="0.25">
      <c r="A20144" s="5">
        <f>20137</f>
      </c>
      <c r="B20144" s="5" t="s">
        <v>20166</v>
      </c>
      <c r="C20144" s="5" t="s">
        <v>30</v>
      </c>
      <c r="D20144" s="5" t="s">
        <v>29</v>
      </c>
      <c r="E20144" s="5">
        <v>0</v>
      </c>
      <c r="F20144" s="5">
        <v>0</v>
      </c>
      <c r="G20144" s="5">
        <v>0</v>
      </c>
      <c r="H20144" s="5">
        <v>0</v>
      </c>
      <c r="I20144" s="5">
        <v>0</v>
      </c>
      <c r="J20144" s="5">
        <v>0</v>
      </c>
      <c r="K20144" s="5">
        <v>0</v>
      </c>
      <c r="L20144" s="5">
        <v>0</v>
      </c>
      <c r="M20144" s="5">
        <v>0</v>
      </c>
      <c r="N20144" s="5">
        <v>0</v>
      </c>
      <c r="O20144" s="5">
        <v>0</v>
      </c>
      <c r="P20144" s="5">
        <v>1000000</v>
      </c>
      <c r="Q20144" s="5">
        <v>16</v>
      </c>
      <c r="R20144" s="5">
        <v>31</v>
      </c>
      <c r="S20144" s="5" t="s">
        <v>30</v>
      </c>
      <c r="T20144" s="5" t="s">
        <v>29</v>
      </c>
      <c r="U20144" s="5" t="s">
        <v>30</v>
      </c>
      <c r="V20144" s="5">
        <v>64171.8</v>
      </c>
      <c r="W20144" s="5"/>
    </row>
    <row r="20145" spans="1:23" x14ac:dyDescent="0.25">
      <c r="A20145" s="5">
        <f>20138</f>
      </c>
      <c r="B20145" s="5" t="s">
        <v>20167</v>
      </c>
      <c r="C20145" s="5" t="s">
        <v>30</v>
      </c>
      <c r="D20145" s="5" t="s">
        <v>29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5">
        <v>0</v>
      </c>
      <c r="M20145" s="5">
        <v>0</v>
      </c>
      <c r="N20145" s="5">
        <v>0</v>
      </c>
      <c r="O20145" s="5">
        <v>0</v>
      </c>
      <c r="P20145" s="5">
        <v>1000000</v>
      </c>
      <c r="Q20145" s="5">
        <v>16</v>
      </c>
      <c r="R20145" s="5">
        <v>31</v>
      </c>
      <c r="S20145" s="5" t="s">
        <v>30</v>
      </c>
      <c r="T20145" s="5" t="s">
        <v>29</v>
      </c>
      <c r="U20145" s="5" t="s">
        <v>30</v>
      </c>
      <c r="V20145" s="5">
        <v>64172</v>
      </c>
      <c r="W20145" s="5"/>
    </row>
    <row r="20146" spans="1:23" x14ac:dyDescent="0.25">
      <c r="A20146" s="5">
        <f>20139</f>
      </c>
      <c r="B20146" s="5" t="s">
        <v>20168</v>
      </c>
      <c r="C20146" s="5" t="s">
        <v>30</v>
      </c>
      <c r="D20146" s="5" t="s">
        <v>29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5">
        <v>1000000</v>
      </c>
      <c r="Q20146" s="5">
        <v>16</v>
      </c>
      <c r="R20146" s="5">
        <v>31</v>
      </c>
      <c r="S20146" s="5" t="s">
        <v>30</v>
      </c>
      <c r="T20146" s="5" t="s">
        <v>29</v>
      </c>
      <c r="U20146" s="5" t="s">
        <v>30</v>
      </c>
      <c r="V20146" s="5">
        <v>64172.2</v>
      </c>
      <c r="W20146" s="5"/>
    </row>
    <row r="20147" spans="1:23" x14ac:dyDescent="0.25">
      <c r="A20147" s="5">
        <f>20140</f>
      </c>
      <c r="B20147" s="5" t="s">
        <v>20169</v>
      </c>
      <c r="C20147" s="5" t="s">
        <v>30</v>
      </c>
      <c r="D20147" s="5" t="s">
        <v>29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5">
        <v>1000000</v>
      </c>
      <c r="Q20147" s="5">
        <v>16</v>
      </c>
      <c r="R20147" s="5">
        <v>31</v>
      </c>
      <c r="S20147" s="5" t="s">
        <v>30</v>
      </c>
      <c r="T20147" s="5" t="s">
        <v>29</v>
      </c>
      <c r="U20147" s="5" t="s">
        <v>30</v>
      </c>
      <c r="V20147" s="5">
        <v>64172.3</v>
      </c>
      <c r="W20147" s="5"/>
    </row>
    <row r="20148" spans="1:23" x14ac:dyDescent="0.25">
      <c r="A20148" s="5">
        <f>20141</f>
      </c>
      <c r="B20148" s="5" t="s">
        <v>20170</v>
      </c>
      <c r="C20148" s="5" t="s">
        <v>30</v>
      </c>
      <c r="D20148" s="5" t="s">
        <v>29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5">
        <v>1000000</v>
      </c>
      <c r="Q20148" s="5">
        <v>16</v>
      </c>
      <c r="R20148" s="5">
        <v>31</v>
      </c>
      <c r="S20148" s="5" t="s">
        <v>30</v>
      </c>
      <c r="T20148" s="5" t="s">
        <v>29</v>
      </c>
      <c r="U20148" s="5" t="s">
        <v>30</v>
      </c>
      <c r="V20148" s="5">
        <v>64172.5</v>
      </c>
      <c r="W20148" s="5"/>
    </row>
    <row r="20149" spans="1:23" x14ac:dyDescent="0.25">
      <c r="A20149" s="5">
        <f>20142</f>
      </c>
      <c r="B20149" s="5" t="s">
        <v>20171</v>
      </c>
      <c r="C20149" s="5" t="s">
        <v>30</v>
      </c>
      <c r="D20149" s="5" t="s">
        <v>29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5">
        <v>1000000</v>
      </c>
      <c r="Q20149" s="5">
        <v>16</v>
      </c>
      <c r="R20149" s="5">
        <v>31</v>
      </c>
      <c r="S20149" s="5" t="s">
        <v>30</v>
      </c>
      <c r="T20149" s="5" t="s">
        <v>29</v>
      </c>
      <c r="U20149" s="5" t="s">
        <v>30</v>
      </c>
      <c r="V20149" s="5">
        <v>64172.7</v>
      </c>
      <c r="W20149" s="5"/>
    </row>
    <row r="20150" spans="1:23" x14ac:dyDescent="0.25">
      <c r="A20150" s="5">
        <f>20143</f>
      </c>
      <c r="B20150" s="5" t="s">
        <v>20172</v>
      </c>
      <c r="C20150" s="5" t="s">
        <v>30</v>
      </c>
      <c r="D20150" s="5" t="s">
        <v>29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5">
        <v>1000000</v>
      </c>
      <c r="Q20150" s="5">
        <v>16</v>
      </c>
      <c r="R20150" s="5">
        <v>31</v>
      </c>
      <c r="S20150" s="5" t="s">
        <v>30</v>
      </c>
      <c r="T20150" s="5" t="s">
        <v>29</v>
      </c>
      <c r="U20150" s="5" t="s">
        <v>30</v>
      </c>
      <c r="V20150" s="5">
        <v>64172.9</v>
      </c>
      <c r="W20150" s="5"/>
    </row>
    <row r="20151" spans="1:23" x14ac:dyDescent="0.25">
      <c r="A20151" s="5">
        <f>20144</f>
      </c>
      <c r="B20151" s="5" t="s">
        <v>20173</v>
      </c>
      <c r="C20151" s="5" t="s">
        <v>30</v>
      </c>
      <c r="D20151" s="5" t="s">
        <v>29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5">
        <v>1000000</v>
      </c>
      <c r="Q20151" s="5">
        <v>16</v>
      </c>
      <c r="R20151" s="5">
        <v>31</v>
      </c>
      <c r="S20151" s="5" t="s">
        <v>30</v>
      </c>
      <c r="T20151" s="5" t="s">
        <v>29</v>
      </c>
      <c r="U20151" s="5" t="s">
        <v>30</v>
      </c>
      <c r="V20151" s="5">
        <v>64173.1</v>
      </c>
      <c r="W20151" s="5"/>
    </row>
    <row r="20152" spans="1:23" x14ac:dyDescent="0.25">
      <c r="A20152" s="5">
        <f>20145</f>
      </c>
      <c r="B20152" s="5" t="s">
        <v>20174</v>
      </c>
      <c r="C20152" s="5" t="s">
        <v>30</v>
      </c>
      <c r="D20152" s="5" t="s">
        <v>29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5">
        <v>1000000</v>
      </c>
      <c r="Q20152" s="5">
        <v>16</v>
      </c>
      <c r="R20152" s="5">
        <v>31</v>
      </c>
      <c r="S20152" s="5" t="s">
        <v>30</v>
      </c>
      <c r="T20152" s="5" t="s">
        <v>29</v>
      </c>
      <c r="U20152" s="5" t="s">
        <v>30</v>
      </c>
      <c r="V20152" s="5">
        <v>64173.2</v>
      </c>
      <c r="W20152" s="5"/>
    </row>
    <row r="20153" spans="1:23" x14ac:dyDescent="0.25">
      <c r="A20153" s="5">
        <f>20146</f>
      </c>
      <c r="B20153" s="5" t="s">
        <v>20175</v>
      </c>
      <c r="C20153" s="5" t="s">
        <v>30</v>
      </c>
      <c r="D20153" s="5" t="s">
        <v>29</v>
      </c>
      <c r="E20153" s="5">
        <v>0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5">
        <v>1000000</v>
      </c>
      <c r="Q20153" s="5">
        <v>16</v>
      </c>
      <c r="R20153" s="5">
        <v>31</v>
      </c>
      <c r="S20153" s="5" t="s">
        <v>30</v>
      </c>
      <c r="T20153" s="5" t="s">
        <v>29</v>
      </c>
      <c r="U20153" s="5" t="s">
        <v>30</v>
      </c>
      <c r="V20153" s="5">
        <v>64173.4</v>
      </c>
      <c r="W20153" s="5"/>
    </row>
    <row r="20154" spans="1:23" x14ac:dyDescent="0.25">
      <c r="A20154" s="5">
        <f>20147</f>
      </c>
      <c r="B20154" s="5" t="s">
        <v>20176</v>
      </c>
      <c r="C20154" s="5" t="s">
        <v>30</v>
      </c>
      <c r="D20154" s="5" t="s">
        <v>29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5">
        <v>1000000</v>
      </c>
      <c r="Q20154" s="5">
        <v>16</v>
      </c>
      <c r="R20154" s="5">
        <v>31</v>
      </c>
      <c r="S20154" s="5" t="s">
        <v>30</v>
      </c>
      <c r="T20154" s="5" t="s">
        <v>29</v>
      </c>
      <c r="U20154" s="5" t="s">
        <v>30</v>
      </c>
      <c r="V20154" s="5">
        <v>64173.6</v>
      </c>
      <c r="W20154" s="5"/>
    </row>
    <row r="20155" spans="1:23" x14ac:dyDescent="0.25">
      <c r="A20155" s="5">
        <f>20148</f>
      </c>
      <c r="B20155" s="5" t="s">
        <v>20177</v>
      </c>
      <c r="C20155" s="5" t="s">
        <v>30</v>
      </c>
      <c r="D20155" s="5" t="s">
        <v>29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5">
        <v>1000000</v>
      </c>
      <c r="Q20155" s="5">
        <v>16</v>
      </c>
      <c r="R20155" s="5">
        <v>31</v>
      </c>
      <c r="S20155" s="5" t="s">
        <v>30</v>
      </c>
      <c r="T20155" s="5" t="s">
        <v>29</v>
      </c>
      <c r="U20155" s="5" t="s">
        <v>30</v>
      </c>
      <c r="V20155" s="5">
        <v>64173.7</v>
      </c>
      <c r="W20155" s="5"/>
    </row>
    <row r="20156" spans="1:23" x14ac:dyDescent="0.25">
      <c r="A20156" s="5">
        <f>20149</f>
      </c>
      <c r="B20156" s="5" t="s">
        <v>20178</v>
      </c>
      <c r="C20156" s="5" t="s">
        <v>30</v>
      </c>
      <c r="D20156" s="5" t="s">
        <v>29</v>
      </c>
      <c r="E20156" s="5">
        <v>0</v>
      </c>
      <c r="F20156" s="5">
        <v>0</v>
      </c>
      <c r="G20156" s="5">
        <v>0</v>
      </c>
      <c r="H20156" s="5">
        <v>0</v>
      </c>
      <c r="I20156" s="5">
        <v>0</v>
      </c>
      <c r="J20156" s="5">
        <v>0</v>
      </c>
      <c r="K20156" s="5">
        <v>0</v>
      </c>
      <c r="L20156" s="5">
        <v>0</v>
      </c>
      <c r="M20156" s="5">
        <v>0</v>
      </c>
      <c r="N20156" s="5">
        <v>0</v>
      </c>
      <c r="O20156" s="5">
        <v>0</v>
      </c>
      <c r="P20156" s="5">
        <v>1000000</v>
      </c>
      <c r="Q20156" s="5">
        <v>16</v>
      </c>
      <c r="R20156" s="5">
        <v>31</v>
      </c>
      <c r="S20156" s="5" t="s">
        <v>30</v>
      </c>
      <c r="T20156" s="5" t="s">
        <v>29</v>
      </c>
      <c r="U20156" s="5" t="s">
        <v>30</v>
      </c>
      <c r="V20156" s="5">
        <v>64173.9</v>
      </c>
      <c r="W20156" s="5"/>
    </row>
    <row r="20157" spans="1:23" x14ac:dyDescent="0.25">
      <c r="A20157" s="5">
        <f>20150</f>
      </c>
      <c r="B20157" s="5" t="s">
        <v>20179</v>
      </c>
      <c r="C20157" s="5" t="s">
        <v>30</v>
      </c>
      <c r="D20157" s="5" t="s">
        <v>29</v>
      </c>
      <c r="E20157" s="5">
        <v>0</v>
      </c>
      <c r="F20157" s="5">
        <v>0</v>
      </c>
      <c r="G20157" s="5">
        <v>0</v>
      </c>
      <c r="H20157" s="5">
        <v>0</v>
      </c>
      <c r="I20157" s="5">
        <v>0</v>
      </c>
      <c r="J20157" s="5">
        <v>0</v>
      </c>
      <c r="K20157" s="5">
        <v>0</v>
      </c>
      <c r="L20157" s="5">
        <v>0</v>
      </c>
      <c r="M20157" s="5">
        <v>0</v>
      </c>
      <c r="N20157" s="5">
        <v>0</v>
      </c>
      <c r="O20157" s="5">
        <v>0</v>
      </c>
      <c r="P20157" s="5">
        <v>1000000</v>
      </c>
      <c r="Q20157" s="5">
        <v>16</v>
      </c>
      <c r="R20157" s="5">
        <v>31</v>
      </c>
      <c r="S20157" s="5" t="s">
        <v>30</v>
      </c>
      <c r="T20157" s="5" t="s">
        <v>29</v>
      </c>
      <c r="U20157" s="5" t="s">
        <v>30</v>
      </c>
      <c r="V20157" s="5">
        <v>64174.1</v>
      </c>
      <c r="W20157" s="5"/>
    </row>
    <row r="20158" spans="1:23" x14ac:dyDescent="0.25">
      <c r="A20158" s="5">
        <f>20151</f>
      </c>
      <c r="B20158" s="5" t="s">
        <v>20180</v>
      </c>
      <c r="C20158" s="5" t="s">
        <v>30</v>
      </c>
      <c r="D20158" s="5" t="s">
        <v>29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0</v>
      </c>
      <c r="K20158" s="5">
        <v>0</v>
      </c>
      <c r="L20158" s="5">
        <v>0</v>
      </c>
      <c r="M20158" s="5">
        <v>0</v>
      </c>
      <c r="N20158" s="5">
        <v>0</v>
      </c>
      <c r="O20158" s="5">
        <v>0</v>
      </c>
      <c r="P20158" s="5">
        <v>1000000</v>
      </c>
      <c r="Q20158" s="5">
        <v>16</v>
      </c>
      <c r="R20158" s="5">
        <v>31</v>
      </c>
      <c r="S20158" s="5" t="s">
        <v>30</v>
      </c>
      <c r="T20158" s="5" t="s">
        <v>29</v>
      </c>
      <c r="U20158" s="5" t="s">
        <v>30</v>
      </c>
      <c r="V20158" s="5">
        <v>64174.2</v>
      </c>
      <c r="W20158" s="5"/>
    </row>
    <row r="20159" spans="1:23" x14ac:dyDescent="0.25">
      <c r="A20159" s="5">
        <f>20152</f>
      </c>
      <c r="B20159" s="5" t="s">
        <v>20181</v>
      </c>
      <c r="C20159" s="5" t="s">
        <v>30</v>
      </c>
      <c r="D20159" s="5" t="s">
        <v>29</v>
      </c>
      <c r="E20159" s="5">
        <v>0</v>
      </c>
      <c r="F20159" s="5">
        <v>0</v>
      </c>
      <c r="G20159" s="5">
        <v>0</v>
      </c>
      <c r="H20159" s="5">
        <v>0</v>
      </c>
      <c r="I20159" s="5">
        <v>0</v>
      </c>
      <c r="J20159" s="5">
        <v>0</v>
      </c>
      <c r="K20159" s="5">
        <v>0</v>
      </c>
      <c r="L20159" s="5">
        <v>0</v>
      </c>
      <c r="M20159" s="5">
        <v>0</v>
      </c>
      <c r="N20159" s="5">
        <v>0</v>
      </c>
      <c r="O20159" s="5">
        <v>0</v>
      </c>
      <c r="P20159" s="5">
        <v>1000000</v>
      </c>
      <c r="Q20159" s="5">
        <v>16</v>
      </c>
      <c r="R20159" s="5">
        <v>31</v>
      </c>
      <c r="S20159" s="5" t="s">
        <v>30</v>
      </c>
      <c r="T20159" s="5" t="s">
        <v>29</v>
      </c>
      <c r="U20159" s="5" t="s">
        <v>30</v>
      </c>
      <c r="V20159" s="5">
        <v>64174.4</v>
      </c>
      <c r="W20159" s="5"/>
    </row>
    <row r="20160" spans="1:23" x14ac:dyDescent="0.25">
      <c r="A20160" s="5">
        <f>20153</f>
      </c>
      <c r="B20160" s="5" t="s">
        <v>20182</v>
      </c>
      <c r="C20160" s="5" t="s">
        <v>30</v>
      </c>
      <c r="D20160" s="5" t="s">
        <v>29</v>
      </c>
      <c r="E20160" s="5">
        <v>0</v>
      </c>
      <c r="F20160" s="5">
        <v>0</v>
      </c>
      <c r="G20160" s="5">
        <v>0</v>
      </c>
      <c r="H20160" s="5">
        <v>0</v>
      </c>
      <c r="I20160" s="5">
        <v>0</v>
      </c>
      <c r="J20160" s="5">
        <v>0</v>
      </c>
      <c r="K20160" s="5">
        <v>0</v>
      </c>
      <c r="L20160" s="5">
        <v>0</v>
      </c>
      <c r="M20160" s="5">
        <v>0</v>
      </c>
      <c r="N20160" s="5">
        <v>0</v>
      </c>
      <c r="O20160" s="5">
        <v>0</v>
      </c>
      <c r="P20160" s="5">
        <v>1000000</v>
      </c>
      <c r="Q20160" s="5">
        <v>16</v>
      </c>
      <c r="R20160" s="5">
        <v>31</v>
      </c>
      <c r="S20160" s="5" t="s">
        <v>30</v>
      </c>
      <c r="T20160" s="5" t="s">
        <v>29</v>
      </c>
      <c r="U20160" s="5" t="s">
        <v>30</v>
      </c>
      <c r="V20160" s="5">
        <v>64174.5</v>
      </c>
      <c r="W20160" s="5"/>
    </row>
    <row r="20161" spans="1:23" x14ac:dyDescent="0.25">
      <c r="A20161" s="5">
        <f>20154</f>
      </c>
      <c r="B20161" s="5" t="s">
        <v>20183</v>
      </c>
      <c r="C20161" s="5" t="s">
        <v>30</v>
      </c>
      <c r="D20161" s="5" t="s">
        <v>29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5">
        <v>1000000</v>
      </c>
      <c r="Q20161" s="5">
        <v>16</v>
      </c>
      <c r="R20161" s="5">
        <v>31</v>
      </c>
      <c r="S20161" s="5" t="s">
        <v>30</v>
      </c>
      <c r="T20161" s="5" t="s">
        <v>29</v>
      </c>
      <c r="U20161" s="5" t="s">
        <v>30</v>
      </c>
      <c r="V20161" s="5">
        <v>64174.6</v>
      </c>
      <c r="W20161" s="5"/>
    </row>
    <row r="20162" spans="1:23" x14ac:dyDescent="0.25">
      <c r="A20162" s="5">
        <f>20155</f>
      </c>
      <c r="B20162" s="5" t="s">
        <v>20184</v>
      </c>
      <c r="C20162" s="5" t="s">
        <v>30</v>
      </c>
      <c r="D20162" s="5" t="s">
        <v>29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5">
        <v>1000000</v>
      </c>
      <c r="Q20162" s="5">
        <v>16</v>
      </c>
      <c r="R20162" s="5">
        <v>31</v>
      </c>
      <c r="S20162" s="5" t="s">
        <v>30</v>
      </c>
      <c r="T20162" s="5" t="s">
        <v>29</v>
      </c>
      <c r="U20162" s="5" t="s">
        <v>30</v>
      </c>
      <c r="V20162" s="5">
        <v>64174.8</v>
      </c>
      <c r="W20162" s="5"/>
    </row>
    <row r="20163" spans="1:23" x14ac:dyDescent="0.25">
      <c r="A20163" s="5">
        <f>20156</f>
      </c>
      <c r="B20163" s="5" t="s">
        <v>20185</v>
      </c>
      <c r="C20163" s="5" t="s">
        <v>30</v>
      </c>
      <c r="D20163" s="5" t="s">
        <v>29</v>
      </c>
      <c r="E20163" s="5">
        <v>0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5">
        <v>1000000</v>
      </c>
      <c r="Q20163" s="5">
        <v>16</v>
      </c>
      <c r="R20163" s="5">
        <v>31</v>
      </c>
      <c r="S20163" s="5" t="s">
        <v>30</v>
      </c>
      <c r="T20163" s="5" t="s">
        <v>29</v>
      </c>
      <c r="U20163" s="5" t="s">
        <v>30</v>
      </c>
      <c r="V20163" s="5">
        <v>64174.9</v>
      </c>
      <c r="W20163" s="5"/>
    </row>
    <row r="20164" spans="1:23" x14ac:dyDescent="0.25">
      <c r="A20164" s="5">
        <f>20157</f>
      </c>
      <c r="B20164" s="5" t="s">
        <v>20186</v>
      </c>
      <c r="C20164" s="5" t="s">
        <v>30</v>
      </c>
      <c r="D20164" s="5" t="s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5">
        <v>1000000</v>
      </c>
      <c r="Q20164" s="5">
        <v>16</v>
      </c>
      <c r="R20164" s="5">
        <v>31</v>
      </c>
      <c r="S20164" s="5" t="s">
        <v>30</v>
      </c>
      <c r="T20164" s="5" t="s">
        <v>29</v>
      </c>
      <c r="U20164" s="5" t="s">
        <v>30</v>
      </c>
      <c r="V20164" s="5">
        <v>64175</v>
      </c>
      <c r="W20164" s="5"/>
    </row>
    <row r="20165" spans="1:23" x14ac:dyDescent="0.25">
      <c r="A20165" s="5">
        <f>20158</f>
      </c>
      <c r="B20165" s="5" t="s">
        <v>20187</v>
      </c>
      <c r="C20165" s="5" t="s">
        <v>30</v>
      </c>
      <c r="D20165" s="5" t="s">
        <v>29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5">
        <v>1000000</v>
      </c>
      <c r="Q20165" s="5">
        <v>16</v>
      </c>
      <c r="R20165" s="5">
        <v>31</v>
      </c>
      <c r="S20165" s="5" t="s">
        <v>30</v>
      </c>
      <c r="T20165" s="5" t="s">
        <v>29</v>
      </c>
      <c r="U20165" s="5" t="s">
        <v>30</v>
      </c>
      <c r="V20165" s="5">
        <v>64175.2</v>
      </c>
      <c r="W20165" s="5"/>
    </row>
    <row r="20166" spans="1:23" x14ac:dyDescent="0.25">
      <c r="A20166" s="5">
        <f>20159</f>
      </c>
      <c r="B20166" s="5" t="s">
        <v>20188</v>
      </c>
      <c r="C20166" s="5" t="s">
        <v>30</v>
      </c>
      <c r="D20166" s="5" t="s">
        <v>29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5">
        <v>1000000</v>
      </c>
      <c r="Q20166" s="5">
        <v>16</v>
      </c>
      <c r="R20166" s="5">
        <v>31</v>
      </c>
      <c r="S20166" s="5" t="s">
        <v>30</v>
      </c>
      <c r="T20166" s="5" t="s">
        <v>29</v>
      </c>
      <c r="U20166" s="5" t="s">
        <v>30</v>
      </c>
      <c r="V20166" s="5">
        <v>64175.3</v>
      </c>
      <c r="W20166" s="5"/>
    </row>
    <row r="20167" spans="1:23" x14ac:dyDescent="0.25">
      <c r="A20167" s="5">
        <f>20160</f>
      </c>
      <c r="B20167" s="5" t="s">
        <v>20189</v>
      </c>
      <c r="C20167" s="5" t="s">
        <v>30</v>
      </c>
      <c r="D20167" s="5" t="s">
        <v>29</v>
      </c>
      <c r="E20167" s="5">
        <v>0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5">
        <v>1000000</v>
      </c>
      <c r="Q20167" s="5">
        <v>16</v>
      </c>
      <c r="R20167" s="5">
        <v>31</v>
      </c>
      <c r="S20167" s="5" t="s">
        <v>30</v>
      </c>
      <c r="T20167" s="5" t="s">
        <v>29</v>
      </c>
      <c r="U20167" s="5" t="s">
        <v>30</v>
      </c>
      <c r="V20167" s="5">
        <v>64175.5</v>
      </c>
      <c r="W20167" s="5"/>
    </row>
    <row r="20168" spans="1:23" x14ac:dyDescent="0.25">
      <c r="A20168" s="5">
        <f>20161</f>
      </c>
      <c r="B20168" s="5" t="s">
        <v>20190</v>
      </c>
      <c r="C20168" s="5" t="s">
        <v>30</v>
      </c>
      <c r="D20168" s="5" t="s">
        <v>29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5">
        <v>1000000</v>
      </c>
      <c r="Q20168" s="5">
        <v>16</v>
      </c>
      <c r="R20168" s="5">
        <v>31</v>
      </c>
      <c r="S20168" s="5" t="s">
        <v>30</v>
      </c>
      <c r="T20168" s="5" t="s">
        <v>29</v>
      </c>
      <c r="U20168" s="5" t="s">
        <v>30</v>
      </c>
      <c r="V20168" s="5">
        <v>64175.6</v>
      </c>
      <c r="W20168" s="5"/>
    </row>
    <row r="20169" spans="1:23" x14ac:dyDescent="0.25">
      <c r="A20169" s="5">
        <f>20162</f>
      </c>
      <c r="B20169" s="5" t="s">
        <v>20191</v>
      </c>
      <c r="C20169" s="5" t="s">
        <v>30</v>
      </c>
      <c r="D20169" s="5" t="s">
        <v>29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5">
        <v>1000000</v>
      </c>
      <c r="Q20169" s="5">
        <v>16</v>
      </c>
      <c r="R20169" s="5">
        <v>31</v>
      </c>
      <c r="S20169" s="5" t="s">
        <v>30</v>
      </c>
      <c r="T20169" s="5" t="s">
        <v>29</v>
      </c>
      <c r="U20169" s="5" t="s">
        <v>30</v>
      </c>
      <c r="V20169" s="5">
        <v>64175.8</v>
      </c>
      <c r="W20169" s="5"/>
    </row>
    <row r="20170" spans="1:23" x14ac:dyDescent="0.25">
      <c r="A20170" s="5">
        <f>20163</f>
      </c>
      <c r="B20170" s="5" t="s">
        <v>20192</v>
      </c>
      <c r="C20170" s="5" t="s">
        <v>30</v>
      </c>
      <c r="D20170" s="5" t="s">
        <v>29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5">
        <v>1000000</v>
      </c>
      <c r="Q20170" s="5">
        <v>16</v>
      </c>
      <c r="R20170" s="5">
        <v>31</v>
      </c>
      <c r="S20170" s="5" t="s">
        <v>30</v>
      </c>
      <c r="T20170" s="5" t="s">
        <v>29</v>
      </c>
      <c r="U20170" s="5" t="s">
        <v>30</v>
      </c>
      <c r="V20170" s="5">
        <v>64176</v>
      </c>
      <c r="W20170" s="5"/>
    </row>
    <row r="20171" spans="1:23" x14ac:dyDescent="0.25">
      <c r="A20171" s="5">
        <f>20164</f>
      </c>
      <c r="B20171" s="5" t="s">
        <v>20193</v>
      </c>
      <c r="C20171" s="5" t="s">
        <v>30</v>
      </c>
      <c r="D20171" s="5" t="s">
        <v>29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5">
        <v>1000000</v>
      </c>
      <c r="Q20171" s="5">
        <v>16</v>
      </c>
      <c r="R20171" s="5">
        <v>31</v>
      </c>
      <c r="S20171" s="5" t="s">
        <v>30</v>
      </c>
      <c r="T20171" s="5" t="s">
        <v>29</v>
      </c>
      <c r="U20171" s="5" t="s">
        <v>30</v>
      </c>
      <c r="V20171" s="5">
        <v>64176.2</v>
      </c>
      <c r="W20171" s="5"/>
    </row>
    <row r="20172" spans="1:23" x14ac:dyDescent="0.25">
      <c r="A20172" s="5">
        <f>20165</f>
      </c>
      <c r="B20172" s="5" t="s">
        <v>20194</v>
      </c>
      <c r="C20172" s="5" t="s">
        <v>30</v>
      </c>
      <c r="D20172" s="5" t="s">
        <v>29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5">
        <v>1000000</v>
      </c>
      <c r="Q20172" s="5">
        <v>16</v>
      </c>
      <c r="R20172" s="5">
        <v>31</v>
      </c>
      <c r="S20172" s="5" t="s">
        <v>30</v>
      </c>
      <c r="T20172" s="5" t="s">
        <v>29</v>
      </c>
      <c r="U20172" s="5" t="s">
        <v>30</v>
      </c>
      <c r="V20172" s="5">
        <v>64176.4</v>
      </c>
      <c r="W20172" s="5"/>
    </row>
    <row r="20173" spans="1:23" x14ac:dyDescent="0.25">
      <c r="A20173" s="5">
        <f>20166</f>
      </c>
      <c r="B20173" s="5" t="s">
        <v>20195</v>
      </c>
      <c r="C20173" s="5" t="s">
        <v>30</v>
      </c>
      <c r="D20173" s="5" t="s">
        <v>29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5">
        <v>1000000</v>
      </c>
      <c r="Q20173" s="5">
        <v>16</v>
      </c>
      <c r="R20173" s="5">
        <v>31</v>
      </c>
      <c r="S20173" s="5" t="s">
        <v>30</v>
      </c>
      <c r="T20173" s="5" t="s">
        <v>29</v>
      </c>
      <c r="U20173" s="5" t="s">
        <v>30</v>
      </c>
      <c r="V20173" s="5">
        <v>64176.5</v>
      </c>
      <c r="W20173" s="5"/>
    </row>
    <row r="20174" spans="1:23" x14ac:dyDescent="0.25">
      <c r="A20174" s="5">
        <f>20167</f>
      </c>
      <c r="B20174" s="5" t="s">
        <v>20196</v>
      </c>
      <c r="C20174" s="5" t="s">
        <v>30</v>
      </c>
      <c r="D20174" s="5" t="s">
        <v>29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5">
        <v>1000000</v>
      </c>
      <c r="Q20174" s="5">
        <v>16</v>
      </c>
      <c r="R20174" s="5">
        <v>31</v>
      </c>
      <c r="S20174" s="5" t="s">
        <v>30</v>
      </c>
      <c r="T20174" s="5" t="s">
        <v>29</v>
      </c>
      <c r="U20174" s="5" t="s">
        <v>30</v>
      </c>
      <c r="V20174" s="5">
        <v>64176.6</v>
      </c>
      <c r="W20174" s="5"/>
    </row>
    <row r="20175" spans="1:23" x14ac:dyDescent="0.25">
      <c r="A20175" s="5">
        <f>20168</f>
      </c>
      <c r="B20175" s="5" t="s">
        <v>20197</v>
      </c>
      <c r="C20175" s="5" t="s">
        <v>30</v>
      </c>
      <c r="D20175" s="5" t="s">
        <v>29</v>
      </c>
      <c r="E20175" s="5">
        <v>0</v>
      </c>
      <c r="F20175" s="5">
        <v>0</v>
      </c>
      <c r="G20175" s="5">
        <v>0</v>
      </c>
      <c r="H20175" s="5">
        <v>0</v>
      </c>
      <c r="I20175" s="5">
        <v>0</v>
      </c>
      <c r="J20175" s="5">
        <v>0</v>
      </c>
      <c r="K20175" s="5">
        <v>0</v>
      </c>
      <c r="L20175" s="5">
        <v>0</v>
      </c>
      <c r="M20175" s="5">
        <v>0</v>
      </c>
      <c r="N20175" s="5">
        <v>0</v>
      </c>
      <c r="O20175" s="5">
        <v>0</v>
      </c>
      <c r="P20175" s="5">
        <v>1000000</v>
      </c>
      <c r="Q20175" s="5">
        <v>16</v>
      </c>
      <c r="R20175" s="5">
        <v>31</v>
      </c>
      <c r="S20175" s="5" t="s">
        <v>30</v>
      </c>
      <c r="T20175" s="5" t="s">
        <v>29</v>
      </c>
      <c r="U20175" s="5" t="s">
        <v>30</v>
      </c>
      <c r="V20175" s="5">
        <v>64176.8</v>
      </c>
      <c r="W20175" s="5"/>
    </row>
    <row r="20176" spans="1:23" x14ac:dyDescent="0.25">
      <c r="A20176" s="5">
        <f>20169</f>
      </c>
      <c r="B20176" s="5" t="s">
        <v>20198</v>
      </c>
      <c r="C20176" s="5" t="s">
        <v>30</v>
      </c>
      <c r="D20176" s="5" t="s">
        <v>29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0</v>
      </c>
      <c r="K20176" s="5">
        <v>0</v>
      </c>
      <c r="L20176" s="5">
        <v>0</v>
      </c>
      <c r="M20176" s="5">
        <v>0</v>
      </c>
      <c r="N20176" s="5">
        <v>0</v>
      </c>
      <c r="O20176" s="5">
        <v>0</v>
      </c>
      <c r="P20176" s="5">
        <v>1000000</v>
      </c>
      <c r="Q20176" s="5">
        <v>16</v>
      </c>
      <c r="R20176" s="5">
        <v>31</v>
      </c>
      <c r="S20176" s="5" t="s">
        <v>30</v>
      </c>
      <c r="T20176" s="5" t="s">
        <v>29</v>
      </c>
      <c r="U20176" s="5" t="s">
        <v>30</v>
      </c>
      <c r="V20176" s="5">
        <v>64176.9</v>
      </c>
      <c r="W20176" s="5"/>
    </row>
    <row r="20177" spans="1:23" x14ac:dyDescent="0.25">
      <c r="A20177" s="5">
        <f>20170</f>
      </c>
      <c r="B20177" s="5" t="s">
        <v>20199</v>
      </c>
      <c r="C20177" s="5" t="s">
        <v>30</v>
      </c>
      <c r="D20177" s="5" t="s">
        <v>29</v>
      </c>
      <c r="E20177" s="5">
        <v>0</v>
      </c>
      <c r="F20177" s="5">
        <v>0</v>
      </c>
      <c r="G20177" s="5">
        <v>0</v>
      </c>
      <c r="H20177" s="5">
        <v>0</v>
      </c>
      <c r="I20177" s="5">
        <v>0</v>
      </c>
      <c r="J20177" s="5">
        <v>0</v>
      </c>
      <c r="K20177" s="5">
        <v>0</v>
      </c>
      <c r="L20177" s="5">
        <v>0</v>
      </c>
      <c r="M20177" s="5">
        <v>0</v>
      </c>
      <c r="N20177" s="5">
        <v>0</v>
      </c>
      <c r="O20177" s="5">
        <v>0</v>
      </c>
      <c r="P20177" s="5">
        <v>1000000</v>
      </c>
      <c r="Q20177" s="5">
        <v>16</v>
      </c>
      <c r="R20177" s="5">
        <v>31</v>
      </c>
      <c r="S20177" s="5" t="s">
        <v>30</v>
      </c>
      <c r="T20177" s="5" t="s">
        <v>29</v>
      </c>
      <c r="U20177" s="5" t="s">
        <v>30</v>
      </c>
      <c r="V20177" s="5">
        <v>64177.1</v>
      </c>
      <c r="W20177" s="5"/>
    </row>
    <row r="20178" spans="1:23" x14ac:dyDescent="0.25">
      <c r="A20178" s="5">
        <f>20171</f>
      </c>
      <c r="B20178" s="5" t="s">
        <v>20200</v>
      </c>
      <c r="C20178" s="5" t="s">
        <v>30</v>
      </c>
      <c r="D20178" s="5" t="s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0</v>
      </c>
      <c r="K20178" s="5">
        <v>0</v>
      </c>
      <c r="L20178" s="5">
        <v>0</v>
      </c>
      <c r="M20178" s="5">
        <v>0</v>
      </c>
      <c r="N20178" s="5">
        <v>0</v>
      </c>
      <c r="O20178" s="5">
        <v>0</v>
      </c>
      <c r="P20178" s="5">
        <v>1000000</v>
      </c>
      <c r="Q20178" s="5">
        <v>16</v>
      </c>
      <c r="R20178" s="5">
        <v>31</v>
      </c>
      <c r="S20178" s="5" t="s">
        <v>30</v>
      </c>
      <c r="T20178" s="5" t="s">
        <v>29</v>
      </c>
      <c r="U20178" s="5" t="s">
        <v>30</v>
      </c>
      <c r="V20178" s="5">
        <v>64177.2</v>
      </c>
      <c r="W20178" s="5"/>
    </row>
    <row r="20179" spans="1:23" x14ac:dyDescent="0.25">
      <c r="A20179" s="5">
        <f>20172</f>
      </c>
      <c r="B20179" s="5" t="s">
        <v>20201</v>
      </c>
      <c r="C20179" s="5" t="s">
        <v>30</v>
      </c>
      <c r="D20179" s="5" t="s">
        <v>29</v>
      </c>
      <c r="E20179" s="5">
        <v>0</v>
      </c>
      <c r="F20179" s="5">
        <v>0</v>
      </c>
      <c r="G20179" s="5">
        <v>0</v>
      </c>
      <c r="H20179" s="5">
        <v>0</v>
      </c>
      <c r="I20179" s="5">
        <v>0</v>
      </c>
      <c r="J20179" s="5">
        <v>0</v>
      </c>
      <c r="K20179" s="5">
        <v>0</v>
      </c>
      <c r="L20179" s="5">
        <v>0</v>
      </c>
      <c r="M20179" s="5">
        <v>0</v>
      </c>
      <c r="N20179" s="5">
        <v>0</v>
      </c>
      <c r="O20179" s="5">
        <v>0</v>
      </c>
      <c r="P20179" s="5">
        <v>1000000</v>
      </c>
      <c r="Q20179" s="5">
        <v>16</v>
      </c>
      <c r="R20179" s="5">
        <v>31</v>
      </c>
      <c r="S20179" s="5" t="s">
        <v>30</v>
      </c>
      <c r="T20179" s="5" t="s">
        <v>29</v>
      </c>
      <c r="U20179" s="5" t="s">
        <v>30</v>
      </c>
      <c r="V20179" s="5">
        <v>64177.4</v>
      </c>
      <c r="W20179" s="5"/>
    </row>
    <row r="20180" spans="1:23" x14ac:dyDescent="0.25">
      <c r="A20180" s="5">
        <f>20173</f>
      </c>
      <c r="B20180" s="5" t="s">
        <v>20202</v>
      </c>
      <c r="C20180" s="5" t="s">
        <v>30</v>
      </c>
      <c r="D20180" s="5" t="s">
        <v>29</v>
      </c>
      <c r="E20180" s="5">
        <v>0</v>
      </c>
      <c r="F20180" s="5">
        <v>0</v>
      </c>
      <c r="G20180" s="5">
        <v>0</v>
      </c>
      <c r="H20180" s="5">
        <v>0</v>
      </c>
      <c r="I20180" s="5">
        <v>0</v>
      </c>
      <c r="J20180" s="5">
        <v>0</v>
      </c>
      <c r="K20180" s="5">
        <v>0</v>
      </c>
      <c r="L20180" s="5">
        <v>0</v>
      </c>
      <c r="M20180" s="5">
        <v>0</v>
      </c>
      <c r="N20180" s="5">
        <v>0</v>
      </c>
      <c r="O20180" s="5">
        <v>0</v>
      </c>
      <c r="P20180" s="5">
        <v>1000000</v>
      </c>
      <c r="Q20180" s="5">
        <v>16</v>
      </c>
      <c r="R20180" s="5">
        <v>31</v>
      </c>
      <c r="S20180" s="5" t="s">
        <v>30</v>
      </c>
      <c r="T20180" s="5" t="s">
        <v>29</v>
      </c>
      <c r="U20180" s="5" t="s">
        <v>30</v>
      </c>
      <c r="V20180" s="5">
        <v>64177.5</v>
      </c>
      <c r="W20180" s="5"/>
    </row>
    <row r="20181" spans="1:23" x14ac:dyDescent="0.25">
      <c r="A20181" s="5">
        <f>20174</f>
      </c>
      <c r="B20181" s="5" t="s">
        <v>20203</v>
      </c>
      <c r="C20181" s="5" t="s">
        <v>30</v>
      </c>
      <c r="D20181" s="5" t="s">
        <v>29</v>
      </c>
      <c r="E20181" s="5">
        <v>0</v>
      </c>
      <c r="F20181" s="5">
        <v>0</v>
      </c>
      <c r="G20181" s="5">
        <v>0</v>
      </c>
      <c r="H20181" s="5">
        <v>0</v>
      </c>
      <c r="I20181" s="5">
        <v>0</v>
      </c>
      <c r="J20181" s="5">
        <v>0</v>
      </c>
      <c r="K20181" s="5">
        <v>0</v>
      </c>
      <c r="L20181" s="5">
        <v>0</v>
      </c>
      <c r="M20181" s="5">
        <v>0</v>
      </c>
      <c r="N20181" s="5">
        <v>0</v>
      </c>
      <c r="O20181" s="5">
        <v>0</v>
      </c>
      <c r="P20181" s="5">
        <v>1000000</v>
      </c>
      <c r="Q20181" s="5">
        <v>16</v>
      </c>
      <c r="R20181" s="5">
        <v>31</v>
      </c>
      <c r="S20181" s="5" t="s">
        <v>30</v>
      </c>
      <c r="T20181" s="5" t="s">
        <v>29</v>
      </c>
      <c r="U20181" s="5" t="s">
        <v>30</v>
      </c>
      <c r="V20181" s="5">
        <v>64177.7</v>
      </c>
      <c r="W20181" s="5"/>
    </row>
    <row r="20182" spans="1:23" x14ac:dyDescent="0.25">
      <c r="A20182" s="5">
        <f>20175</f>
      </c>
      <c r="B20182" s="5" t="s">
        <v>20204</v>
      </c>
      <c r="C20182" s="5" t="s">
        <v>30</v>
      </c>
      <c r="D20182" s="5" t="s">
        <v>29</v>
      </c>
      <c r="E20182" s="5">
        <v>0</v>
      </c>
      <c r="F20182" s="5">
        <v>0</v>
      </c>
      <c r="G20182" s="5">
        <v>0</v>
      </c>
      <c r="H20182" s="5">
        <v>0</v>
      </c>
      <c r="I20182" s="5">
        <v>0</v>
      </c>
      <c r="J20182" s="5">
        <v>0</v>
      </c>
      <c r="K20182" s="5">
        <v>0</v>
      </c>
      <c r="L20182" s="5">
        <v>0</v>
      </c>
      <c r="M20182" s="5">
        <v>0</v>
      </c>
      <c r="N20182" s="5">
        <v>0</v>
      </c>
      <c r="O20182" s="5">
        <v>0</v>
      </c>
      <c r="P20182" s="5">
        <v>1000000</v>
      </c>
      <c r="Q20182" s="5">
        <v>16</v>
      </c>
      <c r="R20182" s="5">
        <v>31</v>
      </c>
      <c r="S20182" s="5" t="s">
        <v>30</v>
      </c>
      <c r="T20182" s="5" t="s">
        <v>29</v>
      </c>
      <c r="U20182" s="5" t="s">
        <v>30</v>
      </c>
      <c r="V20182" s="5">
        <v>64177.9</v>
      </c>
      <c r="W20182" s="5"/>
    </row>
    <row r="20183" spans="1:23" x14ac:dyDescent="0.25">
      <c r="A20183" s="5">
        <f>20176</f>
      </c>
      <c r="B20183" s="5" t="s">
        <v>20205</v>
      </c>
      <c r="C20183" s="5" t="s">
        <v>30</v>
      </c>
      <c r="D20183" s="5" t="s">
        <v>29</v>
      </c>
      <c r="E20183" s="5">
        <v>0</v>
      </c>
      <c r="F20183" s="5">
        <v>0</v>
      </c>
      <c r="G20183" s="5">
        <v>0</v>
      </c>
      <c r="H20183" s="5">
        <v>0</v>
      </c>
      <c r="I20183" s="5">
        <v>0</v>
      </c>
      <c r="J20183" s="5">
        <v>0</v>
      </c>
      <c r="K20183" s="5">
        <v>0</v>
      </c>
      <c r="L20183" s="5">
        <v>0</v>
      </c>
      <c r="M20183" s="5">
        <v>0</v>
      </c>
      <c r="N20183" s="5">
        <v>0</v>
      </c>
      <c r="O20183" s="5">
        <v>0</v>
      </c>
      <c r="P20183" s="5">
        <v>1000000</v>
      </c>
      <c r="Q20183" s="5">
        <v>16</v>
      </c>
      <c r="R20183" s="5">
        <v>31</v>
      </c>
      <c r="S20183" s="5" t="s">
        <v>30</v>
      </c>
      <c r="T20183" s="5" t="s">
        <v>29</v>
      </c>
      <c r="U20183" s="5" t="s">
        <v>30</v>
      </c>
      <c r="V20183" s="5">
        <v>64178</v>
      </c>
      <c r="W20183" s="5"/>
    </row>
    <row r="20184" spans="1:23" x14ac:dyDescent="0.25">
      <c r="A20184" s="5">
        <f>20177</f>
      </c>
      <c r="B20184" s="5" t="s">
        <v>20206</v>
      </c>
      <c r="C20184" s="5" t="s">
        <v>30</v>
      </c>
      <c r="D20184" s="5" t="s">
        <v>29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0</v>
      </c>
      <c r="K20184" s="5">
        <v>0</v>
      </c>
      <c r="L20184" s="5">
        <v>0</v>
      </c>
      <c r="M20184" s="5">
        <v>0</v>
      </c>
      <c r="N20184" s="5">
        <v>0</v>
      </c>
      <c r="O20184" s="5">
        <v>0</v>
      </c>
      <c r="P20184" s="5">
        <v>1000000</v>
      </c>
      <c r="Q20184" s="5">
        <v>16</v>
      </c>
      <c r="R20184" s="5">
        <v>31</v>
      </c>
      <c r="S20184" s="5" t="s">
        <v>30</v>
      </c>
      <c r="T20184" s="5" t="s">
        <v>29</v>
      </c>
      <c r="U20184" s="5" t="s">
        <v>30</v>
      </c>
      <c r="V20184" s="5">
        <v>64178.2</v>
      </c>
      <c r="W20184" s="5"/>
    </row>
    <row r="20185" spans="1:23" x14ac:dyDescent="0.25">
      <c r="A20185" s="5">
        <f>20178</f>
      </c>
      <c r="B20185" s="5" t="s">
        <v>20207</v>
      </c>
      <c r="C20185" s="5" t="s">
        <v>30</v>
      </c>
      <c r="D20185" s="5" t="s">
        <v>29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0</v>
      </c>
      <c r="K20185" s="5">
        <v>0</v>
      </c>
      <c r="L20185" s="5">
        <v>0</v>
      </c>
      <c r="M20185" s="5">
        <v>0</v>
      </c>
      <c r="N20185" s="5">
        <v>0</v>
      </c>
      <c r="O20185" s="5">
        <v>0</v>
      </c>
      <c r="P20185" s="5">
        <v>1000000</v>
      </c>
      <c r="Q20185" s="5">
        <v>16</v>
      </c>
      <c r="R20185" s="5">
        <v>31</v>
      </c>
      <c r="S20185" s="5" t="s">
        <v>30</v>
      </c>
      <c r="T20185" s="5" t="s">
        <v>29</v>
      </c>
      <c r="U20185" s="5" t="s">
        <v>30</v>
      </c>
      <c r="V20185" s="5">
        <v>64178.4</v>
      </c>
      <c r="W20185" s="5"/>
    </row>
    <row r="20186" spans="1:23" x14ac:dyDescent="0.25">
      <c r="A20186" s="5">
        <f>20179</f>
      </c>
      <c r="B20186" s="5" t="s">
        <v>20208</v>
      </c>
      <c r="C20186" s="5" t="s">
        <v>30</v>
      </c>
      <c r="D20186" s="5" t="s">
        <v>29</v>
      </c>
      <c r="E20186" s="5">
        <v>0</v>
      </c>
      <c r="F20186" s="5">
        <v>0</v>
      </c>
      <c r="G20186" s="5">
        <v>0</v>
      </c>
      <c r="H20186" s="5">
        <v>0</v>
      </c>
      <c r="I20186" s="5">
        <v>0</v>
      </c>
      <c r="J20186" s="5">
        <v>0</v>
      </c>
      <c r="K20186" s="5">
        <v>0</v>
      </c>
      <c r="L20186" s="5">
        <v>0</v>
      </c>
      <c r="M20186" s="5">
        <v>0</v>
      </c>
      <c r="N20186" s="5">
        <v>0</v>
      </c>
      <c r="O20186" s="5">
        <v>0</v>
      </c>
      <c r="P20186" s="5">
        <v>1000000</v>
      </c>
      <c r="Q20186" s="5">
        <v>16</v>
      </c>
      <c r="R20186" s="5">
        <v>31</v>
      </c>
      <c r="S20186" s="5" t="s">
        <v>30</v>
      </c>
      <c r="T20186" s="5" t="s">
        <v>29</v>
      </c>
      <c r="U20186" s="5" t="s">
        <v>30</v>
      </c>
      <c r="V20186" s="5">
        <v>64178.6</v>
      </c>
      <c r="W20186" s="5"/>
    </row>
    <row r="20187" spans="1:23" x14ac:dyDescent="0.25">
      <c r="A20187" s="5">
        <f>20180</f>
      </c>
      <c r="B20187" s="5" t="s">
        <v>20209</v>
      </c>
      <c r="C20187" s="5" t="s">
        <v>30</v>
      </c>
      <c r="D20187" s="5" t="s">
        <v>29</v>
      </c>
      <c r="E20187" s="5">
        <v>0</v>
      </c>
      <c r="F20187" s="5">
        <v>0</v>
      </c>
      <c r="G20187" s="5">
        <v>0</v>
      </c>
      <c r="H20187" s="5">
        <v>0</v>
      </c>
      <c r="I20187" s="5">
        <v>0</v>
      </c>
      <c r="J20187" s="5">
        <v>0</v>
      </c>
      <c r="K20187" s="5">
        <v>0</v>
      </c>
      <c r="L20187" s="5">
        <v>0</v>
      </c>
      <c r="M20187" s="5">
        <v>0</v>
      </c>
      <c r="N20187" s="5">
        <v>0</v>
      </c>
      <c r="O20187" s="5">
        <v>0</v>
      </c>
      <c r="P20187" s="5">
        <v>1000000</v>
      </c>
      <c r="Q20187" s="5">
        <v>16</v>
      </c>
      <c r="R20187" s="5">
        <v>31</v>
      </c>
      <c r="S20187" s="5" t="s">
        <v>30</v>
      </c>
      <c r="T20187" s="5" t="s">
        <v>29</v>
      </c>
      <c r="U20187" s="5" t="s">
        <v>30</v>
      </c>
      <c r="V20187" s="5">
        <v>64178.7</v>
      </c>
      <c r="W20187" s="5"/>
    </row>
    <row r="20188" spans="1:23" x14ac:dyDescent="0.25">
      <c r="A20188" s="5">
        <f>20181</f>
      </c>
      <c r="B20188" s="5" t="s">
        <v>20210</v>
      </c>
      <c r="C20188" s="5" t="s">
        <v>30</v>
      </c>
      <c r="D20188" s="5" t="s">
        <v>29</v>
      </c>
      <c r="E20188" s="5">
        <v>0</v>
      </c>
      <c r="F20188" s="5">
        <v>0</v>
      </c>
      <c r="G20188" s="5">
        <v>0</v>
      </c>
      <c r="H20188" s="5">
        <v>0</v>
      </c>
      <c r="I20188" s="5">
        <v>0</v>
      </c>
      <c r="J20188" s="5">
        <v>0</v>
      </c>
      <c r="K20188" s="5">
        <v>0</v>
      </c>
      <c r="L20188" s="5">
        <v>0</v>
      </c>
      <c r="M20188" s="5">
        <v>0</v>
      </c>
      <c r="N20188" s="5">
        <v>0</v>
      </c>
      <c r="O20188" s="5">
        <v>0</v>
      </c>
      <c r="P20188" s="5">
        <v>1000000</v>
      </c>
      <c r="Q20188" s="5">
        <v>16</v>
      </c>
      <c r="R20188" s="5">
        <v>31</v>
      </c>
      <c r="S20188" s="5" t="s">
        <v>30</v>
      </c>
      <c r="T20188" s="5" t="s">
        <v>29</v>
      </c>
      <c r="U20188" s="5" t="s">
        <v>30</v>
      </c>
      <c r="V20188" s="5">
        <v>64178.9</v>
      </c>
      <c r="W20188" s="5"/>
    </row>
    <row r="20189" spans="1:23" x14ac:dyDescent="0.25">
      <c r="A20189" s="5">
        <f>20182</f>
      </c>
      <c r="B20189" s="5" t="s">
        <v>20211</v>
      </c>
      <c r="C20189" s="5" t="s">
        <v>30</v>
      </c>
      <c r="D20189" s="5" t="s">
        <v>29</v>
      </c>
      <c r="E20189" s="5">
        <v>0</v>
      </c>
      <c r="F20189" s="5">
        <v>0</v>
      </c>
      <c r="G20189" s="5">
        <v>0</v>
      </c>
      <c r="H20189" s="5">
        <v>0</v>
      </c>
      <c r="I20189" s="5">
        <v>0</v>
      </c>
      <c r="J20189" s="5">
        <v>0</v>
      </c>
      <c r="K20189" s="5">
        <v>0</v>
      </c>
      <c r="L20189" s="5">
        <v>0</v>
      </c>
      <c r="M20189" s="5">
        <v>0</v>
      </c>
      <c r="N20189" s="5">
        <v>0</v>
      </c>
      <c r="O20189" s="5">
        <v>0</v>
      </c>
      <c r="P20189" s="5">
        <v>1000000</v>
      </c>
      <c r="Q20189" s="5">
        <v>16</v>
      </c>
      <c r="R20189" s="5">
        <v>31</v>
      </c>
      <c r="S20189" s="5" t="s">
        <v>30</v>
      </c>
      <c r="T20189" s="5" t="s">
        <v>29</v>
      </c>
      <c r="U20189" s="5" t="s">
        <v>30</v>
      </c>
      <c r="V20189" s="5">
        <v>64179</v>
      </c>
      <c r="W20189" s="5"/>
    </row>
    <row r="20190" spans="1:23" x14ac:dyDescent="0.25">
      <c r="A20190" s="5">
        <f>20183</f>
      </c>
      <c r="B20190" s="5" t="s">
        <v>20212</v>
      </c>
      <c r="C20190" s="5" t="s">
        <v>30</v>
      </c>
      <c r="D20190" s="5" t="s">
        <v>29</v>
      </c>
      <c r="E20190" s="5">
        <v>0</v>
      </c>
      <c r="F20190" s="5">
        <v>0</v>
      </c>
      <c r="G20190" s="5">
        <v>0</v>
      </c>
      <c r="H20190" s="5">
        <v>0</v>
      </c>
      <c r="I20190" s="5">
        <v>0</v>
      </c>
      <c r="J20190" s="5">
        <v>0</v>
      </c>
      <c r="K20190" s="5">
        <v>0</v>
      </c>
      <c r="L20190" s="5">
        <v>0</v>
      </c>
      <c r="M20190" s="5">
        <v>0</v>
      </c>
      <c r="N20190" s="5">
        <v>0</v>
      </c>
      <c r="O20190" s="5">
        <v>0</v>
      </c>
      <c r="P20190" s="5">
        <v>1000000</v>
      </c>
      <c r="Q20190" s="5">
        <v>16</v>
      </c>
      <c r="R20190" s="5">
        <v>31</v>
      </c>
      <c r="S20190" s="5" t="s">
        <v>30</v>
      </c>
      <c r="T20190" s="5" t="s">
        <v>29</v>
      </c>
      <c r="U20190" s="5" t="s">
        <v>30</v>
      </c>
      <c r="V20190" s="5">
        <v>64179.1</v>
      </c>
      <c r="W20190" s="5"/>
    </row>
    <row r="20191" spans="1:23" x14ac:dyDescent="0.25">
      <c r="A20191" s="5">
        <f>20184</f>
      </c>
      <c r="B20191" s="5" t="s">
        <v>20213</v>
      </c>
      <c r="C20191" s="5" t="s">
        <v>30</v>
      </c>
      <c r="D20191" s="5" t="s">
        <v>29</v>
      </c>
      <c r="E20191" s="5">
        <v>0</v>
      </c>
      <c r="F20191" s="5">
        <v>0</v>
      </c>
      <c r="G20191" s="5">
        <v>0</v>
      </c>
      <c r="H20191" s="5">
        <v>0</v>
      </c>
      <c r="I20191" s="5">
        <v>0</v>
      </c>
      <c r="J20191" s="5">
        <v>0</v>
      </c>
      <c r="K20191" s="5">
        <v>0</v>
      </c>
      <c r="L20191" s="5">
        <v>0</v>
      </c>
      <c r="M20191" s="5">
        <v>0</v>
      </c>
      <c r="N20191" s="5">
        <v>0</v>
      </c>
      <c r="O20191" s="5">
        <v>0</v>
      </c>
      <c r="P20191" s="5">
        <v>1000000</v>
      </c>
      <c r="Q20191" s="5">
        <v>16</v>
      </c>
      <c r="R20191" s="5">
        <v>31</v>
      </c>
      <c r="S20191" s="5" t="s">
        <v>30</v>
      </c>
      <c r="T20191" s="5" t="s">
        <v>29</v>
      </c>
      <c r="U20191" s="5" t="s">
        <v>30</v>
      </c>
      <c r="V20191" s="5">
        <v>64179.3</v>
      </c>
      <c r="W20191" s="5"/>
    </row>
    <row r="20192" spans="1:23" x14ac:dyDescent="0.25">
      <c r="A20192" s="5">
        <f>20185</f>
      </c>
      <c r="B20192" s="5" t="s">
        <v>20214</v>
      </c>
      <c r="C20192" s="5" t="s">
        <v>30</v>
      </c>
      <c r="D20192" s="5" t="s">
        <v>29</v>
      </c>
      <c r="E20192" s="5">
        <v>0</v>
      </c>
      <c r="F20192" s="5">
        <v>0</v>
      </c>
      <c r="G20192" s="5">
        <v>0</v>
      </c>
      <c r="H20192" s="5">
        <v>0</v>
      </c>
      <c r="I20192" s="5">
        <v>0</v>
      </c>
      <c r="J20192" s="5">
        <v>0</v>
      </c>
      <c r="K20192" s="5">
        <v>0</v>
      </c>
      <c r="L20192" s="5">
        <v>0</v>
      </c>
      <c r="M20192" s="5">
        <v>0</v>
      </c>
      <c r="N20192" s="5">
        <v>0</v>
      </c>
      <c r="O20192" s="5">
        <v>0</v>
      </c>
      <c r="P20192" s="5">
        <v>1000000</v>
      </c>
      <c r="Q20192" s="5">
        <v>16</v>
      </c>
      <c r="R20192" s="5">
        <v>31</v>
      </c>
      <c r="S20192" s="5" t="s">
        <v>30</v>
      </c>
      <c r="T20192" s="5" t="s">
        <v>29</v>
      </c>
      <c r="U20192" s="5" t="s">
        <v>30</v>
      </c>
      <c r="V20192" s="5">
        <v>64179.4</v>
      </c>
      <c r="W20192" s="5"/>
    </row>
    <row r="20193" spans="1:23" x14ac:dyDescent="0.25">
      <c r="A20193" s="5">
        <f>20186</f>
      </c>
      <c r="B20193" s="5" t="s">
        <v>20215</v>
      </c>
      <c r="C20193" s="5" t="s">
        <v>30</v>
      </c>
      <c r="D20193" s="5" t="s">
        <v>29</v>
      </c>
      <c r="E20193" s="5">
        <v>0</v>
      </c>
      <c r="F20193" s="5">
        <v>0</v>
      </c>
      <c r="G20193" s="5">
        <v>0</v>
      </c>
      <c r="H20193" s="5">
        <v>0</v>
      </c>
      <c r="I20193" s="5">
        <v>0</v>
      </c>
      <c r="J20193" s="5">
        <v>0</v>
      </c>
      <c r="K20193" s="5">
        <v>0</v>
      </c>
      <c r="L20193" s="5">
        <v>0</v>
      </c>
      <c r="M20193" s="5">
        <v>0</v>
      </c>
      <c r="N20193" s="5">
        <v>0</v>
      </c>
      <c r="O20193" s="5">
        <v>0</v>
      </c>
      <c r="P20193" s="5">
        <v>1000000</v>
      </c>
      <c r="Q20193" s="5">
        <v>16</v>
      </c>
      <c r="R20193" s="5">
        <v>31</v>
      </c>
      <c r="S20193" s="5" t="s">
        <v>30</v>
      </c>
      <c r="T20193" s="5" t="s">
        <v>29</v>
      </c>
      <c r="U20193" s="5" t="s">
        <v>30</v>
      </c>
      <c r="V20193" s="5">
        <v>64179.5</v>
      </c>
      <c r="W20193" s="5"/>
    </row>
    <row r="20194" spans="1:23" x14ac:dyDescent="0.25">
      <c r="A20194" s="5">
        <f>20187</f>
      </c>
      <c r="B20194" s="5" t="s">
        <v>20216</v>
      </c>
      <c r="C20194" s="5" t="s">
        <v>30</v>
      </c>
      <c r="D20194" s="5" t="s">
        <v>29</v>
      </c>
      <c r="E20194" s="5">
        <v>0</v>
      </c>
      <c r="F20194" s="5">
        <v>0</v>
      </c>
      <c r="G20194" s="5">
        <v>0</v>
      </c>
      <c r="H20194" s="5">
        <v>0</v>
      </c>
      <c r="I20194" s="5">
        <v>0</v>
      </c>
      <c r="J20194" s="5">
        <v>0</v>
      </c>
      <c r="K20194" s="5">
        <v>0</v>
      </c>
      <c r="L20194" s="5">
        <v>0</v>
      </c>
      <c r="M20194" s="5">
        <v>0</v>
      </c>
      <c r="N20194" s="5">
        <v>0</v>
      </c>
      <c r="O20194" s="5">
        <v>0</v>
      </c>
      <c r="P20194" s="5">
        <v>1000000</v>
      </c>
      <c r="Q20194" s="5">
        <v>16</v>
      </c>
      <c r="R20194" s="5">
        <v>31</v>
      </c>
      <c r="S20194" s="5" t="s">
        <v>30</v>
      </c>
      <c r="T20194" s="5" t="s">
        <v>29</v>
      </c>
      <c r="U20194" s="5" t="s">
        <v>30</v>
      </c>
      <c r="V20194" s="5">
        <v>64179.7</v>
      </c>
      <c r="W20194" s="5"/>
    </row>
    <row r="20195" spans="1:23" x14ac:dyDescent="0.25">
      <c r="A20195" s="5">
        <f>20188</f>
      </c>
      <c r="B20195" s="5" t="s">
        <v>20217</v>
      </c>
      <c r="C20195" s="5" t="s">
        <v>30</v>
      </c>
      <c r="D20195" s="5" t="s">
        <v>29</v>
      </c>
      <c r="E20195" s="5">
        <v>0</v>
      </c>
      <c r="F20195" s="5">
        <v>0</v>
      </c>
      <c r="G20195" s="5">
        <v>0</v>
      </c>
      <c r="H20195" s="5">
        <v>0</v>
      </c>
      <c r="I20195" s="5">
        <v>0</v>
      </c>
      <c r="J20195" s="5">
        <v>0</v>
      </c>
      <c r="K20195" s="5">
        <v>0</v>
      </c>
      <c r="L20195" s="5">
        <v>0</v>
      </c>
      <c r="M20195" s="5">
        <v>0</v>
      </c>
      <c r="N20195" s="5">
        <v>0</v>
      </c>
      <c r="O20195" s="5">
        <v>0</v>
      </c>
      <c r="P20195" s="5">
        <v>1000000</v>
      </c>
      <c r="Q20195" s="5">
        <v>16</v>
      </c>
      <c r="R20195" s="5">
        <v>31</v>
      </c>
      <c r="S20195" s="5" t="s">
        <v>30</v>
      </c>
      <c r="T20195" s="5" t="s">
        <v>29</v>
      </c>
      <c r="U20195" s="5" t="s">
        <v>30</v>
      </c>
      <c r="V20195" s="5">
        <v>64179.8</v>
      </c>
      <c r="W20195" s="5"/>
    </row>
    <row r="20196" spans="1:23" x14ac:dyDescent="0.25">
      <c r="A20196" s="5">
        <f>20189</f>
      </c>
      <c r="B20196" s="5" t="s">
        <v>20218</v>
      </c>
      <c r="C20196" s="5" t="s">
        <v>30</v>
      </c>
      <c r="D20196" s="5" t="s">
        <v>29</v>
      </c>
      <c r="E20196" s="5">
        <v>0</v>
      </c>
      <c r="F20196" s="5">
        <v>0</v>
      </c>
      <c r="G20196" s="5">
        <v>0</v>
      </c>
      <c r="H20196" s="5">
        <v>0</v>
      </c>
      <c r="I20196" s="5">
        <v>0</v>
      </c>
      <c r="J20196" s="5">
        <v>0</v>
      </c>
      <c r="K20196" s="5">
        <v>0</v>
      </c>
      <c r="L20196" s="5">
        <v>0</v>
      </c>
      <c r="M20196" s="5">
        <v>0</v>
      </c>
      <c r="N20196" s="5">
        <v>0</v>
      </c>
      <c r="O20196" s="5">
        <v>0</v>
      </c>
      <c r="P20196" s="5">
        <v>1000000</v>
      </c>
      <c r="Q20196" s="5">
        <v>16</v>
      </c>
      <c r="R20196" s="5">
        <v>31</v>
      </c>
      <c r="S20196" s="5" t="s">
        <v>30</v>
      </c>
      <c r="T20196" s="5" t="s">
        <v>29</v>
      </c>
      <c r="U20196" s="5" t="s">
        <v>30</v>
      </c>
      <c r="V20196" s="5">
        <v>64180</v>
      </c>
      <c r="W20196" s="5"/>
    </row>
    <row r="20197" spans="1:23" x14ac:dyDescent="0.25">
      <c r="A20197" s="5">
        <f>20190</f>
      </c>
      <c r="B20197" s="5" t="s">
        <v>20219</v>
      </c>
      <c r="C20197" s="5" t="s">
        <v>30</v>
      </c>
      <c r="D20197" s="5" t="s">
        <v>29</v>
      </c>
      <c r="E20197" s="5">
        <v>0</v>
      </c>
      <c r="F20197" s="5">
        <v>0</v>
      </c>
      <c r="G20197" s="5">
        <v>0</v>
      </c>
      <c r="H20197" s="5">
        <v>0</v>
      </c>
      <c r="I20197" s="5">
        <v>0</v>
      </c>
      <c r="J20197" s="5">
        <v>0</v>
      </c>
      <c r="K20197" s="5">
        <v>0</v>
      </c>
      <c r="L20197" s="5">
        <v>0</v>
      </c>
      <c r="M20197" s="5">
        <v>0</v>
      </c>
      <c r="N20197" s="5">
        <v>0</v>
      </c>
      <c r="O20197" s="5">
        <v>0</v>
      </c>
      <c r="P20197" s="5">
        <v>1000000</v>
      </c>
      <c r="Q20197" s="5">
        <v>16</v>
      </c>
      <c r="R20197" s="5">
        <v>31</v>
      </c>
      <c r="S20197" s="5" t="s">
        <v>30</v>
      </c>
      <c r="T20197" s="5" t="s">
        <v>29</v>
      </c>
      <c r="U20197" s="5" t="s">
        <v>30</v>
      </c>
      <c r="V20197" s="5">
        <v>64180.2</v>
      </c>
      <c r="W20197" s="5"/>
    </row>
    <row r="20198" spans="1:23" x14ac:dyDescent="0.25">
      <c r="A20198" s="5">
        <f>20191</f>
      </c>
      <c r="B20198" s="5" t="s">
        <v>20220</v>
      </c>
      <c r="C20198" s="5" t="s">
        <v>30</v>
      </c>
      <c r="D20198" s="5" t="s">
        <v>29</v>
      </c>
      <c r="E20198" s="5">
        <v>0</v>
      </c>
      <c r="F20198" s="5">
        <v>0</v>
      </c>
      <c r="G20198" s="5">
        <v>0</v>
      </c>
      <c r="H20198" s="5">
        <v>0</v>
      </c>
      <c r="I20198" s="5">
        <v>0</v>
      </c>
      <c r="J20198" s="5">
        <v>0</v>
      </c>
      <c r="K20198" s="5">
        <v>0</v>
      </c>
      <c r="L20198" s="5">
        <v>0</v>
      </c>
      <c r="M20198" s="5">
        <v>0</v>
      </c>
      <c r="N20198" s="5">
        <v>0</v>
      </c>
      <c r="O20198" s="5">
        <v>0</v>
      </c>
      <c r="P20198" s="5">
        <v>1000000</v>
      </c>
      <c r="Q20198" s="5">
        <v>16</v>
      </c>
      <c r="R20198" s="5">
        <v>31</v>
      </c>
      <c r="S20198" s="5" t="s">
        <v>30</v>
      </c>
      <c r="T20198" s="5" t="s">
        <v>29</v>
      </c>
      <c r="U20198" s="5" t="s">
        <v>30</v>
      </c>
      <c r="V20198" s="5">
        <v>64180.4</v>
      </c>
      <c r="W20198" s="5"/>
    </row>
    <row r="20199" spans="1:23" x14ac:dyDescent="0.25">
      <c r="A20199" s="5">
        <f>20192</f>
      </c>
      <c r="B20199" s="5" t="s">
        <v>20221</v>
      </c>
      <c r="C20199" s="5" t="s">
        <v>30</v>
      </c>
      <c r="D20199" s="5" t="s">
        <v>29</v>
      </c>
      <c r="E20199" s="5">
        <v>0</v>
      </c>
      <c r="F20199" s="5">
        <v>0</v>
      </c>
      <c r="G20199" s="5">
        <v>0</v>
      </c>
      <c r="H20199" s="5">
        <v>0</v>
      </c>
      <c r="I20199" s="5">
        <v>0</v>
      </c>
      <c r="J20199" s="5">
        <v>0</v>
      </c>
      <c r="K20199" s="5">
        <v>0</v>
      </c>
      <c r="L20199" s="5">
        <v>0</v>
      </c>
      <c r="M20199" s="5">
        <v>0</v>
      </c>
      <c r="N20199" s="5">
        <v>0</v>
      </c>
      <c r="O20199" s="5">
        <v>0</v>
      </c>
      <c r="P20199" s="5">
        <v>1000000</v>
      </c>
      <c r="Q20199" s="5">
        <v>16</v>
      </c>
      <c r="R20199" s="5">
        <v>31</v>
      </c>
      <c r="S20199" s="5" t="s">
        <v>30</v>
      </c>
      <c r="T20199" s="5" t="s">
        <v>29</v>
      </c>
      <c r="U20199" s="5" t="s">
        <v>30</v>
      </c>
      <c r="V20199" s="5">
        <v>64180.6</v>
      </c>
      <c r="W20199" s="5"/>
    </row>
    <row r="20200" spans="1:23" x14ac:dyDescent="0.25">
      <c r="A20200" s="5">
        <f>20193</f>
      </c>
      <c r="B20200" s="5" t="s">
        <v>20222</v>
      </c>
      <c r="C20200" s="5" t="s">
        <v>30</v>
      </c>
      <c r="D20200" s="5" t="s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0</v>
      </c>
      <c r="K20200" s="5">
        <v>0</v>
      </c>
      <c r="L20200" s="5">
        <v>0</v>
      </c>
      <c r="M20200" s="5">
        <v>0</v>
      </c>
      <c r="N20200" s="5">
        <v>0</v>
      </c>
      <c r="O20200" s="5">
        <v>0</v>
      </c>
      <c r="P20200" s="5">
        <v>1000000</v>
      </c>
      <c r="Q20200" s="5">
        <v>16</v>
      </c>
      <c r="R20200" s="5">
        <v>31</v>
      </c>
      <c r="S20200" s="5" t="s">
        <v>30</v>
      </c>
      <c r="T20200" s="5" t="s">
        <v>29</v>
      </c>
      <c r="U20200" s="5" t="s">
        <v>30</v>
      </c>
      <c r="V20200" s="5">
        <v>64180.7</v>
      </c>
      <c r="W20200" s="5"/>
    </row>
    <row r="20201" spans="1:23" x14ac:dyDescent="0.25">
      <c r="A20201" s="5">
        <f>20194</f>
      </c>
      <c r="B20201" s="5" t="s">
        <v>20223</v>
      </c>
      <c r="C20201" s="5" t="s">
        <v>30</v>
      </c>
      <c r="D20201" s="5" t="s">
        <v>29</v>
      </c>
      <c r="E20201" s="5">
        <v>0</v>
      </c>
      <c r="F20201" s="5">
        <v>0</v>
      </c>
      <c r="G20201" s="5">
        <v>0</v>
      </c>
      <c r="H20201" s="5">
        <v>0</v>
      </c>
      <c r="I20201" s="5">
        <v>0</v>
      </c>
      <c r="J20201" s="5">
        <v>0</v>
      </c>
      <c r="K20201" s="5">
        <v>0</v>
      </c>
      <c r="L20201" s="5">
        <v>0</v>
      </c>
      <c r="M20201" s="5">
        <v>0</v>
      </c>
      <c r="N20201" s="5">
        <v>0</v>
      </c>
      <c r="O20201" s="5">
        <v>0</v>
      </c>
      <c r="P20201" s="5">
        <v>1000000</v>
      </c>
      <c r="Q20201" s="5">
        <v>16</v>
      </c>
      <c r="R20201" s="5">
        <v>31</v>
      </c>
      <c r="S20201" s="5" t="s">
        <v>30</v>
      </c>
      <c r="T20201" s="5" t="s">
        <v>29</v>
      </c>
      <c r="U20201" s="5" t="s">
        <v>30</v>
      </c>
      <c r="V20201" s="5">
        <v>64180.9</v>
      </c>
      <c r="W20201" s="5"/>
    </row>
    <row r="20202" spans="1:23" x14ac:dyDescent="0.25">
      <c r="A20202" s="5">
        <f>20195</f>
      </c>
      <c r="B20202" s="5" t="s">
        <v>20224</v>
      </c>
      <c r="C20202" s="5" t="s">
        <v>30</v>
      </c>
      <c r="D20202" s="5" t="s">
        <v>29</v>
      </c>
      <c r="E20202" s="5">
        <v>0</v>
      </c>
      <c r="F20202" s="5">
        <v>0</v>
      </c>
      <c r="G20202" s="5">
        <v>0</v>
      </c>
      <c r="H20202" s="5">
        <v>0</v>
      </c>
      <c r="I20202" s="5">
        <v>0</v>
      </c>
      <c r="J20202" s="5">
        <v>0</v>
      </c>
      <c r="K20202" s="5">
        <v>0</v>
      </c>
      <c r="L20202" s="5">
        <v>0</v>
      </c>
      <c r="M20202" s="5">
        <v>0</v>
      </c>
      <c r="N20202" s="5">
        <v>0</v>
      </c>
      <c r="O20202" s="5">
        <v>0</v>
      </c>
      <c r="P20202" s="5">
        <v>1000000</v>
      </c>
      <c r="Q20202" s="5">
        <v>16</v>
      </c>
      <c r="R20202" s="5">
        <v>31</v>
      </c>
      <c r="S20202" s="5" t="s">
        <v>30</v>
      </c>
      <c r="T20202" s="5" t="s">
        <v>29</v>
      </c>
      <c r="U20202" s="5" t="s">
        <v>30</v>
      </c>
      <c r="V20202" s="5">
        <v>64181.1</v>
      </c>
      <c r="W20202" s="5"/>
    </row>
    <row r="20203" spans="1:23" x14ac:dyDescent="0.25">
      <c r="A20203" s="5">
        <f>20196</f>
      </c>
      <c r="B20203" s="5" t="s">
        <v>20225</v>
      </c>
      <c r="C20203" s="5" t="s">
        <v>30</v>
      </c>
      <c r="D20203" s="5" t="s">
        <v>29</v>
      </c>
      <c r="E20203" s="5">
        <v>0</v>
      </c>
      <c r="F20203" s="5">
        <v>0</v>
      </c>
      <c r="G20203" s="5">
        <v>0</v>
      </c>
      <c r="H20203" s="5">
        <v>0</v>
      </c>
      <c r="I20203" s="5">
        <v>0</v>
      </c>
      <c r="J20203" s="5">
        <v>0</v>
      </c>
      <c r="K20203" s="5">
        <v>0</v>
      </c>
      <c r="L20203" s="5">
        <v>0</v>
      </c>
      <c r="M20203" s="5">
        <v>0</v>
      </c>
      <c r="N20203" s="5">
        <v>0</v>
      </c>
      <c r="O20203" s="5">
        <v>0</v>
      </c>
      <c r="P20203" s="5">
        <v>1000000</v>
      </c>
      <c r="Q20203" s="5">
        <v>16</v>
      </c>
      <c r="R20203" s="5">
        <v>31</v>
      </c>
      <c r="S20203" s="5" t="s">
        <v>30</v>
      </c>
      <c r="T20203" s="5" t="s">
        <v>29</v>
      </c>
      <c r="U20203" s="5" t="s">
        <v>30</v>
      </c>
      <c r="V20203" s="5">
        <v>64181.2</v>
      </c>
      <c r="W20203" s="5"/>
    </row>
    <row r="20204" spans="1:23" x14ac:dyDescent="0.25">
      <c r="A20204" s="5">
        <f>20197</f>
      </c>
      <c r="B20204" s="5" t="s">
        <v>20226</v>
      </c>
      <c r="C20204" s="5" t="s">
        <v>30</v>
      </c>
      <c r="D20204" s="5" t="s">
        <v>29</v>
      </c>
      <c r="E20204" s="5">
        <v>0</v>
      </c>
      <c r="F20204" s="5">
        <v>0</v>
      </c>
      <c r="G20204" s="5">
        <v>0</v>
      </c>
      <c r="H20204" s="5">
        <v>0</v>
      </c>
      <c r="I20204" s="5">
        <v>0</v>
      </c>
      <c r="J20204" s="5">
        <v>0</v>
      </c>
      <c r="K20204" s="5">
        <v>0</v>
      </c>
      <c r="L20204" s="5">
        <v>0</v>
      </c>
      <c r="M20204" s="5">
        <v>0</v>
      </c>
      <c r="N20204" s="5">
        <v>0</v>
      </c>
      <c r="O20204" s="5">
        <v>0</v>
      </c>
      <c r="P20204" s="5">
        <v>1000000</v>
      </c>
      <c r="Q20204" s="5">
        <v>16</v>
      </c>
      <c r="R20204" s="5">
        <v>31</v>
      </c>
      <c r="S20204" s="5" t="s">
        <v>30</v>
      </c>
      <c r="T20204" s="5" t="s">
        <v>29</v>
      </c>
      <c r="U20204" s="5" t="s">
        <v>30</v>
      </c>
      <c r="V20204" s="5">
        <v>64181.4</v>
      </c>
      <c r="W20204" s="5"/>
    </row>
    <row r="20205" spans="1:23" x14ac:dyDescent="0.25">
      <c r="A20205" s="5">
        <f>20198</f>
      </c>
      <c r="B20205" s="5" t="s">
        <v>20227</v>
      </c>
      <c r="C20205" s="5" t="s">
        <v>30</v>
      </c>
      <c r="D20205" s="5" t="s">
        <v>29</v>
      </c>
      <c r="E20205" s="5">
        <v>0</v>
      </c>
      <c r="F20205" s="5">
        <v>0</v>
      </c>
      <c r="G20205" s="5">
        <v>0</v>
      </c>
      <c r="H20205" s="5">
        <v>0</v>
      </c>
      <c r="I20205" s="5">
        <v>0</v>
      </c>
      <c r="J20205" s="5">
        <v>0</v>
      </c>
      <c r="K20205" s="5">
        <v>0</v>
      </c>
      <c r="L20205" s="5">
        <v>0</v>
      </c>
      <c r="M20205" s="5">
        <v>0</v>
      </c>
      <c r="N20205" s="5">
        <v>0</v>
      </c>
      <c r="O20205" s="5">
        <v>0</v>
      </c>
      <c r="P20205" s="5">
        <v>1000000</v>
      </c>
      <c r="Q20205" s="5">
        <v>16</v>
      </c>
      <c r="R20205" s="5">
        <v>31</v>
      </c>
      <c r="S20205" s="5" t="s">
        <v>30</v>
      </c>
      <c r="T20205" s="5" t="s">
        <v>29</v>
      </c>
      <c r="U20205" s="5" t="s">
        <v>30</v>
      </c>
      <c r="V20205" s="5">
        <v>64181.5</v>
      </c>
      <c r="W20205" s="5"/>
    </row>
    <row r="20206" spans="1:23" x14ac:dyDescent="0.25">
      <c r="A20206" s="5">
        <f>20199</f>
      </c>
      <c r="B20206" s="5" t="s">
        <v>20228</v>
      </c>
      <c r="C20206" s="5" t="s">
        <v>30</v>
      </c>
      <c r="D20206" s="5" t="s">
        <v>29</v>
      </c>
      <c r="E20206" s="5">
        <v>0</v>
      </c>
      <c r="F20206" s="5">
        <v>0</v>
      </c>
      <c r="G20206" s="5">
        <v>0</v>
      </c>
      <c r="H20206" s="5">
        <v>0</v>
      </c>
      <c r="I20206" s="5">
        <v>0</v>
      </c>
      <c r="J20206" s="5">
        <v>0</v>
      </c>
      <c r="K20206" s="5">
        <v>0</v>
      </c>
      <c r="L20206" s="5">
        <v>0</v>
      </c>
      <c r="M20206" s="5">
        <v>0</v>
      </c>
      <c r="N20206" s="5">
        <v>0</v>
      </c>
      <c r="O20206" s="5">
        <v>0</v>
      </c>
      <c r="P20206" s="5">
        <v>1000000</v>
      </c>
      <c r="Q20206" s="5">
        <v>16</v>
      </c>
      <c r="R20206" s="5">
        <v>31</v>
      </c>
      <c r="S20206" s="5" t="s">
        <v>30</v>
      </c>
      <c r="T20206" s="5" t="s">
        <v>29</v>
      </c>
      <c r="U20206" s="5" t="s">
        <v>30</v>
      </c>
      <c r="V20206" s="5">
        <v>64181.7</v>
      </c>
      <c r="W20206" s="5"/>
    </row>
    <row r="20207" spans="1:23" x14ac:dyDescent="0.25">
      <c r="A20207" s="5">
        <f>20200</f>
      </c>
      <c r="B20207" s="5" t="s">
        <v>20229</v>
      </c>
      <c r="C20207" s="5" t="s">
        <v>30</v>
      </c>
      <c r="D20207" s="5" t="s">
        <v>29</v>
      </c>
      <c r="E20207" s="5">
        <v>0</v>
      </c>
      <c r="F20207" s="5">
        <v>0</v>
      </c>
      <c r="G20207" s="5">
        <v>0</v>
      </c>
      <c r="H20207" s="5">
        <v>0</v>
      </c>
      <c r="I20207" s="5">
        <v>0</v>
      </c>
      <c r="J20207" s="5">
        <v>0</v>
      </c>
      <c r="K20207" s="5">
        <v>0</v>
      </c>
      <c r="L20207" s="5">
        <v>0</v>
      </c>
      <c r="M20207" s="5">
        <v>0</v>
      </c>
      <c r="N20207" s="5">
        <v>0</v>
      </c>
      <c r="O20207" s="5">
        <v>0</v>
      </c>
      <c r="P20207" s="5">
        <v>1000000</v>
      </c>
      <c r="Q20207" s="5">
        <v>16</v>
      </c>
      <c r="R20207" s="5">
        <v>31</v>
      </c>
      <c r="S20207" s="5" t="s">
        <v>30</v>
      </c>
      <c r="T20207" s="5" t="s">
        <v>29</v>
      </c>
      <c r="U20207" s="5" t="s">
        <v>30</v>
      </c>
      <c r="V20207" s="5">
        <v>64181.9</v>
      </c>
      <c r="W20207" s="5"/>
    </row>
    <row r="20208" spans="1:23" x14ac:dyDescent="0.25">
      <c r="A20208" s="5">
        <f>20201</f>
      </c>
      <c r="B20208" s="5" t="s">
        <v>20230</v>
      </c>
      <c r="C20208" s="5" t="s">
        <v>30</v>
      </c>
      <c r="D20208" s="5" t="s">
        <v>29</v>
      </c>
      <c r="E20208" s="5">
        <v>0</v>
      </c>
      <c r="F20208" s="5">
        <v>0</v>
      </c>
      <c r="G20208" s="5">
        <v>0</v>
      </c>
      <c r="H20208" s="5">
        <v>0</v>
      </c>
      <c r="I20208" s="5">
        <v>0</v>
      </c>
      <c r="J20208" s="5">
        <v>0</v>
      </c>
      <c r="K20208" s="5">
        <v>0</v>
      </c>
      <c r="L20208" s="5">
        <v>0</v>
      </c>
      <c r="M20208" s="5">
        <v>0</v>
      </c>
      <c r="N20208" s="5">
        <v>0</v>
      </c>
      <c r="O20208" s="5">
        <v>0</v>
      </c>
      <c r="P20208" s="5">
        <v>1000000</v>
      </c>
      <c r="Q20208" s="5">
        <v>16</v>
      </c>
      <c r="R20208" s="5">
        <v>31</v>
      </c>
      <c r="S20208" s="5" t="s">
        <v>30</v>
      </c>
      <c r="T20208" s="5" t="s">
        <v>29</v>
      </c>
      <c r="U20208" s="5" t="s">
        <v>30</v>
      </c>
      <c r="V20208" s="5">
        <v>64182</v>
      </c>
      <c r="W20208" s="5"/>
    </row>
    <row r="20209" spans="1:23" x14ac:dyDescent="0.25">
      <c r="A20209" s="5">
        <f>20202</f>
      </c>
      <c r="B20209" s="5" t="s">
        <v>20231</v>
      </c>
      <c r="C20209" s="5" t="s">
        <v>30</v>
      </c>
      <c r="D20209" s="5" t="s">
        <v>29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0</v>
      </c>
      <c r="K20209" s="5">
        <v>0</v>
      </c>
      <c r="L20209" s="5">
        <v>0</v>
      </c>
      <c r="M20209" s="5">
        <v>0</v>
      </c>
      <c r="N20209" s="5">
        <v>0</v>
      </c>
      <c r="O20209" s="5">
        <v>0</v>
      </c>
      <c r="P20209" s="5">
        <v>1000000</v>
      </c>
      <c r="Q20209" s="5">
        <v>16</v>
      </c>
      <c r="R20209" s="5">
        <v>31</v>
      </c>
      <c r="S20209" s="5" t="s">
        <v>30</v>
      </c>
      <c r="T20209" s="5" t="s">
        <v>29</v>
      </c>
      <c r="U20209" s="5" t="s">
        <v>30</v>
      </c>
      <c r="V20209" s="5">
        <v>64182.2</v>
      </c>
      <c r="W20209" s="5"/>
    </row>
    <row r="20210" spans="1:23" x14ac:dyDescent="0.25">
      <c r="A20210" s="5">
        <f>20203</f>
      </c>
      <c r="B20210" s="5" t="s">
        <v>20232</v>
      </c>
      <c r="C20210" s="5" t="s">
        <v>30</v>
      </c>
      <c r="D20210" s="5" t="s">
        <v>29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0</v>
      </c>
      <c r="K20210" s="5">
        <v>0</v>
      </c>
      <c r="L20210" s="5">
        <v>0</v>
      </c>
      <c r="M20210" s="5">
        <v>0</v>
      </c>
      <c r="N20210" s="5">
        <v>0</v>
      </c>
      <c r="O20210" s="5">
        <v>0</v>
      </c>
      <c r="P20210" s="5">
        <v>1000000</v>
      </c>
      <c r="Q20210" s="5">
        <v>16</v>
      </c>
      <c r="R20210" s="5">
        <v>31</v>
      </c>
      <c r="S20210" s="5" t="s">
        <v>30</v>
      </c>
      <c r="T20210" s="5" t="s">
        <v>29</v>
      </c>
      <c r="U20210" s="5" t="s">
        <v>30</v>
      </c>
      <c r="V20210" s="5">
        <v>64182.3</v>
      </c>
      <c r="W20210" s="5"/>
    </row>
    <row r="20211" spans="1:23" x14ac:dyDescent="0.25">
      <c r="A20211" s="5">
        <f>20204</f>
      </c>
      <c r="B20211" s="5" t="s">
        <v>20233</v>
      </c>
      <c r="C20211" s="5" t="s">
        <v>30</v>
      </c>
      <c r="D20211" s="5" t="s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0</v>
      </c>
      <c r="K20211" s="5">
        <v>0</v>
      </c>
      <c r="L20211" s="5">
        <v>0</v>
      </c>
      <c r="M20211" s="5">
        <v>0</v>
      </c>
      <c r="N20211" s="5">
        <v>0</v>
      </c>
      <c r="O20211" s="5">
        <v>0</v>
      </c>
      <c r="P20211" s="5">
        <v>1000000</v>
      </c>
      <c r="Q20211" s="5">
        <v>16</v>
      </c>
      <c r="R20211" s="5">
        <v>31</v>
      </c>
      <c r="S20211" s="5" t="s">
        <v>30</v>
      </c>
      <c r="T20211" s="5" t="s">
        <v>29</v>
      </c>
      <c r="U20211" s="5" t="s">
        <v>30</v>
      </c>
      <c r="V20211" s="5">
        <v>64182.5</v>
      </c>
      <c r="W20211" s="5"/>
    </row>
    <row r="20212" spans="1:23" x14ac:dyDescent="0.25">
      <c r="A20212" s="5">
        <f>20205</f>
      </c>
      <c r="B20212" s="5" t="s">
        <v>20234</v>
      </c>
      <c r="C20212" s="5" t="s">
        <v>30</v>
      </c>
      <c r="D20212" s="5" t="s">
        <v>29</v>
      </c>
      <c r="E20212" s="5">
        <v>0</v>
      </c>
      <c r="F20212" s="5">
        <v>0</v>
      </c>
      <c r="G20212" s="5">
        <v>0</v>
      </c>
      <c r="H20212" s="5">
        <v>0</v>
      </c>
      <c r="I20212" s="5">
        <v>0</v>
      </c>
      <c r="J20212" s="5">
        <v>0</v>
      </c>
      <c r="K20212" s="5">
        <v>0</v>
      </c>
      <c r="L20212" s="5">
        <v>0</v>
      </c>
      <c r="M20212" s="5">
        <v>0</v>
      </c>
      <c r="N20212" s="5">
        <v>0</v>
      </c>
      <c r="O20212" s="5">
        <v>0</v>
      </c>
      <c r="P20212" s="5">
        <v>1000000</v>
      </c>
      <c r="Q20212" s="5">
        <v>16</v>
      </c>
      <c r="R20212" s="5">
        <v>31</v>
      </c>
      <c r="S20212" s="5" t="s">
        <v>30</v>
      </c>
      <c r="T20212" s="5" t="s">
        <v>29</v>
      </c>
      <c r="U20212" s="5" t="s">
        <v>30</v>
      </c>
      <c r="V20212" s="5">
        <v>64182.7</v>
      </c>
      <c r="W20212" s="5"/>
    </row>
    <row r="20213" spans="1:23" x14ac:dyDescent="0.25">
      <c r="A20213" s="5">
        <f>20206</f>
      </c>
      <c r="B20213" s="5" t="s">
        <v>20235</v>
      </c>
      <c r="C20213" s="5" t="s">
        <v>30</v>
      </c>
      <c r="D20213" s="5" t="s">
        <v>29</v>
      </c>
      <c r="E20213" s="5">
        <v>0</v>
      </c>
      <c r="F20213" s="5">
        <v>0</v>
      </c>
      <c r="G20213" s="5">
        <v>0</v>
      </c>
      <c r="H20213" s="5">
        <v>0</v>
      </c>
      <c r="I20213" s="5">
        <v>0</v>
      </c>
      <c r="J20213" s="5">
        <v>0</v>
      </c>
      <c r="K20213" s="5">
        <v>0</v>
      </c>
      <c r="L20213" s="5">
        <v>0</v>
      </c>
      <c r="M20213" s="5">
        <v>0</v>
      </c>
      <c r="N20213" s="5">
        <v>0</v>
      </c>
      <c r="O20213" s="5">
        <v>0</v>
      </c>
      <c r="P20213" s="5">
        <v>1000000</v>
      </c>
      <c r="Q20213" s="5">
        <v>16</v>
      </c>
      <c r="R20213" s="5">
        <v>31</v>
      </c>
      <c r="S20213" s="5" t="s">
        <v>30</v>
      </c>
      <c r="T20213" s="5" t="s">
        <v>29</v>
      </c>
      <c r="U20213" s="5" t="s">
        <v>30</v>
      </c>
      <c r="V20213" s="5">
        <v>64182.8</v>
      </c>
      <c r="W20213" s="5"/>
    </row>
    <row r="20214" spans="1:23" x14ac:dyDescent="0.25">
      <c r="A20214" s="5">
        <f>20207</f>
      </c>
      <c r="B20214" s="5" t="s">
        <v>20236</v>
      </c>
      <c r="C20214" s="5" t="s">
        <v>30</v>
      </c>
      <c r="D20214" s="5" t="s">
        <v>29</v>
      </c>
      <c r="E20214" s="5">
        <v>0</v>
      </c>
      <c r="F20214" s="5">
        <v>0</v>
      </c>
      <c r="G20214" s="5">
        <v>0</v>
      </c>
      <c r="H20214" s="5">
        <v>0</v>
      </c>
      <c r="I20214" s="5">
        <v>0</v>
      </c>
      <c r="J20214" s="5">
        <v>0</v>
      </c>
      <c r="K20214" s="5">
        <v>0</v>
      </c>
      <c r="L20214" s="5">
        <v>0</v>
      </c>
      <c r="M20214" s="5">
        <v>0</v>
      </c>
      <c r="N20214" s="5">
        <v>0</v>
      </c>
      <c r="O20214" s="5">
        <v>0</v>
      </c>
      <c r="P20214" s="5">
        <v>1000000</v>
      </c>
      <c r="Q20214" s="5">
        <v>16</v>
      </c>
      <c r="R20214" s="5">
        <v>31</v>
      </c>
      <c r="S20214" s="5" t="s">
        <v>30</v>
      </c>
      <c r="T20214" s="5" t="s">
        <v>29</v>
      </c>
      <c r="U20214" s="5" t="s">
        <v>30</v>
      </c>
      <c r="V20214" s="5">
        <v>64182.9</v>
      </c>
      <c r="W20214" s="5"/>
    </row>
    <row r="20215" spans="1:23" x14ac:dyDescent="0.25">
      <c r="A20215" s="5">
        <f>20208</f>
      </c>
      <c r="B20215" s="5" t="s">
        <v>20237</v>
      </c>
      <c r="C20215" s="5" t="s">
        <v>30</v>
      </c>
      <c r="D20215" s="5" t="s">
        <v>29</v>
      </c>
      <c r="E20215" s="5">
        <v>0</v>
      </c>
      <c r="F20215" s="5">
        <v>0</v>
      </c>
      <c r="G20215" s="5">
        <v>0</v>
      </c>
      <c r="H20215" s="5">
        <v>0</v>
      </c>
      <c r="I20215" s="5">
        <v>0</v>
      </c>
      <c r="J20215" s="5">
        <v>0</v>
      </c>
      <c r="K20215" s="5">
        <v>0</v>
      </c>
      <c r="L20215" s="5">
        <v>0</v>
      </c>
      <c r="M20215" s="5">
        <v>0</v>
      </c>
      <c r="N20215" s="5">
        <v>0</v>
      </c>
      <c r="O20215" s="5">
        <v>0</v>
      </c>
      <c r="P20215" s="5">
        <v>1000000</v>
      </c>
      <c r="Q20215" s="5">
        <v>16</v>
      </c>
      <c r="R20215" s="5">
        <v>31</v>
      </c>
      <c r="S20215" s="5" t="s">
        <v>30</v>
      </c>
      <c r="T20215" s="5" t="s">
        <v>29</v>
      </c>
      <c r="U20215" s="5" t="s">
        <v>30</v>
      </c>
      <c r="V20215" s="5">
        <v>64183</v>
      </c>
      <c r="W20215" s="5"/>
    </row>
    <row r="20216" spans="1:23" x14ac:dyDescent="0.25">
      <c r="A20216" s="5">
        <f>20209</f>
      </c>
      <c r="B20216" s="5" t="s">
        <v>20238</v>
      </c>
      <c r="C20216" s="5" t="s">
        <v>30</v>
      </c>
      <c r="D20216" s="5" t="s">
        <v>29</v>
      </c>
      <c r="E20216" s="5">
        <v>0</v>
      </c>
      <c r="F20216" s="5">
        <v>0</v>
      </c>
      <c r="G20216" s="5">
        <v>0</v>
      </c>
      <c r="H20216" s="5">
        <v>0</v>
      </c>
      <c r="I20216" s="5">
        <v>0</v>
      </c>
      <c r="J20216" s="5">
        <v>0</v>
      </c>
      <c r="K20216" s="5">
        <v>0</v>
      </c>
      <c r="L20216" s="5">
        <v>0</v>
      </c>
      <c r="M20216" s="5">
        <v>0</v>
      </c>
      <c r="N20216" s="5">
        <v>0</v>
      </c>
      <c r="O20216" s="5">
        <v>0</v>
      </c>
      <c r="P20216" s="5">
        <v>1000000</v>
      </c>
      <c r="Q20216" s="5">
        <v>16</v>
      </c>
      <c r="R20216" s="5">
        <v>31</v>
      </c>
      <c r="S20216" s="5" t="s">
        <v>30</v>
      </c>
      <c r="T20216" s="5" t="s">
        <v>29</v>
      </c>
      <c r="U20216" s="5" t="s">
        <v>30</v>
      </c>
      <c r="V20216" s="5">
        <v>64183.2</v>
      </c>
      <c r="W20216" s="5"/>
    </row>
    <row r="20217" spans="1:23" x14ac:dyDescent="0.25">
      <c r="A20217" s="5">
        <f>20210</f>
      </c>
      <c r="B20217" s="5" t="s">
        <v>20239</v>
      </c>
      <c r="C20217" s="5" t="s">
        <v>30</v>
      </c>
      <c r="D20217" s="5" t="s">
        <v>29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0</v>
      </c>
      <c r="K20217" s="5">
        <v>0</v>
      </c>
      <c r="L20217" s="5">
        <v>0</v>
      </c>
      <c r="M20217" s="5">
        <v>0</v>
      </c>
      <c r="N20217" s="5">
        <v>0</v>
      </c>
      <c r="O20217" s="5">
        <v>0</v>
      </c>
      <c r="P20217" s="5">
        <v>1000000</v>
      </c>
      <c r="Q20217" s="5">
        <v>16</v>
      </c>
      <c r="R20217" s="5">
        <v>31</v>
      </c>
      <c r="S20217" s="5" t="s">
        <v>30</v>
      </c>
      <c r="T20217" s="5" t="s">
        <v>29</v>
      </c>
      <c r="U20217" s="5" t="s">
        <v>30</v>
      </c>
      <c r="V20217" s="5">
        <v>64183.3</v>
      </c>
      <c r="W20217" s="5"/>
    </row>
    <row r="20218" spans="1:23" x14ac:dyDescent="0.25">
      <c r="A20218" s="5">
        <f>20211</f>
      </c>
      <c r="B20218" s="5" t="s">
        <v>20240</v>
      </c>
      <c r="C20218" s="5" t="s">
        <v>30</v>
      </c>
      <c r="D20218" s="5" t="s">
        <v>29</v>
      </c>
      <c r="E20218" s="5">
        <v>0</v>
      </c>
      <c r="F20218" s="5">
        <v>0</v>
      </c>
      <c r="G20218" s="5">
        <v>0</v>
      </c>
      <c r="H20218" s="5">
        <v>0</v>
      </c>
      <c r="I20218" s="5">
        <v>0</v>
      </c>
      <c r="J20218" s="5">
        <v>0</v>
      </c>
      <c r="K20218" s="5">
        <v>0</v>
      </c>
      <c r="L20218" s="5">
        <v>0</v>
      </c>
      <c r="M20218" s="5">
        <v>0</v>
      </c>
      <c r="N20218" s="5">
        <v>0</v>
      </c>
      <c r="O20218" s="5">
        <v>0</v>
      </c>
      <c r="P20218" s="5">
        <v>1000000</v>
      </c>
      <c r="Q20218" s="5">
        <v>16</v>
      </c>
      <c r="R20218" s="5">
        <v>31</v>
      </c>
      <c r="S20218" s="5" t="s">
        <v>30</v>
      </c>
      <c r="T20218" s="5" t="s">
        <v>29</v>
      </c>
      <c r="U20218" s="5" t="s">
        <v>30</v>
      </c>
      <c r="V20218" s="5">
        <v>64183.4</v>
      </c>
      <c r="W20218" s="5"/>
    </row>
    <row r="20219" spans="1:23" x14ac:dyDescent="0.25">
      <c r="A20219" s="5">
        <f>20212</f>
      </c>
      <c r="B20219" s="5" t="s">
        <v>20241</v>
      </c>
      <c r="C20219" s="5" t="s">
        <v>30</v>
      </c>
      <c r="D20219" s="5" t="s">
        <v>29</v>
      </c>
      <c r="E20219" s="5">
        <v>0</v>
      </c>
      <c r="F20219" s="5">
        <v>0</v>
      </c>
      <c r="G20219" s="5">
        <v>0</v>
      </c>
      <c r="H20219" s="5">
        <v>0</v>
      </c>
      <c r="I20219" s="5">
        <v>0</v>
      </c>
      <c r="J20219" s="5">
        <v>0</v>
      </c>
      <c r="K20219" s="5">
        <v>0</v>
      </c>
      <c r="L20219" s="5">
        <v>0</v>
      </c>
      <c r="M20219" s="5">
        <v>0</v>
      </c>
      <c r="N20219" s="5">
        <v>0</v>
      </c>
      <c r="O20219" s="5">
        <v>0</v>
      </c>
      <c r="P20219" s="5">
        <v>1000000</v>
      </c>
      <c r="Q20219" s="5">
        <v>16</v>
      </c>
      <c r="R20219" s="5">
        <v>31</v>
      </c>
      <c r="S20219" s="5" t="s">
        <v>30</v>
      </c>
      <c r="T20219" s="5" t="s">
        <v>29</v>
      </c>
      <c r="U20219" s="5" t="s">
        <v>30</v>
      </c>
      <c r="V20219" s="5">
        <v>64183.6</v>
      </c>
      <c r="W20219" s="5"/>
    </row>
    <row r="20220" spans="1:23" x14ac:dyDescent="0.25">
      <c r="A20220" s="5">
        <f>20213</f>
      </c>
      <c r="B20220" s="5" t="s">
        <v>20242</v>
      </c>
      <c r="C20220" s="5" t="s">
        <v>30</v>
      </c>
      <c r="D20220" s="5" t="s">
        <v>29</v>
      </c>
      <c r="E20220" s="5">
        <v>0</v>
      </c>
      <c r="F20220" s="5">
        <v>0</v>
      </c>
      <c r="G20220" s="5">
        <v>0</v>
      </c>
      <c r="H20220" s="5">
        <v>0</v>
      </c>
      <c r="I20220" s="5">
        <v>0</v>
      </c>
      <c r="J20220" s="5">
        <v>0</v>
      </c>
      <c r="K20220" s="5">
        <v>0</v>
      </c>
      <c r="L20220" s="5">
        <v>0</v>
      </c>
      <c r="M20220" s="5">
        <v>0</v>
      </c>
      <c r="N20220" s="5">
        <v>0</v>
      </c>
      <c r="O20220" s="5">
        <v>0</v>
      </c>
      <c r="P20220" s="5">
        <v>1000000</v>
      </c>
      <c r="Q20220" s="5">
        <v>16</v>
      </c>
      <c r="R20220" s="5">
        <v>31</v>
      </c>
      <c r="S20220" s="5" t="s">
        <v>30</v>
      </c>
      <c r="T20220" s="5" t="s">
        <v>29</v>
      </c>
      <c r="U20220" s="5" t="s">
        <v>30</v>
      </c>
      <c r="V20220" s="5">
        <v>64183.7</v>
      </c>
      <c r="W20220" s="5"/>
    </row>
    <row r="20221" spans="1:23" x14ac:dyDescent="0.25">
      <c r="A20221" s="5">
        <f>20214</f>
      </c>
      <c r="B20221" s="5" t="s">
        <v>20243</v>
      </c>
      <c r="C20221" s="5" t="s">
        <v>30</v>
      </c>
      <c r="D20221" s="5" t="s">
        <v>29</v>
      </c>
      <c r="E20221" s="5">
        <v>0</v>
      </c>
      <c r="F20221" s="5">
        <v>0</v>
      </c>
      <c r="G20221" s="5">
        <v>0</v>
      </c>
      <c r="H20221" s="5">
        <v>0</v>
      </c>
      <c r="I20221" s="5">
        <v>0</v>
      </c>
      <c r="J20221" s="5">
        <v>0</v>
      </c>
      <c r="K20221" s="5">
        <v>0</v>
      </c>
      <c r="L20221" s="5">
        <v>0</v>
      </c>
      <c r="M20221" s="5">
        <v>0</v>
      </c>
      <c r="N20221" s="5">
        <v>0</v>
      </c>
      <c r="O20221" s="5">
        <v>0</v>
      </c>
      <c r="P20221" s="5">
        <v>1000000</v>
      </c>
      <c r="Q20221" s="5">
        <v>16</v>
      </c>
      <c r="R20221" s="5">
        <v>31</v>
      </c>
      <c r="S20221" s="5" t="s">
        <v>30</v>
      </c>
      <c r="T20221" s="5" t="s">
        <v>29</v>
      </c>
      <c r="U20221" s="5" t="s">
        <v>30</v>
      </c>
      <c r="V20221" s="5">
        <v>64183.9</v>
      </c>
      <c r="W20221" s="5"/>
    </row>
    <row r="20222" spans="1:23" x14ac:dyDescent="0.25">
      <c r="A20222" s="5">
        <f>20215</f>
      </c>
      <c r="B20222" s="5" t="s">
        <v>20244</v>
      </c>
      <c r="C20222" s="5" t="s">
        <v>30</v>
      </c>
      <c r="D20222" s="5" t="s">
        <v>29</v>
      </c>
      <c r="E20222" s="5">
        <v>0</v>
      </c>
      <c r="F20222" s="5">
        <v>0</v>
      </c>
      <c r="G20222" s="5">
        <v>0</v>
      </c>
      <c r="H20222" s="5">
        <v>0</v>
      </c>
      <c r="I20222" s="5">
        <v>0</v>
      </c>
      <c r="J20222" s="5">
        <v>0</v>
      </c>
      <c r="K20222" s="5">
        <v>0</v>
      </c>
      <c r="L20222" s="5">
        <v>0</v>
      </c>
      <c r="M20222" s="5">
        <v>0</v>
      </c>
      <c r="N20222" s="5">
        <v>0</v>
      </c>
      <c r="O20222" s="5">
        <v>0</v>
      </c>
      <c r="P20222" s="5">
        <v>1000000</v>
      </c>
      <c r="Q20222" s="5">
        <v>16</v>
      </c>
      <c r="R20222" s="5">
        <v>31</v>
      </c>
      <c r="S20222" s="5" t="s">
        <v>30</v>
      </c>
      <c r="T20222" s="5" t="s">
        <v>29</v>
      </c>
      <c r="U20222" s="5" t="s">
        <v>30</v>
      </c>
      <c r="V20222" s="5">
        <v>64184</v>
      </c>
      <c r="W20222" s="5"/>
    </row>
    <row r="20223" spans="1:23" x14ac:dyDescent="0.25">
      <c r="A20223" s="5">
        <f>20216</f>
      </c>
      <c r="B20223" s="5" t="s">
        <v>20245</v>
      </c>
      <c r="C20223" s="5" t="s">
        <v>30</v>
      </c>
      <c r="D20223" s="5" t="s">
        <v>29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0</v>
      </c>
      <c r="K20223" s="5">
        <v>0</v>
      </c>
      <c r="L20223" s="5">
        <v>0</v>
      </c>
      <c r="M20223" s="5">
        <v>0</v>
      </c>
      <c r="N20223" s="5">
        <v>0</v>
      </c>
      <c r="O20223" s="5">
        <v>0</v>
      </c>
      <c r="P20223" s="5">
        <v>1000000</v>
      </c>
      <c r="Q20223" s="5">
        <v>16</v>
      </c>
      <c r="R20223" s="5">
        <v>31</v>
      </c>
      <c r="S20223" s="5" t="s">
        <v>30</v>
      </c>
      <c r="T20223" s="5" t="s">
        <v>29</v>
      </c>
      <c r="U20223" s="5" t="s">
        <v>30</v>
      </c>
      <c r="V20223" s="5">
        <v>64184.2</v>
      </c>
      <c r="W20223" s="5"/>
    </row>
    <row r="20224" spans="1:23" x14ac:dyDescent="0.25">
      <c r="A20224" s="5">
        <f>20217</f>
      </c>
      <c r="B20224" s="5" t="s">
        <v>20246</v>
      </c>
      <c r="C20224" s="5" t="s">
        <v>30</v>
      </c>
      <c r="D20224" s="5" t="s">
        <v>29</v>
      </c>
      <c r="E20224" s="5">
        <v>0</v>
      </c>
      <c r="F20224" s="5">
        <v>0</v>
      </c>
      <c r="G20224" s="5">
        <v>0</v>
      </c>
      <c r="H20224" s="5">
        <v>0</v>
      </c>
      <c r="I20224" s="5">
        <v>0</v>
      </c>
      <c r="J20224" s="5">
        <v>0</v>
      </c>
      <c r="K20224" s="5">
        <v>0</v>
      </c>
      <c r="L20224" s="5">
        <v>0</v>
      </c>
      <c r="M20224" s="5">
        <v>0</v>
      </c>
      <c r="N20224" s="5">
        <v>0</v>
      </c>
      <c r="O20224" s="5">
        <v>0</v>
      </c>
      <c r="P20224" s="5">
        <v>1000000</v>
      </c>
      <c r="Q20224" s="5">
        <v>16</v>
      </c>
      <c r="R20224" s="5">
        <v>31</v>
      </c>
      <c r="S20224" s="5" t="s">
        <v>30</v>
      </c>
      <c r="T20224" s="5" t="s">
        <v>29</v>
      </c>
      <c r="U20224" s="5" t="s">
        <v>30</v>
      </c>
      <c r="V20224" s="5">
        <v>64184.4</v>
      </c>
      <c r="W20224" s="5"/>
    </row>
    <row r="20225" spans="1:23" x14ac:dyDescent="0.25">
      <c r="A20225" s="5">
        <f>20218</f>
      </c>
      <c r="B20225" s="5" t="s">
        <v>20247</v>
      </c>
      <c r="C20225" s="5" t="s">
        <v>30</v>
      </c>
      <c r="D20225" s="5" t="s">
        <v>29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0</v>
      </c>
      <c r="K20225" s="5">
        <v>0</v>
      </c>
      <c r="L20225" s="5">
        <v>0</v>
      </c>
      <c r="M20225" s="5">
        <v>0</v>
      </c>
      <c r="N20225" s="5">
        <v>0</v>
      </c>
      <c r="O20225" s="5">
        <v>0</v>
      </c>
      <c r="P20225" s="5">
        <v>1000000</v>
      </c>
      <c r="Q20225" s="5">
        <v>16</v>
      </c>
      <c r="R20225" s="5">
        <v>31</v>
      </c>
      <c r="S20225" s="5" t="s">
        <v>30</v>
      </c>
      <c r="T20225" s="5" t="s">
        <v>29</v>
      </c>
      <c r="U20225" s="5" t="s">
        <v>30</v>
      </c>
      <c r="V20225" s="5">
        <v>64184.6</v>
      </c>
      <c r="W20225" s="5"/>
    </row>
    <row r="20226" spans="1:23" x14ac:dyDescent="0.25">
      <c r="A20226" s="5">
        <f>20219</f>
      </c>
      <c r="B20226" s="5" t="s">
        <v>20248</v>
      </c>
      <c r="C20226" s="5" t="s">
        <v>30</v>
      </c>
      <c r="D20226" s="5" t="s">
        <v>29</v>
      </c>
      <c r="E20226" s="5">
        <v>0</v>
      </c>
      <c r="F20226" s="5">
        <v>0</v>
      </c>
      <c r="G20226" s="5">
        <v>0</v>
      </c>
      <c r="H20226" s="5">
        <v>0</v>
      </c>
      <c r="I20226" s="5">
        <v>0</v>
      </c>
      <c r="J20226" s="5">
        <v>0</v>
      </c>
      <c r="K20226" s="5">
        <v>0</v>
      </c>
      <c r="L20226" s="5">
        <v>0</v>
      </c>
      <c r="M20226" s="5">
        <v>0</v>
      </c>
      <c r="N20226" s="5">
        <v>0</v>
      </c>
      <c r="O20226" s="5">
        <v>0</v>
      </c>
      <c r="P20226" s="5">
        <v>1000000</v>
      </c>
      <c r="Q20226" s="5">
        <v>16</v>
      </c>
      <c r="R20226" s="5">
        <v>31</v>
      </c>
      <c r="S20226" s="5" t="s">
        <v>30</v>
      </c>
      <c r="T20226" s="5" t="s">
        <v>29</v>
      </c>
      <c r="U20226" s="5" t="s">
        <v>30</v>
      </c>
      <c r="V20226" s="5">
        <v>64184.7</v>
      </c>
      <c r="W20226" s="5"/>
    </row>
    <row r="20227" spans="1:23" x14ac:dyDescent="0.25">
      <c r="A20227" s="5">
        <f>20220</f>
      </c>
      <c r="B20227" s="5" t="s">
        <v>20249</v>
      </c>
      <c r="C20227" s="5" t="s">
        <v>30</v>
      </c>
      <c r="D20227" s="5" t="s">
        <v>29</v>
      </c>
      <c r="E20227" s="5">
        <v>0</v>
      </c>
      <c r="F20227" s="5">
        <v>0</v>
      </c>
      <c r="G20227" s="5">
        <v>0</v>
      </c>
      <c r="H20227" s="5">
        <v>0</v>
      </c>
      <c r="I20227" s="5">
        <v>0</v>
      </c>
      <c r="J20227" s="5">
        <v>0</v>
      </c>
      <c r="K20227" s="5">
        <v>0</v>
      </c>
      <c r="L20227" s="5">
        <v>0</v>
      </c>
      <c r="M20227" s="5">
        <v>0</v>
      </c>
      <c r="N20227" s="5">
        <v>0</v>
      </c>
      <c r="O20227" s="5">
        <v>0</v>
      </c>
      <c r="P20227" s="5">
        <v>1000000</v>
      </c>
      <c r="Q20227" s="5">
        <v>16</v>
      </c>
      <c r="R20227" s="5">
        <v>31</v>
      </c>
      <c r="S20227" s="5" t="s">
        <v>30</v>
      </c>
      <c r="T20227" s="5" t="s">
        <v>29</v>
      </c>
      <c r="U20227" s="5" t="s">
        <v>30</v>
      </c>
      <c r="V20227" s="5">
        <v>64184.9</v>
      </c>
      <c r="W20227" s="5"/>
    </row>
    <row r="20228" spans="1:23" x14ac:dyDescent="0.25">
      <c r="A20228" s="5">
        <f>20221</f>
      </c>
      <c r="B20228" s="5" t="s">
        <v>20250</v>
      </c>
      <c r="C20228" s="5" t="s">
        <v>30</v>
      </c>
      <c r="D20228" s="5" t="s">
        <v>29</v>
      </c>
      <c r="E20228" s="5">
        <v>0</v>
      </c>
      <c r="F20228" s="5">
        <v>0</v>
      </c>
      <c r="G20228" s="5">
        <v>0</v>
      </c>
      <c r="H20228" s="5">
        <v>0</v>
      </c>
      <c r="I20228" s="5">
        <v>0</v>
      </c>
      <c r="J20228" s="5">
        <v>0</v>
      </c>
      <c r="K20228" s="5">
        <v>0</v>
      </c>
      <c r="L20228" s="5">
        <v>0</v>
      </c>
      <c r="M20228" s="5">
        <v>0</v>
      </c>
      <c r="N20228" s="5">
        <v>0</v>
      </c>
      <c r="O20228" s="5">
        <v>0</v>
      </c>
      <c r="P20228" s="5">
        <v>1000000</v>
      </c>
      <c r="Q20228" s="5">
        <v>16</v>
      </c>
      <c r="R20228" s="5">
        <v>31</v>
      </c>
      <c r="S20228" s="5" t="s">
        <v>30</v>
      </c>
      <c r="T20228" s="5" t="s">
        <v>29</v>
      </c>
      <c r="U20228" s="5" t="s">
        <v>30</v>
      </c>
      <c r="V20228" s="5">
        <v>64185</v>
      </c>
      <c r="W20228" s="5"/>
    </row>
    <row r="20229" spans="1:23" x14ac:dyDescent="0.25">
      <c r="A20229" s="5">
        <f>20222</f>
      </c>
      <c r="B20229" s="5" t="s">
        <v>20251</v>
      </c>
      <c r="C20229" s="5" t="s">
        <v>30</v>
      </c>
      <c r="D20229" s="5" t="s">
        <v>29</v>
      </c>
      <c r="E20229" s="5">
        <v>0</v>
      </c>
      <c r="F20229" s="5">
        <v>0</v>
      </c>
      <c r="G20229" s="5">
        <v>0</v>
      </c>
      <c r="H20229" s="5">
        <v>0</v>
      </c>
      <c r="I20229" s="5">
        <v>0</v>
      </c>
      <c r="J20229" s="5">
        <v>0</v>
      </c>
      <c r="K20229" s="5">
        <v>0</v>
      </c>
      <c r="L20229" s="5">
        <v>0</v>
      </c>
      <c r="M20229" s="5">
        <v>0</v>
      </c>
      <c r="N20229" s="5">
        <v>0</v>
      </c>
      <c r="O20229" s="5">
        <v>0</v>
      </c>
      <c r="P20229" s="5">
        <v>1000000</v>
      </c>
      <c r="Q20229" s="5">
        <v>16</v>
      </c>
      <c r="R20229" s="5">
        <v>31</v>
      </c>
      <c r="S20229" s="5" t="s">
        <v>30</v>
      </c>
      <c r="T20229" s="5" t="s">
        <v>29</v>
      </c>
      <c r="U20229" s="5" t="s">
        <v>30</v>
      </c>
      <c r="V20229" s="5">
        <v>64185.2</v>
      </c>
      <c r="W20229" s="5"/>
    </row>
    <row r="20230" spans="1:23" x14ac:dyDescent="0.25">
      <c r="A20230" s="5">
        <f>20223</f>
      </c>
      <c r="B20230" s="5" t="s">
        <v>20252</v>
      </c>
      <c r="C20230" s="5" t="s">
        <v>30</v>
      </c>
      <c r="D20230" s="5" t="s">
        <v>29</v>
      </c>
      <c r="E20230" s="5">
        <v>0</v>
      </c>
      <c r="F20230" s="5">
        <v>0</v>
      </c>
      <c r="G20230" s="5">
        <v>0</v>
      </c>
      <c r="H20230" s="5">
        <v>0</v>
      </c>
      <c r="I20230" s="5">
        <v>0</v>
      </c>
      <c r="J20230" s="5">
        <v>0</v>
      </c>
      <c r="K20230" s="5">
        <v>0</v>
      </c>
      <c r="L20230" s="5">
        <v>0</v>
      </c>
      <c r="M20230" s="5">
        <v>0</v>
      </c>
      <c r="N20230" s="5">
        <v>0</v>
      </c>
      <c r="O20230" s="5">
        <v>0</v>
      </c>
      <c r="P20230" s="5">
        <v>1000000</v>
      </c>
      <c r="Q20230" s="5">
        <v>16</v>
      </c>
      <c r="R20230" s="5">
        <v>31</v>
      </c>
      <c r="S20230" s="5" t="s">
        <v>30</v>
      </c>
      <c r="T20230" s="5" t="s">
        <v>29</v>
      </c>
      <c r="U20230" s="5" t="s">
        <v>30</v>
      </c>
      <c r="V20230" s="5">
        <v>64185.4</v>
      </c>
      <c r="W20230" s="5"/>
    </row>
    <row r="20231" spans="1:23" x14ac:dyDescent="0.25">
      <c r="A20231" s="5">
        <f>20224</f>
      </c>
      <c r="B20231" s="5" t="s">
        <v>20253</v>
      </c>
      <c r="C20231" s="5" t="s">
        <v>30</v>
      </c>
      <c r="D20231" s="5" t="s">
        <v>29</v>
      </c>
      <c r="E20231" s="5">
        <v>0</v>
      </c>
      <c r="F20231" s="5">
        <v>0</v>
      </c>
      <c r="G20231" s="5">
        <v>0</v>
      </c>
      <c r="H20231" s="5">
        <v>0</v>
      </c>
      <c r="I20231" s="5">
        <v>0</v>
      </c>
      <c r="J20231" s="5">
        <v>0</v>
      </c>
      <c r="K20231" s="5">
        <v>0</v>
      </c>
      <c r="L20231" s="5">
        <v>0</v>
      </c>
      <c r="M20231" s="5">
        <v>0</v>
      </c>
      <c r="N20231" s="5">
        <v>0</v>
      </c>
      <c r="O20231" s="5">
        <v>0</v>
      </c>
      <c r="P20231" s="5">
        <v>1000000</v>
      </c>
      <c r="Q20231" s="5">
        <v>16</v>
      </c>
      <c r="R20231" s="5">
        <v>31</v>
      </c>
      <c r="S20231" s="5" t="s">
        <v>30</v>
      </c>
      <c r="T20231" s="5" t="s">
        <v>29</v>
      </c>
      <c r="U20231" s="5" t="s">
        <v>30</v>
      </c>
      <c r="V20231" s="5">
        <v>64185.5</v>
      </c>
      <c r="W20231" s="5"/>
    </row>
    <row r="20232" spans="1:23" x14ac:dyDescent="0.25">
      <c r="A20232" s="5">
        <f>20225</f>
      </c>
      <c r="B20232" s="5" t="s">
        <v>20254</v>
      </c>
      <c r="C20232" s="5" t="s">
        <v>30</v>
      </c>
      <c r="D20232" s="5" t="s">
        <v>29</v>
      </c>
      <c r="E20232" s="5">
        <v>0</v>
      </c>
      <c r="F20232" s="5">
        <v>0</v>
      </c>
      <c r="G20232" s="5">
        <v>0</v>
      </c>
      <c r="H20232" s="5">
        <v>0</v>
      </c>
      <c r="I20232" s="5">
        <v>0</v>
      </c>
      <c r="J20232" s="5">
        <v>0</v>
      </c>
      <c r="K20232" s="5">
        <v>0</v>
      </c>
      <c r="L20232" s="5">
        <v>0</v>
      </c>
      <c r="M20232" s="5">
        <v>0</v>
      </c>
      <c r="N20232" s="5">
        <v>0</v>
      </c>
      <c r="O20232" s="5">
        <v>0</v>
      </c>
      <c r="P20232" s="5">
        <v>1000000</v>
      </c>
      <c r="Q20232" s="5">
        <v>16</v>
      </c>
      <c r="R20232" s="5">
        <v>31</v>
      </c>
      <c r="S20232" s="5" t="s">
        <v>30</v>
      </c>
      <c r="T20232" s="5" t="s">
        <v>29</v>
      </c>
      <c r="U20232" s="5" t="s">
        <v>30</v>
      </c>
      <c r="V20232" s="5">
        <v>64185.7</v>
      </c>
      <c r="W20232" s="5"/>
    </row>
    <row r="20233" spans="1:23" x14ac:dyDescent="0.25">
      <c r="A20233" s="5">
        <f>20226</f>
      </c>
      <c r="B20233" s="5" t="s">
        <v>20255</v>
      </c>
      <c r="C20233" s="5" t="s">
        <v>30</v>
      </c>
      <c r="D20233" s="5" t="s">
        <v>29</v>
      </c>
      <c r="E20233" s="5">
        <v>0</v>
      </c>
      <c r="F20233" s="5">
        <v>0</v>
      </c>
      <c r="G20233" s="5">
        <v>0</v>
      </c>
      <c r="H20233" s="5">
        <v>0</v>
      </c>
      <c r="I20233" s="5">
        <v>0</v>
      </c>
      <c r="J20233" s="5">
        <v>0</v>
      </c>
      <c r="K20233" s="5">
        <v>0</v>
      </c>
      <c r="L20233" s="5">
        <v>0</v>
      </c>
      <c r="M20233" s="5">
        <v>0</v>
      </c>
      <c r="N20233" s="5">
        <v>0</v>
      </c>
      <c r="O20233" s="5">
        <v>0</v>
      </c>
      <c r="P20233" s="5">
        <v>1000000</v>
      </c>
      <c r="Q20233" s="5">
        <v>16</v>
      </c>
      <c r="R20233" s="5">
        <v>31</v>
      </c>
      <c r="S20233" s="5" t="s">
        <v>30</v>
      </c>
      <c r="T20233" s="5" t="s">
        <v>29</v>
      </c>
      <c r="U20233" s="5" t="s">
        <v>30</v>
      </c>
      <c r="V20233" s="5">
        <v>64185.9</v>
      </c>
      <c r="W20233" s="5"/>
    </row>
    <row r="20234" spans="1:23" x14ac:dyDescent="0.25">
      <c r="A20234" s="5">
        <f>20227</f>
      </c>
      <c r="B20234" s="5" t="s">
        <v>20256</v>
      </c>
      <c r="C20234" s="5" t="s">
        <v>30</v>
      </c>
      <c r="D20234" s="5" t="s">
        <v>29</v>
      </c>
      <c r="E20234" s="5">
        <v>0</v>
      </c>
      <c r="F20234" s="5">
        <v>0</v>
      </c>
      <c r="G20234" s="5">
        <v>0</v>
      </c>
      <c r="H20234" s="5">
        <v>0</v>
      </c>
      <c r="I20234" s="5">
        <v>0</v>
      </c>
      <c r="J20234" s="5">
        <v>0</v>
      </c>
      <c r="K20234" s="5">
        <v>0</v>
      </c>
      <c r="L20234" s="5">
        <v>0</v>
      </c>
      <c r="M20234" s="5">
        <v>0</v>
      </c>
      <c r="N20234" s="5">
        <v>0</v>
      </c>
      <c r="O20234" s="5">
        <v>0</v>
      </c>
      <c r="P20234" s="5">
        <v>1000000</v>
      </c>
      <c r="Q20234" s="5">
        <v>16</v>
      </c>
      <c r="R20234" s="5">
        <v>31</v>
      </c>
      <c r="S20234" s="5" t="s">
        <v>30</v>
      </c>
      <c r="T20234" s="5" t="s">
        <v>29</v>
      </c>
      <c r="U20234" s="5" t="s">
        <v>30</v>
      </c>
      <c r="V20234" s="5">
        <v>64186</v>
      </c>
      <c r="W20234" s="5"/>
    </row>
    <row r="20235" spans="1:23" x14ac:dyDescent="0.25">
      <c r="A20235" s="5">
        <f>20228</f>
      </c>
      <c r="B20235" s="5" t="s">
        <v>20257</v>
      </c>
      <c r="C20235" s="5" t="s">
        <v>30</v>
      </c>
      <c r="D20235" s="5" t="s">
        <v>29</v>
      </c>
      <c r="E20235" s="5">
        <v>0</v>
      </c>
      <c r="F20235" s="5">
        <v>0</v>
      </c>
      <c r="G20235" s="5">
        <v>0</v>
      </c>
      <c r="H20235" s="5">
        <v>0</v>
      </c>
      <c r="I20235" s="5">
        <v>0</v>
      </c>
      <c r="J20235" s="5">
        <v>0</v>
      </c>
      <c r="K20235" s="5">
        <v>0</v>
      </c>
      <c r="L20235" s="5">
        <v>0</v>
      </c>
      <c r="M20235" s="5">
        <v>0</v>
      </c>
      <c r="N20235" s="5">
        <v>0</v>
      </c>
      <c r="O20235" s="5">
        <v>0</v>
      </c>
      <c r="P20235" s="5">
        <v>1000000</v>
      </c>
      <c r="Q20235" s="5">
        <v>16</v>
      </c>
      <c r="R20235" s="5">
        <v>31</v>
      </c>
      <c r="S20235" s="5" t="s">
        <v>30</v>
      </c>
      <c r="T20235" s="5" t="s">
        <v>29</v>
      </c>
      <c r="U20235" s="5" t="s">
        <v>30</v>
      </c>
      <c r="V20235" s="5">
        <v>64186.2</v>
      </c>
      <c r="W20235" s="5"/>
    </row>
    <row r="20236" spans="1:23" x14ac:dyDescent="0.25">
      <c r="A20236" s="5">
        <f>20229</f>
      </c>
      <c r="B20236" s="5" t="s">
        <v>20258</v>
      </c>
      <c r="C20236" s="5" t="s">
        <v>30</v>
      </c>
      <c r="D20236" s="5" t="s">
        <v>29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0</v>
      </c>
      <c r="K20236" s="5">
        <v>0</v>
      </c>
      <c r="L20236" s="5">
        <v>0</v>
      </c>
      <c r="M20236" s="5">
        <v>0</v>
      </c>
      <c r="N20236" s="5">
        <v>0</v>
      </c>
      <c r="O20236" s="5">
        <v>0</v>
      </c>
      <c r="P20236" s="5">
        <v>1000000</v>
      </c>
      <c r="Q20236" s="5">
        <v>16</v>
      </c>
      <c r="R20236" s="5">
        <v>31</v>
      </c>
      <c r="S20236" s="5" t="s">
        <v>30</v>
      </c>
      <c r="T20236" s="5" t="s">
        <v>29</v>
      </c>
      <c r="U20236" s="5" t="s">
        <v>30</v>
      </c>
      <c r="V20236" s="5">
        <v>64186.4</v>
      </c>
      <c r="W20236" s="5"/>
    </row>
    <row r="20237" spans="1:23" x14ac:dyDescent="0.25">
      <c r="A20237" s="5">
        <f>20230</f>
      </c>
      <c r="B20237" s="5" t="s">
        <v>20259</v>
      </c>
      <c r="C20237" s="5" t="s">
        <v>30</v>
      </c>
      <c r="D20237" s="5" t="s">
        <v>29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0</v>
      </c>
      <c r="K20237" s="5">
        <v>0</v>
      </c>
      <c r="L20237" s="5">
        <v>0</v>
      </c>
      <c r="M20237" s="5">
        <v>0</v>
      </c>
      <c r="N20237" s="5">
        <v>0</v>
      </c>
      <c r="O20237" s="5">
        <v>0</v>
      </c>
      <c r="P20237" s="5">
        <v>1000000</v>
      </c>
      <c r="Q20237" s="5">
        <v>16</v>
      </c>
      <c r="R20237" s="5">
        <v>31</v>
      </c>
      <c r="S20237" s="5" t="s">
        <v>30</v>
      </c>
      <c r="T20237" s="5" t="s">
        <v>29</v>
      </c>
      <c r="U20237" s="5" t="s">
        <v>30</v>
      </c>
      <c r="V20237" s="5">
        <v>64186.5</v>
      </c>
      <c r="W20237" s="5"/>
    </row>
    <row r="20238" spans="1:23" x14ac:dyDescent="0.25">
      <c r="A20238" s="5">
        <f>20231</f>
      </c>
      <c r="B20238" s="5" t="s">
        <v>20260</v>
      </c>
      <c r="C20238" s="5" t="s">
        <v>30</v>
      </c>
      <c r="D20238" s="5" t="s">
        <v>29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0</v>
      </c>
      <c r="K20238" s="5">
        <v>0</v>
      </c>
      <c r="L20238" s="5">
        <v>0</v>
      </c>
      <c r="M20238" s="5">
        <v>0</v>
      </c>
      <c r="N20238" s="5">
        <v>0</v>
      </c>
      <c r="O20238" s="5">
        <v>0</v>
      </c>
      <c r="P20238" s="5">
        <v>1000000</v>
      </c>
      <c r="Q20238" s="5">
        <v>16</v>
      </c>
      <c r="R20238" s="5">
        <v>31</v>
      </c>
      <c r="S20238" s="5" t="s">
        <v>30</v>
      </c>
      <c r="T20238" s="5" t="s">
        <v>29</v>
      </c>
      <c r="U20238" s="5" t="s">
        <v>30</v>
      </c>
      <c r="V20238" s="5">
        <v>64186.7</v>
      </c>
      <c r="W20238" s="5"/>
    </row>
    <row r="20239" spans="1:23" x14ac:dyDescent="0.25">
      <c r="A20239" s="5">
        <f>20232</f>
      </c>
      <c r="B20239" s="5" t="s">
        <v>20261</v>
      </c>
      <c r="C20239" s="5" t="s">
        <v>30</v>
      </c>
      <c r="D20239" s="5" t="s">
        <v>29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0</v>
      </c>
      <c r="K20239" s="5">
        <v>0</v>
      </c>
      <c r="L20239" s="5">
        <v>0</v>
      </c>
      <c r="M20239" s="5">
        <v>0</v>
      </c>
      <c r="N20239" s="5">
        <v>0</v>
      </c>
      <c r="O20239" s="5">
        <v>0</v>
      </c>
      <c r="P20239" s="5">
        <v>1000000</v>
      </c>
      <c r="Q20239" s="5">
        <v>16</v>
      </c>
      <c r="R20239" s="5">
        <v>31</v>
      </c>
      <c r="S20239" s="5" t="s">
        <v>30</v>
      </c>
      <c r="T20239" s="5" t="s">
        <v>29</v>
      </c>
      <c r="U20239" s="5" t="s">
        <v>30</v>
      </c>
      <c r="V20239" s="5">
        <v>64186.8</v>
      </c>
      <c r="W20239" s="5"/>
    </row>
    <row r="20240" spans="1:23" x14ac:dyDescent="0.25">
      <c r="A20240" s="5">
        <f>20233</f>
      </c>
      <c r="B20240" s="5" t="s">
        <v>20262</v>
      </c>
      <c r="C20240" s="5" t="s">
        <v>30</v>
      </c>
      <c r="D20240" s="5" t="s">
        <v>29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0</v>
      </c>
      <c r="P20240" s="5">
        <v>1000000</v>
      </c>
      <c r="Q20240" s="5">
        <v>16</v>
      </c>
      <c r="R20240" s="5">
        <v>31</v>
      </c>
      <c r="S20240" s="5" t="s">
        <v>30</v>
      </c>
      <c r="T20240" s="5" t="s">
        <v>29</v>
      </c>
      <c r="U20240" s="5" t="s">
        <v>30</v>
      </c>
      <c r="V20240" s="5">
        <v>64187</v>
      </c>
      <c r="W20240" s="5"/>
    </row>
    <row r="20241" spans="1:23" x14ac:dyDescent="0.25">
      <c r="A20241" s="5">
        <f>20234</f>
      </c>
      <c r="B20241" s="5" t="s">
        <v>20263</v>
      </c>
      <c r="C20241" s="5" t="s">
        <v>30</v>
      </c>
      <c r="D20241" s="5" t="s">
        <v>29</v>
      </c>
      <c r="E20241" s="5">
        <v>0</v>
      </c>
      <c r="F20241" s="5">
        <v>0</v>
      </c>
      <c r="G20241" s="5">
        <v>0</v>
      </c>
      <c r="H20241" s="5">
        <v>0</v>
      </c>
      <c r="I20241" s="5">
        <v>0</v>
      </c>
      <c r="J20241" s="5">
        <v>0</v>
      </c>
      <c r="K20241" s="5">
        <v>0</v>
      </c>
      <c r="L20241" s="5">
        <v>0</v>
      </c>
      <c r="M20241" s="5">
        <v>0</v>
      </c>
      <c r="N20241" s="5">
        <v>0</v>
      </c>
      <c r="O20241" s="5">
        <v>0</v>
      </c>
      <c r="P20241" s="5">
        <v>1000000</v>
      </c>
      <c r="Q20241" s="5">
        <v>16</v>
      </c>
      <c r="R20241" s="5">
        <v>31</v>
      </c>
      <c r="S20241" s="5" t="s">
        <v>30</v>
      </c>
      <c r="T20241" s="5" t="s">
        <v>29</v>
      </c>
      <c r="U20241" s="5" t="s">
        <v>30</v>
      </c>
      <c r="V20241" s="5">
        <v>64187.1</v>
      </c>
      <c r="W20241" s="5"/>
    </row>
    <row r="20242" spans="1:23" x14ac:dyDescent="0.25">
      <c r="A20242" s="5">
        <f>20235</f>
      </c>
      <c r="B20242" s="5" t="s">
        <v>20264</v>
      </c>
      <c r="C20242" s="5" t="s">
        <v>30</v>
      </c>
      <c r="D20242" s="5" t="s">
        <v>29</v>
      </c>
      <c r="E20242" s="5">
        <v>0</v>
      </c>
      <c r="F20242" s="5">
        <v>0</v>
      </c>
      <c r="G20242" s="5">
        <v>0</v>
      </c>
      <c r="H20242" s="5">
        <v>0</v>
      </c>
      <c r="I20242" s="5">
        <v>0</v>
      </c>
      <c r="J20242" s="5">
        <v>0</v>
      </c>
      <c r="K20242" s="5">
        <v>0</v>
      </c>
      <c r="L20242" s="5">
        <v>0</v>
      </c>
      <c r="M20242" s="5">
        <v>0</v>
      </c>
      <c r="N20242" s="5">
        <v>0</v>
      </c>
      <c r="O20242" s="5">
        <v>0</v>
      </c>
      <c r="P20242" s="5">
        <v>1000000</v>
      </c>
      <c r="Q20242" s="5">
        <v>16</v>
      </c>
      <c r="R20242" s="5">
        <v>31</v>
      </c>
      <c r="S20242" s="5" t="s">
        <v>30</v>
      </c>
      <c r="T20242" s="5" t="s">
        <v>29</v>
      </c>
      <c r="U20242" s="5" t="s">
        <v>30</v>
      </c>
      <c r="V20242" s="5">
        <v>64187.3</v>
      </c>
      <c r="W20242" s="5"/>
    </row>
    <row r="20243" spans="1:23" x14ac:dyDescent="0.25">
      <c r="A20243" s="5">
        <f>20236</f>
      </c>
      <c r="B20243" s="5" t="s">
        <v>20265</v>
      </c>
      <c r="C20243" s="5" t="s">
        <v>30</v>
      </c>
      <c r="D20243" s="5" t="s">
        <v>29</v>
      </c>
      <c r="E20243" s="5">
        <v>0</v>
      </c>
      <c r="F20243" s="5">
        <v>0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0</v>
      </c>
      <c r="P20243" s="5">
        <v>1000000</v>
      </c>
      <c r="Q20243" s="5">
        <v>16</v>
      </c>
      <c r="R20243" s="5">
        <v>31</v>
      </c>
      <c r="S20243" s="5" t="s">
        <v>30</v>
      </c>
      <c r="T20243" s="5" t="s">
        <v>29</v>
      </c>
      <c r="U20243" s="5" t="s">
        <v>30</v>
      </c>
      <c r="V20243" s="5">
        <v>64187.4</v>
      </c>
      <c r="W20243" s="5"/>
    </row>
    <row r="20244" spans="1:23" x14ac:dyDescent="0.25">
      <c r="A20244" s="5">
        <f>20237</f>
      </c>
      <c r="B20244" s="5" t="s">
        <v>20266</v>
      </c>
      <c r="C20244" s="5" t="s">
        <v>30</v>
      </c>
      <c r="D20244" s="5" t="s">
        <v>29</v>
      </c>
      <c r="E20244" s="5">
        <v>0</v>
      </c>
      <c r="F20244" s="5">
        <v>0</v>
      </c>
      <c r="G20244" s="5">
        <v>0</v>
      </c>
      <c r="H20244" s="5">
        <v>0</v>
      </c>
      <c r="I20244" s="5">
        <v>0</v>
      </c>
      <c r="J20244" s="5">
        <v>0</v>
      </c>
      <c r="K20244" s="5">
        <v>0</v>
      </c>
      <c r="L20244" s="5">
        <v>0</v>
      </c>
      <c r="M20244" s="5">
        <v>0</v>
      </c>
      <c r="N20244" s="5">
        <v>0</v>
      </c>
      <c r="O20244" s="5">
        <v>0</v>
      </c>
      <c r="P20244" s="5">
        <v>1000000</v>
      </c>
      <c r="Q20244" s="5">
        <v>16</v>
      </c>
      <c r="R20244" s="5">
        <v>31</v>
      </c>
      <c r="S20244" s="5" t="s">
        <v>30</v>
      </c>
      <c r="T20244" s="5" t="s">
        <v>29</v>
      </c>
      <c r="U20244" s="5" t="s">
        <v>30</v>
      </c>
      <c r="V20244" s="5">
        <v>64187.6</v>
      </c>
      <c r="W20244" s="5"/>
    </row>
    <row r="20245" spans="1:23" x14ac:dyDescent="0.25">
      <c r="A20245" s="5">
        <f>20238</f>
      </c>
      <c r="B20245" s="5" t="s">
        <v>20267</v>
      </c>
      <c r="C20245" s="5" t="s">
        <v>30</v>
      </c>
      <c r="D20245" s="5" t="s">
        <v>29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0</v>
      </c>
      <c r="K20245" s="5">
        <v>0</v>
      </c>
      <c r="L20245" s="5">
        <v>0</v>
      </c>
      <c r="M20245" s="5">
        <v>0</v>
      </c>
      <c r="N20245" s="5">
        <v>0</v>
      </c>
      <c r="O20245" s="5">
        <v>0</v>
      </c>
      <c r="P20245" s="5">
        <v>1000000</v>
      </c>
      <c r="Q20245" s="5">
        <v>16</v>
      </c>
      <c r="R20245" s="5">
        <v>31</v>
      </c>
      <c r="S20245" s="5" t="s">
        <v>30</v>
      </c>
      <c r="T20245" s="5" t="s">
        <v>29</v>
      </c>
      <c r="U20245" s="5" t="s">
        <v>30</v>
      </c>
      <c r="V20245" s="5">
        <v>64187.7</v>
      </c>
      <c r="W20245" s="5"/>
    </row>
    <row r="20246" spans="1:23" x14ac:dyDescent="0.25">
      <c r="A20246" s="5">
        <f>20239</f>
      </c>
      <c r="B20246" s="5" t="s">
        <v>20268</v>
      </c>
      <c r="C20246" s="5" t="s">
        <v>30</v>
      </c>
      <c r="D20246" s="5" t="s">
        <v>29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0</v>
      </c>
      <c r="K20246" s="5">
        <v>0</v>
      </c>
      <c r="L20246" s="5">
        <v>0</v>
      </c>
      <c r="M20246" s="5">
        <v>0</v>
      </c>
      <c r="N20246" s="5">
        <v>0</v>
      </c>
      <c r="O20246" s="5">
        <v>0</v>
      </c>
      <c r="P20246" s="5">
        <v>1000000</v>
      </c>
      <c r="Q20246" s="5">
        <v>16</v>
      </c>
      <c r="R20246" s="5">
        <v>31</v>
      </c>
      <c r="S20246" s="5" t="s">
        <v>30</v>
      </c>
      <c r="T20246" s="5" t="s">
        <v>29</v>
      </c>
      <c r="U20246" s="5" t="s">
        <v>30</v>
      </c>
      <c r="V20246" s="5">
        <v>64204.9</v>
      </c>
      <c r="W20246" s="5"/>
    </row>
    <row r="20247" spans="1:23" x14ac:dyDescent="0.25">
      <c r="A20247" s="5">
        <f>20240</f>
      </c>
      <c r="B20247" s="5" t="s">
        <v>20269</v>
      </c>
      <c r="C20247" s="5" t="s">
        <v>30</v>
      </c>
      <c r="D20247" s="5" t="s">
        <v>29</v>
      </c>
      <c r="E20247" s="5">
        <v>0</v>
      </c>
      <c r="F20247" s="5">
        <v>0</v>
      </c>
      <c r="G20247" s="5">
        <v>0</v>
      </c>
      <c r="H20247" s="5">
        <v>0</v>
      </c>
      <c r="I20247" s="5">
        <v>0</v>
      </c>
      <c r="J20247" s="5">
        <v>0</v>
      </c>
      <c r="K20247" s="5">
        <v>0</v>
      </c>
      <c r="L20247" s="5">
        <v>0</v>
      </c>
      <c r="M20247" s="5">
        <v>0</v>
      </c>
      <c r="N20247" s="5">
        <v>0</v>
      </c>
      <c r="O20247" s="5">
        <v>0</v>
      </c>
      <c r="P20247" s="5">
        <v>1000000</v>
      </c>
      <c r="Q20247" s="5">
        <v>16</v>
      </c>
      <c r="R20247" s="5">
        <v>31</v>
      </c>
      <c r="S20247" s="5" t="s">
        <v>30</v>
      </c>
      <c r="T20247" s="5" t="s">
        <v>29</v>
      </c>
      <c r="U20247" s="5" t="s">
        <v>30</v>
      </c>
      <c r="V20247" s="5">
        <v>64205.1</v>
      </c>
      <c r="W20247" s="5"/>
    </row>
    <row r="20248" spans="1:23" x14ac:dyDescent="0.25">
      <c r="A20248" s="5">
        <f>20241</f>
      </c>
      <c r="B20248" s="5" t="s">
        <v>20270</v>
      </c>
      <c r="C20248" s="5" t="s">
        <v>30</v>
      </c>
      <c r="D20248" s="5" t="s">
        <v>29</v>
      </c>
      <c r="E20248" s="5">
        <v>0</v>
      </c>
      <c r="F20248" s="5">
        <v>0</v>
      </c>
      <c r="G20248" s="5">
        <v>1</v>
      </c>
      <c r="H20248" s="5">
        <v>0</v>
      </c>
      <c r="I20248" s="5">
        <v>0</v>
      </c>
      <c r="J20248" s="5">
        <v>0</v>
      </c>
      <c r="K20248" s="5">
        <v>0</v>
      </c>
      <c r="L20248" s="5">
        <v>0</v>
      </c>
      <c r="M20248" s="5">
        <v>0</v>
      </c>
      <c r="N20248" s="5">
        <v>0</v>
      </c>
      <c r="O20248" s="5">
        <v>0</v>
      </c>
      <c r="P20248" s="5">
        <v>1000000</v>
      </c>
      <c r="Q20248" s="5">
        <v>16</v>
      </c>
      <c r="R20248" s="5">
        <v>31</v>
      </c>
      <c r="S20248" s="5" t="s">
        <v>30</v>
      </c>
      <c r="T20248" s="5" t="s">
        <v>29</v>
      </c>
      <c r="U20248" s="5" t="s">
        <v>30</v>
      </c>
      <c r="V20248" s="5">
        <v>64205.3</v>
      </c>
      <c r="W20248" s="5"/>
    </row>
    <row r="20249" spans="1:23" x14ac:dyDescent="0.25">
      <c r="A20249" s="5">
        <f>20242</f>
      </c>
      <c r="B20249" s="5" t="s">
        <v>20271</v>
      </c>
      <c r="C20249" s="5" t="s">
        <v>30</v>
      </c>
      <c r="D20249" s="5" t="s">
        <v>29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0</v>
      </c>
      <c r="K20249" s="5">
        <v>0</v>
      </c>
      <c r="L20249" s="5">
        <v>0</v>
      </c>
      <c r="M20249" s="5">
        <v>0</v>
      </c>
      <c r="N20249" s="5">
        <v>0</v>
      </c>
      <c r="O20249" s="5">
        <v>0</v>
      </c>
      <c r="P20249" s="5">
        <v>1000000</v>
      </c>
      <c r="Q20249" s="5">
        <v>16</v>
      </c>
      <c r="R20249" s="5">
        <v>31</v>
      </c>
      <c r="S20249" s="5" t="s">
        <v>30</v>
      </c>
      <c r="T20249" s="5" t="s">
        <v>29</v>
      </c>
      <c r="U20249" s="5" t="s">
        <v>30</v>
      </c>
      <c r="V20249" s="5">
        <v>64205.5</v>
      </c>
      <c r="W20249" s="5"/>
    </row>
    <row r="20250" spans="1:23" x14ac:dyDescent="0.25">
      <c r="A20250" s="5">
        <f>20243</f>
      </c>
      <c r="B20250" s="5" t="s">
        <v>20272</v>
      </c>
      <c r="C20250" s="5" t="s">
        <v>30</v>
      </c>
      <c r="D20250" s="5" t="s">
        <v>29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0</v>
      </c>
      <c r="K20250" s="5">
        <v>0</v>
      </c>
      <c r="L20250" s="5">
        <v>0</v>
      </c>
      <c r="M20250" s="5">
        <v>0</v>
      </c>
      <c r="N20250" s="5">
        <v>0</v>
      </c>
      <c r="O20250" s="5">
        <v>0</v>
      </c>
      <c r="P20250" s="5">
        <v>1000000</v>
      </c>
      <c r="Q20250" s="5">
        <v>16</v>
      </c>
      <c r="R20250" s="5">
        <v>31</v>
      </c>
      <c r="S20250" s="5" t="s">
        <v>30</v>
      </c>
      <c r="T20250" s="5" t="s">
        <v>29</v>
      </c>
      <c r="U20250" s="5" t="s">
        <v>30</v>
      </c>
      <c r="V20250" s="5">
        <v>64205.6</v>
      </c>
      <c r="W20250" s="5"/>
    </row>
    <row r="20251" spans="1:23" x14ac:dyDescent="0.25">
      <c r="A20251" s="5">
        <f>20244</f>
      </c>
      <c r="B20251" s="5" t="s">
        <v>20273</v>
      </c>
      <c r="C20251" s="5" t="s">
        <v>30</v>
      </c>
      <c r="D20251" s="5" t="s">
        <v>29</v>
      </c>
      <c r="E20251" s="5">
        <v>0</v>
      </c>
      <c r="F20251" s="5">
        <v>0</v>
      </c>
      <c r="G20251" s="5">
        <v>1</v>
      </c>
      <c r="H20251" s="5">
        <v>0</v>
      </c>
      <c r="I20251" s="5">
        <v>20</v>
      </c>
      <c r="J20251" s="5">
        <v>0</v>
      </c>
      <c r="K20251" s="5">
        <v>0</v>
      </c>
      <c r="L20251" s="5">
        <v>0</v>
      </c>
      <c r="M20251" s="5">
        <v>0</v>
      </c>
      <c r="N20251" s="5">
        <v>0</v>
      </c>
      <c r="O20251" s="5">
        <v>0</v>
      </c>
      <c r="P20251" s="5">
        <v>1000000</v>
      </c>
      <c r="Q20251" s="5">
        <v>16</v>
      </c>
      <c r="R20251" s="5">
        <v>31</v>
      </c>
      <c r="S20251" s="5" t="s">
        <v>30</v>
      </c>
      <c r="T20251" s="5" t="s">
        <v>29</v>
      </c>
      <c r="U20251" s="5" t="s">
        <v>30</v>
      </c>
      <c r="V20251" s="5">
        <v>64205.8</v>
      </c>
      <c r="W20251" s="5"/>
    </row>
    <row r="20252" spans="1:23" x14ac:dyDescent="0.25">
      <c r="A20252" s="5">
        <f>20245</f>
      </c>
      <c r="B20252" s="5" t="s">
        <v>20274</v>
      </c>
      <c r="C20252" s="5" t="s">
        <v>30</v>
      </c>
      <c r="D20252" s="5" t="s">
        <v>29</v>
      </c>
      <c r="E20252" s="5">
        <v>21</v>
      </c>
      <c r="F20252" s="5">
        <v>0</v>
      </c>
      <c r="G20252" s="5">
        <v>1</v>
      </c>
      <c r="H20252" s="5">
        <v>0</v>
      </c>
      <c r="I20252" s="5">
        <v>18</v>
      </c>
      <c r="J20252" s="5">
        <v>0</v>
      </c>
      <c r="K20252" s="5">
        <v>0</v>
      </c>
      <c r="L20252" s="5">
        <v>24</v>
      </c>
      <c r="M20252" s="5">
        <v>0</v>
      </c>
      <c r="N20252" s="5">
        <v>0</v>
      </c>
      <c r="O20252" s="5">
        <v>25</v>
      </c>
      <c r="P20252" s="5">
        <v>1000000</v>
      </c>
      <c r="Q20252" s="5">
        <v>16</v>
      </c>
      <c r="R20252" s="5">
        <v>31</v>
      </c>
      <c r="S20252" s="5" t="s">
        <v>30</v>
      </c>
      <c r="T20252" s="5" t="s">
        <v>29</v>
      </c>
      <c r="U20252" s="5" t="s">
        <v>29</v>
      </c>
      <c r="V20252" s="5">
        <v>64205.9</v>
      </c>
      <c r="W20252" s="5"/>
    </row>
    <row r="20253" spans="1:23" x14ac:dyDescent="0.25">
      <c r="A20253" s="5">
        <f>20246</f>
      </c>
      <c r="B20253" s="5" t="s">
        <v>20275</v>
      </c>
      <c r="C20253" s="5" t="s">
        <v>30</v>
      </c>
      <c r="D20253" s="5" t="s">
        <v>29</v>
      </c>
      <c r="E20253" s="5">
        <v>21</v>
      </c>
      <c r="F20253" s="5">
        <v>0</v>
      </c>
      <c r="G20253" s="5">
        <v>1</v>
      </c>
      <c r="H20253" s="5">
        <v>0</v>
      </c>
      <c r="I20253" s="5">
        <v>24</v>
      </c>
      <c r="J20253" s="5">
        <v>0</v>
      </c>
      <c r="K20253" s="5">
        <v>0</v>
      </c>
      <c r="L20253" s="5">
        <v>24</v>
      </c>
      <c r="M20253" s="5">
        <v>0</v>
      </c>
      <c r="N20253" s="5">
        <v>0</v>
      </c>
      <c r="O20253" s="5">
        <v>21</v>
      </c>
      <c r="P20253" s="5">
        <v>1000000</v>
      </c>
      <c r="Q20253" s="5">
        <v>16</v>
      </c>
      <c r="R20253" s="5">
        <v>31</v>
      </c>
      <c r="S20253" s="5" t="s">
        <v>30</v>
      </c>
      <c r="T20253" s="5" t="s">
        <v>29</v>
      </c>
      <c r="U20253" s="5" t="s">
        <v>29</v>
      </c>
      <c r="V20253" s="5">
        <v>64206.1</v>
      </c>
      <c r="W20253" s="5"/>
    </row>
    <row r="20254" spans="1:23" x14ac:dyDescent="0.25">
      <c r="A20254" s="5">
        <f>20247</f>
      </c>
      <c r="B20254" s="5" t="s">
        <v>20276</v>
      </c>
      <c r="C20254" s="5" t="s">
        <v>30</v>
      </c>
      <c r="D20254" s="5" t="s">
        <v>29</v>
      </c>
      <c r="E20254" s="5">
        <v>21</v>
      </c>
      <c r="F20254" s="5">
        <v>0</v>
      </c>
      <c r="G20254" s="5">
        <v>1</v>
      </c>
      <c r="H20254" s="5">
        <v>0</v>
      </c>
      <c r="I20254" s="5">
        <v>24</v>
      </c>
      <c r="J20254" s="5">
        <v>0</v>
      </c>
      <c r="K20254" s="5">
        <v>0</v>
      </c>
      <c r="L20254" s="5">
        <v>20</v>
      </c>
      <c r="M20254" s="5">
        <v>0</v>
      </c>
      <c r="N20254" s="5">
        <v>0</v>
      </c>
      <c r="O20254" s="5">
        <v>23</v>
      </c>
      <c r="P20254" s="5">
        <v>1000000</v>
      </c>
      <c r="Q20254" s="5">
        <v>16</v>
      </c>
      <c r="R20254" s="5">
        <v>31</v>
      </c>
      <c r="S20254" s="5" t="s">
        <v>30</v>
      </c>
      <c r="T20254" s="5" t="s">
        <v>29</v>
      </c>
      <c r="U20254" s="5" t="s">
        <v>29</v>
      </c>
      <c r="V20254" s="5">
        <v>64206.3</v>
      </c>
      <c r="W20254" s="5"/>
    </row>
    <row r="20255" spans="1:23" x14ac:dyDescent="0.25">
      <c r="A20255" s="5">
        <f>20248</f>
      </c>
      <c r="B20255" s="5" t="s">
        <v>20277</v>
      </c>
      <c r="C20255" s="5" t="s">
        <v>30</v>
      </c>
      <c r="D20255" s="5" t="s">
        <v>29</v>
      </c>
      <c r="E20255" s="5">
        <v>21</v>
      </c>
      <c r="F20255" s="5">
        <v>0</v>
      </c>
      <c r="G20255" s="5">
        <v>1</v>
      </c>
      <c r="H20255" s="5">
        <v>0</v>
      </c>
      <c r="I20255" s="5">
        <v>16</v>
      </c>
      <c r="J20255" s="5">
        <v>0</v>
      </c>
      <c r="K20255" s="5">
        <v>0</v>
      </c>
      <c r="L20255" s="5">
        <v>24</v>
      </c>
      <c r="M20255" s="5">
        <v>0</v>
      </c>
      <c r="N20255" s="5">
        <v>0</v>
      </c>
      <c r="O20255" s="5">
        <v>20</v>
      </c>
      <c r="P20255" s="5">
        <v>1000000</v>
      </c>
      <c r="Q20255" s="5">
        <v>16</v>
      </c>
      <c r="R20255" s="5">
        <v>31</v>
      </c>
      <c r="S20255" s="5" t="s">
        <v>30</v>
      </c>
      <c r="T20255" s="5" t="s">
        <v>29</v>
      </c>
      <c r="U20255" s="5" t="s">
        <v>29</v>
      </c>
      <c r="V20255" s="5">
        <v>64206.5</v>
      </c>
      <c r="W20255" s="5"/>
    </row>
    <row r="20256" spans="1:23" x14ac:dyDescent="0.25">
      <c r="A20256" s="5">
        <f>20249</f>
      </c>
      <c r="B20256" s="5" t="s">
        <v>20278</v>
      </c>
      <c r="C20256" s="5" t="s">
        <v>30</v>
      </c>
      <c r="D20256" s="5" t="s">
        <v>29</v>
      </c>
      <c r="E20256" s="5">
        <v>21</v>
      </c>
      <c r="F20256" s="5">
        <v>0</v>
      </c>
      <c r="G20256" s="5">
        <v>1</v>
      </c>
      <c r="H20256" s="5">
        <v>0</v>
      </c>
      <c r="I20256" s="5">
        <v>16</v>
      </c>
      <c r="J20256" s="5">
        <v>0</v>
      </c>
      <c r="K20256" s="5">
        <v>0</v>
      </c>
      <c r="L20256" s="5">
        <v>24</v>
      </c>
      <c r="M20256" s="5">
        <v>0</v>
      </c>
      <c r="N20256" s="5">
        <v>0</v>
      </c>
      <c r="O20256" s="5">
        <v>20</v>
      </c>
      <c r="P20256" s="5">
        <v>1000000</v>
      </c>
      <c r="Q20256" s="5">
        <v>16</v>
      </c>
      <c r="R20256" s="5">
        <v>31</v>
      </c>
      <c r="S20256" s="5" t="s">
        <v>30</v>
      </c>
      <c r="T20256" s="5" t="s">
        <v>29</v>
      </c>
      <c r="U20256" s="5" t="s">
        <v>29</v>
      </c>
      <c r="V20256" s="5">
        <v>64206.7</v>
      </c>
      <c r="W20256" s="5"/>
    </row>
    <row r="20257" spans="1:23" x14ac:dyDescent="0.25">
      <c r="A20257" s="5">
        <f>20250</f>
      </c>
      <c r="B20257" s="5" t="s">
        <v>20279</v>
      </c>
      <c r="C20257" s="5" t="s">
        <v>30</v>
      </c>
      <c r="D20257" s="5" t="s">
        <v>29</v>
      </c>
      <c r="E20257" s="5">
        <v>21</v>
      </c>
      <c r="F20257" s="5">
        <v>0</v>
      </c>
      <c r="G20257" s="5">
        <v>1</v>
      </c>
      <c r="H20257" s="5">
        <v>0</v>
      </c>
      <c r="I20257" s="5">
        <v>16</v>
      </c>
      <c r="J20257" s="5">
        <v>0</v>
      </c>
      <c r="K20257" s="5">
        <v>0</v>
      </c>
      <c r="L20257" s="5">
        <v>24</v>
      </c>
      <c r="M20257" s="5">
        <v>0</v>
      </c>
      <c r="N20257" s="5">
        <v>0</v>
      </c>
      <c r="O20257" s="5">
        <v>20</v>
      </c>
      <c r="P20257" s="5">
        <v>1000000</v>
      </c>
      <c r="Q20257" s="5">
        <v>16</v>
      </c>
      <c r="R20257" s="5">
        <v>31</v>
      </c>
      <c r="S20257" s="5" t="s">
        <v>30</v>
      </c>
      <c r="T20257" s="5" t="s">
        <v>29</v>
      </c>
      <c r="U20257" s="5" t="s">
        <v>29</v>
      </c>
      <c r="V20257" s="5">
        <v>64206.9</v>
      </c>
      <c r="W20257" s="5"/>
    </row>
    <row r="20258" spans="1:23" x14ac:dyDescent="0.25">
      <c r="A20258" s="5">
        <f>20251</f>
      </c>
      <c r="B20258" s="5" t="s">
        <v>20280</v>
      </c>
      <c r="C20258" s="5" t="s">
        <v>30</v>
      </c>
      <c r="D20258" s="5" t="s">
        <v>29</v>
      </c>
      <c r="E20258" s="5">
        <v>21</v>
      </c>
      <c r="F20258" s="5">
        <v>0</v>
      </c>
      <c r="G20258" s="5">
        <v>1</v>
      </c>
      <c r="H20258" s="5">
        <v>0</v>
      </c>
      <c r="I20258" s="5">
        <v>16</v>
      </c>
      <c r="J20258" s="5">
        <v>0</v>
      </c>
      <c r="K20258" s="5">
        <v>0</v>
      </c>
      <c r="L20258" s="5">
        <v>24</v>
      </c>
      <c r="M20258" s="5">
        <v>0</v>
      </c>
      <c r="N20258" s="5">
        <v>0</v>
      </c>
      <c r="O20258" s="5">
        <v>20</v>
      </c>
      <c r="P20258" s="5">
        <v>1000000</v>
      </c>
      <c r="Q20258" s="5">
        <v>16</v>
      </c>
      <c r="R20258" s="5">
        <v>31</v>
      </c>
      <c r="S20258" s="5" t="s">
        <v>30</v>
      </c>
      <c r="T20258" s="5" t="s">
        <v>29</v>
      </c>
      <c r="U20258" s="5" t="s">
        <v>29</v>
      </c>
      <c r="V20258" s="5">
        <v>64207.1</v>
      </c>
      <c r="W20258" s="5"/>
    </row>
    <row r="20259" spans="1:23" x14ac:dyDescent="0.25">
      <c r="A20259" s="5">
        <f>20252</f>
      </c>
      <c r="B20259" s="5" t="s">
        <v>20281</v>
      </c>
      <c r="C20259" s="5" t="s">
        <v>30</v>
      </c>
      <c r="D20259" s="5" t="s">
        <v>29</v>
      </c>
      <c r="E20259" s="5">
        <v>21</v>
      </c>
      <c r="F20259" s="5">
        <v>0</v>
      </c>
      <c r="G20259" s="5">
        <v>1</v>
      </c>
      <c r="H20259" s="5">
        <v>0</v>
      </c>
      <c r="I20259" s="5">
        <v>16</v>
      </c>
      <c r="J20259" s="5">
        <v>0</v>
      </c>
      <c r="K20259" s="5">
        <v>0</v>
      </c>
      <c r="L20259" s="5">
        <v>24</v>
      </c>
      <c r="M20259" s="5">
        <v>0</v>
      </c>
      <c r="N20259" s="5">
        <v>0</v>
      </c>
      <c r="O20259" s="5">
        <v>20</v>
      </c>
      <c r="P20259" s="5">
        <v>1000000</v>
      </c>
      <c r="Q20259" s="5">
        <v>16</v>
      </c>
      <c r="R20259" s="5">
        <v>31</v>
      </c>
      <c r="S20259" s="5" t="s">
        <v>30</v>
      </c>
      <c r="T20259" s="5" t="s">
        <v>29</v>
      </c>
      <c r="U20259" s="5" t="s">
        <v>29</v>
      </c>
      <c r="V20259" s="5">
        <v>64207.3</v>
      </c>
      <c r="W20259" s="5"/>
    </row>
    <row r="20260" spans="1:23" x14ac:dyDescent="0.25">
      <c r="A20260" s="5">
        <f>20253</f>
      </c>
      <c r="B20260" s="5" t="s">
        <v>20282</v>
      </c>
      <c r="C20260" s="5" t="s">
        <v>30</v>
      </c>
      <c r="D20260" s="5" t="s">
        <v>29</v>
      </c>
      <c r="E20260" s="5">
        <v>21</v>
      </c>
      <c r="F20260" s="5">
        <v>0</v>
      </c>
      <c r="G20260" s="5">
        <v>1</v>
      </c>
      <c r="H20260" s="5">
        <v>0</v>
      </c>
      <c r="I20260" s="5">
        <v>16</v>
      </c>
      <c r="J20260" s="5">
        <v>0</v>
      </c>
      <c r="K20260" s="5">
        <v>0</v>
      </c>
      <c r="L20260" s="5">
        <v>24</v>
      </c>
      <c r="M20260" s="5">
        <v>0</v>
      </c>
      <c r="N20260" s="5">
        <v>0</v>
      </c>
      <c r="O20260" s="5">
        <v>20</v>
      </c>
      <c r="P20260" s="5">
        <v>1000000</v>
      </c>
      <c r="Q20260" s="5">
        <v>16</v>
      </c>
      <c r="R20260" s="5">
        <v>31</v>
      </c>
      <c r="S20260" s="5" t="s">
        <v>30</v>
      </c>
      <c r="T20260" s="5" t="s">
        <v>29</v>
      </c>
      <c r="U20260" s="5" t="s">
        <v>29</v>
      </c>
      <c r="V20260" s="5">
        <v>64207.4</v>
      </c>
      <c r="W20260" s="5"/>
    </row>
    <row r="20261" spans="1:23" x14ac:dyDescent="0.25">
      <c r="A20261" s="5">
        <f>20254</f>
      </c>
      <c r="B20261" s="5" t="s">
        <v>20283</v>
      </c>
      <c r="C20261" s="5" t="s">
        <v>30</v>
      </c>
      <c r="D20261" s="5" t="s">
        <v>29</v>
      </c>
      <c r="E20261" s="5">
        <v>21</v>
      </c>
      <c r="F20261" s="5">
        <v>0</v>
      </c>
      <c r="G20261" s="5">
        <v>1</v>
      </c>
      <c r="H20261" s="5">
        <v>0</v>
      </c>
      <c r="I20261" s="5">
        <v>16</v>
      </c>
      <c r="J20261" s="5">
        <v>0</v>
      </c>
      <c r="K20261" s="5">
        <v>0</v>
      </c>
      <c r="L20261" s="5">
        <v>24</v>
      </c>
      <c r="M20261" s="5">
        <v>0</v>
      </c>
      <c r="N20261" s="5">
        <v>0</v>
      </c>
      <c r="O20261" s="5">
        <v>20</v>
      </c>
      <c r="P20261" s="5">
        <v>1000000</v>
      </c>
      <c r="Q20261" s="5">
        <v>16</v>
      </c>
      <c r="R20261" s="5">
        <v>31</v>
      </c>
      <c r="S20261" s="5" t="s">
        <v>30</v>
      </c>
      <c r="T20261" s="5" t="s">
        <v>29</v>
      </c>
      <c r="U20261" s="5" t="s">
        <v>29</v>
      </c>
      <c r="V20261" s="5">
        <v>64207.6</v>
      </c>
      <c r="W20261" s="5"/>
    </row>
    <row r="20262" spans="1:23" x14ac:dyDescent="0.25">
      <c r="A20262" s="5">
        <f>20255</f>
      </c>
      <c r="B20262" s="5" t="s">
        <v>20284</v>
      </c>
      <c r="C20262" s="5" t="s">
        <v>30</v>
      </c>
      <c r="D20262" s="5" t="s">
        <v>29</v>
      </c>
      <c r="E20262" s="5">
        <v>21</v>
      </c>
      <c r="F20262" s="5">
        <v>0</v>
      </c>
      <c r="G20262" s="5">
        <v>1</v>
      </c>
      <c r="H20262" s="5">
        <v>0</v>
      </c>
      <c r="I20262" s="5">
        <v>16</v>
      </c>
      <c r="J20262" s="5">
        <v>0</v>
      </c>
      <c r="K20262" s="5">
        <v>0</v>
      </c>
      <c r="L20262" s="5">
        <v>24</v>
      </c>
      <c r="M20262" s="5">
        <v>0</v>
      </c>
      <c r="N20262" s="5">
        <v>0</v>
      </c>
      <c r="O20262" s="5">
        <v>20</v>
      </c>
      <c r="P20262" s="5">
        <v>1000000</v>
      </c>
      <c r="Q20262" s="5">
        <v>16</v>
      </c>
      <c r="R20262" s="5">
        <v>31</v>
      </c>
      <c r="S20262" s="5" t="s">
        <v>30</v>
      </c>
      <c r="T20262" s="5" t="s">
        <v>29</v>
      </c>
      <c r="U20262" s="5" t="s">
        <v>29</v>
      </c>
      <c r="V20262" s="5">
        <v>64207.8</v>
      </c>
      <c r="W20262" s="5"/>
    </row>
    <row r="20263" spans="1:23" x14ac:dyDescent="0.25">
      <c r="A20263" s="5">
        <f>20256</f>
      </c>
      <c r="B20263" s="5" t="s">
        <v>20285</v>
      </c>
      <c r="C20263" s="5" t="s">
        <v>30</v>
      </c>
      <c r="D20263" s="5" t="s">
        <v>29</v>
      </c>
      <c r="E20263" s="5">
        <v>21</v>
      </c>
      <c r="F20263" s="5">
        <v>0</v>
      </c>
      <c r="G20263" s="5">
        <v>1</v>
      </c>
      <c r="H20263" s="5">
        <v>0</v>
      </c>
      <c r="I20263" s="5">
        <v>16</v>
      </c>
      <c r="J20263" s="5">
        <v>0</v>
      </c>
      <c r="K20263" s="5">
        <v>0</v>
      </c>
      <c r="L20263" s="5">
        <v>24</v>
      </c>
      <c r="M20263" s="5">
        <v>0</v>
      </c>
      <c r="N20263" s="5">
        <v>0</v>
      </c>
      <c r="O20263" s="5">
        <v>20</v>
      </c>
      <c r="P20263" s="5">
        <v>1000000</v>
      </c>
      <c r="Q20263" s="5">
        <v>16</v>
      </c>
      <c r="R20263" s="5">
        <v>31</v>
      </c>
      <c r="S20263" s="5" t="s">
        <v>30</v>
      </c>
      <c r="T20263" s="5" t="s">
        <v>29</v>
      </c>
      <c r="U20263" s="5" t="s">
        <v>29</v>
      </c>
      <c r="V20263" s="5">
        <v>64208</v>
      </c>
      <c r="W20263" s="5"/>
    </row>
    <row r="20264" spans="1:23" x14ac:dyDescent="0.25">
      <c r="A20264" s="5">
        <f>20257</f>
      </c>
      <c r="B20264" s="5" t="s">
        <v>20286</v>
      </c>
      <c r="C20264" s="5" t="s">
        <v>30</v>
      </c>
      <c r="D20264" s="5" t="s">
        <v>29</v>
      </c>
      <c r="E20264" s="5">
        <v>21</v>
      </c>
      <c r="F20264" s="5">
        <v>0</v>
      </c>
      <c r="G20264" s="5">
        <v>1</v>
      </c>
      <c r="H20264" s="5">
        <v>0</v>
      </c>
      <c r="I20264" s="5">
        <v>16</v>
      </c>
      <c r="J20264" s="5">
        <v>0</v>
      </c>
      <c r="K20264" s="5">
        <v>0</v>
      </c>
      <c r="L20264" s="5">
        <v>24</v>
      </c>
      <c r="M20264" s="5">
        <v>0</v>
      </c>
      <c r="N20264" s="5">
        <v>0</v>
      </c>
      <c r="O20264" s="5">
        <v>20</v>
      </c>
      <c r="P20264" s="5">
        <v>1000000</v>
      </c>
      <c r="Q20264" s="5">
        <v>16</v>
      </c>
      <c r="R20264" s="5">
        <v>31</v>
      </c>
      <c r="S20264" s="5" t="s">
        <v>30</v>
      </c>
      <c r="T20264" s="5" t="s">
        <v>29</v>
      </c>
      <c r="U20264" s="5" t="s">
        <v>29</v>
      </c>
      <c r="V20264" s="5">
        <v>64208.2</v>
      </c>
      <c r="W20264" s="5"/>
    </row>
    <row r="20265" spans="1:23" x14ac:dyDescent="0.25">
      <c r="A20265" s="5">
        <f>20258</f>
      </c>
      <c r="B20265" s="5" t="s">
        <v>20287</v>
      </c>
      <c r="C20265" s="5" t="s">
        <v>30</v>
      </c>
      <c r="D20265" s="5" t="s">
        <v>29</v>
      </c>
      <c r="E20265" s="5">
        <v>21</v>
      </c>
      <c r="F20265" s="5">
        <v>0</v>
      </c>
      <c r="G20265" s="5">
        <v>1</v>
      </c>
      <c r="H20265" s="5">
        <v>0</v>
      </c>
      <c r="I20265" s="5">
        <v>16</v>
      </c>
      <c r="J20265" s="5">
        <v>0</v>
      </c>
      <c r="K20265" s="5">
        <v>0</v>
      </c>
      <c r="L20265" s="5">
        <v>24</v>
      </c>
      <c r="M20265" s="5">
        <v>0</v>
      </c>
      <c r="N20265" s="5">
        <v>0</v>
      </c>
      <c r="O20265" s="5">
        <v>20</v>
      </c>
      <c r="P20265" s="5">
        <v>1000000</v>
      </c>
      <c r="Q20265" s="5">
        <v>16</v>
      </c>
      <c r="R20265" s="5">
        <v>31</v>
      </c>
      <c r="S20265" s="5" t="s">
        <v>30</v>
      </c>
      <c r="T20265" s="5" t="s">
        <v>29</v>
      </c>
      <c r="U20265" s="5" t="s">
        <v>29</v>
      </c>
      <c r="V20265" s="5">
        <v>64208.4</v>
      </c>
      <c r="W20265" s="5"/>
    </row>
    <row r="20266" spans="1:23" x14ac:dyDescent="0.25">
      <c r="A20266" s="5">
        <f>20259</f>
      </c>
      <c r="B20266" s="5" t="s">
        <v>20288</v>
      </c>
      <c r="C20266" s="5" t="s">
        <v>30</v>
      </c>
      <c r="D20266" s="5" t="s">
        <v>29</v>
      </c>
      <c r="E20266" s="5">
        <v>21</v>
      </c>
      <c r="F20266" s="5">
        <v>0</v>
      </c>
      <c r="G20266" s="5">
        <v>1</v>
      </c>
      <c r="H20266" s="5">
        <v>0</v>
      </c>
      <c r="I20266" s="5">
        <v>16</v>
      </c>
      <c r="J20266" s="5">
        <v>0</v>
      </c>
      <c r="K20266" s="5">
        <v>0</v>
      </c>
      <c r="L20266" s="5">
        <v>24</v>
      </c>
      <c r="M20266" s="5">
        <v>0</v>
      </c>
      <c r="N20266" s="5">
        <v>0</v>
      </c>
      <c r="O20266" s="5">
        <v>20</v>
      </c>
      <c r="P20266" s="5">
        <v>1000000</v>
      </c>
      <c r="Q20266" s="5">
        <v>16</v>
      </c>
      <c r="R20266" s="5">
        <v>31</v>
      </c>
      <c r="S20266" s="5" t="s">
        <v>30</v>
      </c>
      <c r="T20266" s="5" t="s">
        <v>29</v>
      </c>
      <c r="U20266" s="5" t="s">
        <v>29</v>
      </c>
      <c r="V20266" s="5">
        <v>64208.6</v>
      </c>
      <c r="W20266" s="5"/>
    </row>
    <row r="20267" spans="1:23" x14ac:dyDescent="0.25">
      <c r="A20267" s="5">
        <f>20260</f>
      </c>
      <c r="B20267" s="5" t="s">
        <v>20289</v>
      </c>
      <c r="C20267" s="5" t="s">
        <v>30</v>
      </c>
      <c r="D20267" s="5" t="s">
        <v>29</v>
      </c>
      <c r="E20267" s="5">
        <v>21</v>
      </c>
      <c r="F20267" s="5">
        <v>0</v>
      </c>
      <c r="G20267" s="5">
        <v>1</v>
      </c>
      <c r="H20267" s="5">
        <v>0</v>
      </c>
      <c r="I20267" s="5">
        <v>16</v>
      </c>
      <c r="J20267" s="5">
        <v>0</v>
      </c>
      <c r="K20267" s="5">
        <v>0</v>
      </c>
      <c r="L20267" s="5">
        <v>24</v>
      </c>
      <c r="M20267" s="5">
        <v>0</v>
      </c>
      <c r="N20267" s="5">
        <v>0</v>
      </c>
      <c r="O20267" s="5">
        <v>20</v>
      </c>
      <c r="P20267" s="5">
        <v>1000000</v>
      </c>
      <c r="Q20267" s="5">
        <v>16</v>
      </c>
      <c r="R20267" s="5">
        <v>31</v>
      </c>
      <c r="S20267" s="5" t="s">
        <v>30</v>
      </c>
      <c r="T20267" s="5" t="s">
        <v>29</v>
      </c>
      <c r="U20267" s="5" t="s">
        <v>29</v>
      </c>
      <c r="V20267" s="5">
        <v>64208.8</v>
      </c>
      <c r="W20267" s="5"/>
    </row>
    <row r="20268" spans="1:23" x14ac:dyDescent="0.25">
      <c r="A20268" s="5">
        <f>20261</f>
      </c>
      <c r="B20268" s="5" t="s">
        <v>20290</v>
      </c>
      <c r="C20268" s="5" t="s">
        <v>30</v>
      </c>
      <c r="D20268" s="5" t="s">
        <v>29</v>
      </c>
      <c r="E20268" s="5">
        <v>21</v>
      </c>
      <c r="F20268" s="5">
        <v>0</v>
      </c>
      <c r="G20268" s="5">
        <v>1</v>
      </c>
      <c r="H20268" s="5">
        <v>0</v>
      </c>
      <c r="I20268" s="5">
        <v>16</v>
      </c>
      <c r="J20268" s="5">
        <v>0</v>
      </c>
      <c r="K20268" s="5">
        <v>0</v>
      </c>
      <c r="L20268" s="5">
        <v>24</v>
      </c>
      <c r="M20268" s="5">
        <v>0</v>
      </c>
      <c r="N20268" s="5">
        <v>0</v>
      </c>
      <c r="O20268" s="5">
        <v>20</v>
      </c>
      <c r="P20268" s="5">
        <v>1000000</v>
      </c>
      <c r="Q20268" s="5">
        <v>16</v>
      </c>
      <c r="R20268" s="5">
        <v>31</v>
      </c>
      <c r="S20268" s="5" t="s">
        <v>30</v>
      </c>
      <c r="T20268" s="5" t="s">
        <v>29</v>
      </c>
      <c r="U20268" s="5" t="s">
        <v>29</v>
      </c>
      <c r="V20268" s="5">
        <v>64209</v>
      </c>
      <c r="W20268" s="5"/>
    </row>
    <row r="20269" spans="1:23" x14ac:dyDescent="0.25">
      <c r="A20269" s="5">
        <f>20262</f>
      </c>
      <c r="B20269" s="5" t="s">
        <v>20291</v>
      </c>
      <c r="C20269" s="5" t="s">
        <v>30</v>
      </c>
      <c r="D20269" s="5" t="s">
        <v>29</v>
      </c>
      <c r="E20269" s="5">
        <v>21</v>
      </c>
      <c r="F20269" s="5">
        <v>0</v>
      </c>
      <c r="G20269" s="5">
        <v>1</v>
      </c>
      <c r="H20269" s="5">
        <v>0</v>
      </c>
      <c r="I20269" s="5">
        <v>16</v>
      </c>
      <c r="J20269" s="5">
        <v>0</v>
      </c>
      <c r="K20269" s="5">
        <v>0</v>
      </c>
      <c r="L20269" s="5">
        <v>24</v>
      </c>
      <c r="M20269" s="5">
        <v>0</v>
      </c>
      <c r="N20269" s="5">
        <v>0</v>
      </c>
      <c r="O20269" s="5">
        <v>20</v>
      </c>
      <c r="P20269" s="5">
        <v>1000000</v>
      </c>
      <c r="Q20269" s="5">
        <v>16</v>
      </c>
      <c r="R20269" s="5">
        <v>31</v>
      </c>
      <c r="S20269" s="5" t="s">
        <v>30</v>
      </c>
      <c r="T20269" s="5" t="s">
        <v>29</v>
      </c>
      <c r="U20269" s="5" t="s">
        <v>29</v>
      </c>
      <c r="V20269" s="5">
        <v>64209.2</v>
      </c>
      <c r="W20269" s="5"/>
    </row>
    <row r="20270" spans="1:23" x14ac:dyDescent="0.25">
      <c r="A20270" s="5">
        <f>20263</f>
      </c>
      <c r="B20270" s="5" t="s">
        <v>20292</v>
      </c>
      <c r="C20270" s="5" t="s">
        <v>30</v>
      </c>
      <c r="D20270" s="5" t="s">
        <v>29</v>
      </c>
      <c r="E20270" s="5">
        <v>21</v>
      </c>
      <c r="F20270" s="5">
        <v>0</v>
      </c>
      <c r="G20270" s="5">
        <v>1</v>
      </c>
      <c r="H20270" s="5">
        <v>0</v>
      </c>
      <c r="I20270" s="5">
        <v>16</v>
      </c>
      <c r="J20270" s="5">
        <v>0</v>
      </c>
      <c r="K20270" s="5">
        <v>0</v>
      </c>
      <c r="L20270" s="5">
        <v>24</v>
      </c>
      <c r="M20270" s="5">
        <v>0</v>
      </c>
      <c r="N20270" s="5">
        <v>0</v>
      </c>
      <c r="O20270" s="5">
        <v>20</v>
      </c>
      <c r="P20270" s="5">
        <v>1000000</v>
      </c>
      <c r="Q20270" s="5">
        <v>16</v>
      </c>
      <c r="R20270" s="5">
        <v>31</v>
      </c>
      <c r="S20270" s="5" t="s">
        <v>30</v>
      </c>
      <c r="T20270" s="5" t="s">
        <v>29</v>
      </c>
      <c r="U20270" s="5" t="s">
        <v>29</v>
      </c>
      <c r="V20270" s="5">
        <v>64209.3</v>
      </c>
      <c r="W20270" s="5"/>
    </row>
    <row r="20271" spans="1:23" x14ac:dyDescent="0.25">
      <c r="A20271" s="5">
        <f>20264</f>
      </c>
      <c r="B20271" s="5" t="s">
        <v>20293</v>
      </c>
      <c r="C20271" s="5" t="s">
        <v>30</v>
      </c>
      <c r="D20271" s="5" t="s">
        <v>29</v>
      </c>
      <c r="E20271" s="5">
        <v>21</v>
      </c>
      <c r="F20271" s="5">
        <v>0</v>
      </c>
      <c r="G20271" s="5">
        <v>1</v>
      </c>
      <c r="H20271" s="5">
        <v>0</v>
      </c>
      <c r="I20271" s="5">
        <v>16</v>
      </c>
      <c r="J20271" s="5">
        <v>0</v>
      </c>
      <c r="K20271" s="5">
        <v>0</v>
      </c>
      <c r="L20271" s="5">
        <v>24</v>
      </c>
      <c r="M20271" s="5">
        <v>0</v>
      </c>
      <c r="N20271" s="5">
        <v>0</v>
      </c>
      <c r="O20271" s="5">
        <v>20</v>
      </c>
      <c r="P20271" s="5">
        <v>1000000</v>
      </c>
      <c r="Q20271" s="5">
        <v>16</v>
      </c>
      <c r="R20271" s="5">
        <v>31</v>
      </c>
      <c r="S20271" s="5" t="s">
        <v>30</v>
      </c>
      <c r="T20271" s="5" t="s">
        <v>29</v>
      </c>
      <c r="U20271" s="5" t="s">
        <v>29</v>
      </c>
      <c r="V20271" s="5">
        <v>64209.5</v>
      </c>
      <c r="W20271" s="5"/>
    </row>
    <row r="20272" spans="1:23" x14ac:dyDescent="0.25">
      <c r="A20272" s="5">
        <f>20265</f>
      </c>
      <c r="B20272" s="5" t="s">
        <v>20294</v>
      </c>
      <c r="C20272" s="5" t="s">
        <v>30</v>
      </c>
      <c r="D20272" s="5" t="s">
        <v>29</v>
      </c>
      <c r="E20272" s="5">
        <v>21</v>
      </c>
      <c r="F20272" s="5">
        <v>0</v>
      </c>
      <c r="G20272" s="5">
        <v>1</v>
      </c>
      <c r="H20272" s="5">
        <v>0</v>
      </c>
      <c r="I20272" s="5">
        <v>16</v>
      </c>
      <c r="J20272" s="5">
        <v>0</v>
      </c>
      <c r="K20272" s="5">
        <v>0</v>
      </c>
      <c r="L20272" s="5">
        <v>24</v>
      </c>
      <c r="M20272" s="5">
        <v>0</v>
      </c>
      <c r="N20272" s="5">
        <v>0</v>
      </c>
      <c r="O20272" s="5">
        <v>20</v>
      </c>
      <c r="P20272" s="5">
        <v>1000000</v>
      </c>
      <c r="Q20272" s="5">
        <v>16</v>
      </c>
      <c r="R20272" s="5">
        <v>31</v>
      </c>
      <c r="S20272" s="5" t="s">
        <v>30</v>
      </c>
      <c r="T20272" s="5" t="s">
        <v>29</v>
      </c>
      <c r="U20272" s="5" t="s">
        <v>29</v>
      </c>
      <c r="V20272" s="5">
        <v>64209.6</v>
      </c>
      <c r="W20272" s="5"/>
    </row>
    <row r="20273" spans="1:23" x14ac:dyDescent="0.25">
      <c r="A20273" s="5">
        <f>20266</f>
      </c>
      <c r="B20273" s="5" t="s">
        <v>20295</v>
      </c>
      <c r="C20273" s="5" t="s">
        <v>30</v>
      </c>
      <c r="D20273" s="5" t="s">
        <v>29</v>
      </c>
      <c r="E20273" s="5">
        <v>21</v>
      </c>
      <c r="F20273" s="5">
        <v>0</v>
      </c>
      <c r="G20273" s="5">
        <v>1</v>
      </c>
      <c r="H20273" s="5">
        <v>0</v>
      </c>
      <c r="I20273" s="5">
        <v>16</v>
      </c>
      <c r="J20273" s="5">
        <v>0</v>
      </c>
      <c r="K20273" s="5">
        <v>0</v>
      </c>
      <c r="L20273" s="5">
        <v>24</v>
      </c>
      <c r="M20273" s="5">
        <v>0</v>
      </c>
      <c r="N20273" s="5">
        <v>0</v>
      </c>
      <c r="O20273" s="5">
        <v>20</v>
      </c>
      <c r="P20273" s="5">
        <v>1000000</v>
      </c>
      <c r="Q20273" s="5">
        <v>16</v>
      </c>
      <c r="R20273" s="5">
        <v>31</v>
      </c>
      <c r="S20273" s="5" t="s">
        <v>30</v>
      </c>
      <c r="T20273" s="5" t="s">
        <v>29</v>
      </c>
      <c r="U20273" s="5" t="s">
        <v>29</v>
      </c>
      <c r="V20273" s="5">
        <v>64209.8</v>
      </c>
      <c r="W20273" s="5"/>
    </row>
    <row r="20274" spans="1:23" x14ac:dyDescent="0.25">
      <c r="A20274" s="5">
        <f>20267</f>
      </c>
      <c r="B20274" s="5" t="s">
        <v>20296</v>
      </c>
      <c r="C20274" s="5" t="s">
        <v>30</v>
      </c>
      <c r="D20274" s="5" t="s">
        <v>29</v>
      </c>
      <c r="E20274" s="5">
        <v>21</v>
      </c>
      <c r="F20274" s="5">
        <v>0</v>
      </c>
      <c r="G20274" s="5">
        <v>1</v>
      </c>
      <c r="H20274" s="5">
        <v>0</v>
      </c>
      <c r="I20274" s="5">
        <v>16</v>
      </c>
      <c r="J20274" s="5">
        <v>0</v>
      </c>
      <c r="K20274" s="5">
        <v>0</v>
      </c>
      <c r="L20274" s="5">
        <v>24</v>
      </c>
      <c r="M20274" s="5">
        <v>0</v>
      </c>
      <c r="N20274" s="5">
        <v>0</v>
      </c>
      <c r="O20274" s="5">
        <v>20</v>
      </c>
      <c r="P20274" s="5">
        <v>1000000</v>
      </c>
      <c r="Q20274" s="5">
        <v>16</v>
      </c>
      <c r="R20274" s="5">
        <v>31</v>
      </c>
      <c r="S20274" s="5" t="s">
        <v>30</v>
      </c>
      <c r="T20274" s="5" t="s">
        <v>29</v>
      </c>
      <c r="U20274" s="5" t="s">
        <v>29</v>
      </c>
      <c r="V20274" s="5">
        <v>64209.9</v>
      </c>
      <c r="W20274" s="5"/>
    </row>
    <row r="20275" spans="1:23" x14ac:dyDescent="0.25">
      <c r="A20275" s="5">
        <f>20268</f>
      </c>
      <c r="B20275" s="5" t="s">
        <v>20297</v>
      </c>
      <c r="C20275" s="5" t="s">
        <v>30</v>
      </c>
      <c r="D20275" s="5" t="s">
        <v>29</v>
      </c>
      <c r="E20275" s="5">
        <v>21</v>
      </c>
      <c r="F20275" s="5">
        <v>0</v>
      </c>
      <c r="G20275" s="5">
        <v>1</v>
      </c>
      <c r="H20275" s="5">
        <v>0</v>
      </c>
      <c r="I20275" s="5">
        <v>16</v>
      </c>
      <c r="J20275" s="5">
        <v>0</v>
      </c>
      <c r="K20275" s="5">
        <v>0</v>
      </c>
      <c r="L20275" s="5">
        <v>24</v>
      </c>
      <c r="M20275" s="5">
        <v>0</v>
      </c>
      <c r="N20275" s="5">
        <v>0</v>
      </c>
      <c r="O20275" s="5">
        <v>20</v>
      </c>
      <c r="P20275" s="5">
        <v>1000000</v>
      </c>
      <c r="Q20275" s="5">
        <v>16</v>
      </c>
      <c r="R20275" s="5">
        <v>31</v>
      </c>
      <c r="S20275" s="5" t="s">
        <v>30</v>
      </c>
      <c r="T20275" s="5" t="s">
        <v>29</v>
      </c>
      <c r="U20275" s="5" t="s">
        <v>29</v>
      </c>
      <c r="V20275" s="5">
        <v>64210.1</v>
      </c>
      <c r="W20275" s="5"/>
    </row>
    <row r="20276" spans="1:23" x14ac:dyDescent="0.25">
      <c r="A20276" s="5">
        <f>20269</f>
      </c>
      <c r="B20276" s="5" t="s">
        <v>20298</v>
      </c>
      <c r="C20276" s="5" t="s">
        <v>30</v>
      </c>
      <c r="D20276" s="5" t="s">
        <v>29</v>
      </c>
      <c r="E20276" s="5">
        <v>21</v>
      </c>
      <c r="F20276" s="5">
        <v>0</v>
      </c>
      <c r="G20276" s="5">
        <v>1</v>
      </c>
      <c r="H20276" s="5">
        <v>0</v>
      </c>
      <c r="I20276" s="5">
        <v>16</v>
      </c>
      <c r="J20276" s="5">
        <v>0</v>
      </c>
      <c r="K20276" s="5">
        <v>0</v>
      </c>
      <c r="L20276" s="5">
        <v>24</v>
      </c>
      <c r="M20276" s="5">
        <v>0</v>
      </c>
      <c r="N20276" s="5">
        <v>0</v>
      </c>
      <c r="O20276" s="5">
        <v>20</v>
      </c>
      <c r="P20276" s="5">
        <v>1000000</v>
      </c>
      <c r="Q20276" s="5">
        <v>16</v>
      </c>
      <c r="R20276" s="5">
        <v>31</v>
      </c>
      <c r="S20276" s="5" t="s">
        <v>30</v>
      </c>
      <c r="T20276" s="5" t="s">
        <v>29</v>
      </c>
      <c r="U20276" s="5" t="s">
        <v>29</v>
      </c>
      <c r="V20276" s="5">
        <v>64210.2</v>
      </c>
      <c r="W20276" s="5"/>
    </row>
    <row r="20277" spans="1:23" x14ac:dyDescent="0.25">
      <c r="A20277" s="5">
        <f>20270</f>
      </c>
      <c r="B20277" s="5" t="s">
        <v>20299</v>
      </c>
      <c r="C20277" s="5" t="s">
        <v>30</v>
      </c>
      <c r="D20277" s="5" t="s">
        <v>29</v>
      </c>
      <c r="E20277" s="5">
        <v>21</v>
      </c>
      <c r="F20277" s="5">
        <v>0</v>
      </c>
      <c r="G20277" s="5">
        <v>1</v>
      </c>
      <c r="H20277" s="5">
        <v>0</v>
      </c>
      <c r="I20277" s="5">
        <v>16</v>
      </c>
      <c r="J20277" s="5">
        <v>0</v>
      </c>
      <c r="K20277" s="5">
        <v>0</v>
      </c>
      <c r="L20277" s="5">
        <v>24</v>
      </c>
      <c r="M20277" s="5">
        <v>0</v>
      </c>
      <c r="N20277" s="5">
        <v>0</v>
      </c>
      <c r="O20277" s="5">
        <v>20</v>
      </c>
      <c r="P20277" s="5">
        <v>1000000</v>
      </c>
      <c r="Q20277" s="5">
        <v>16</v>
      </c>
      <c r="R20277" s="5">
        <v>31</v>
      </c>
      <c r="S20277" s="5" t="s">
        <v>30</v>
      </c>
      <c r="T20277" s="5" t="s">
        <v>29</v>
      </c>
      <c r="U20277" s="5" t="s">
        <v>29</v>
      </c>
      <c r="V20277" s="5">
        <v>64210.4</v>
      </c>
      <c r="W20277" s="5"/>
    </row>
    <row r="20278" spans="1:23" x14ac:dyDescent="0.25">
      <c r="A20278" s="5">
        <f>20271</f>
      </c>
      <c r="B20278" s="5" t="s">
        <v>20300</v>
      </c>
      <c r="C20278" s="5" t="s">
        <v>30</v>
      </c>
      <c r="D20278" s="5" t="s">
        <v>29</v>
      </c>
      <c r="E20278" s="5">
        <v>21</v>
      </c>
      <c r="F20278" s="5">
        <v>0</v>
      </c>
      <c r="G20278" s="5">
        <v>1</v>
      </c>
      <c r="H20278" s="5">
        <v>0</v>
      </c>
      <c r="I20278" s="5">
        <v>16</v>
      </c>
      <c r="J20278" s="5">
        <v>0</v>
      </c>
      <c r="K20278" s="5">
        <v>0</v>
      </c>
      <c r="L20278" s="5">
        <v>24</v>
      </c>
      <c r="M20278" s="5">
        <v>0</v>
      </c>
      <c r="N20278" s="5">
        <v>0</v>
      </c>
      <c r="O20278" s="5">
        <v>20</v>
      </c>
      <c r="P20278" s="5">
        <v>1000000</v>
      </c>
      <c r="Q20278" s="5">
        <v>16</v>
      </c>
      <c r="R20278" s="5">
        <v>31</v>
      </c>
      <c r="S20278" s="5" t="s">
        <v>30</v>
      </c>
      <c r="T20278" s="5" t="s">
        <v>29</v>
      </c>
      <c r="U20278" s="5" t="s">
        <v>29</v>
      </c>
      <c r="V20278" s="5">
        <v>64210.6</v>
      </c>
      <c r="W20278" s="5"/>
    </row>
    <row r="20279" spans="1:23" x14ac:dyDescent="0.25">
      <c r="A20279" s="5">
        <f>20272</f>
      </c>
      <c r="B20279" s="5" t="s">
        <v>20301</v>
      </c>
      <c r="C20279" s="5" t="s">
        <v>30</v>
      </c>
      <c r="D20279" s="5" t="s">
        <v>29</v>
      </c>
      <c r="E20279" s="5">
        <v>21</v>
      </c>
      <c r="F20279" s="5">
        <v>0</v>
      </c>
      <c r="G20279" s="5">
        <v>1</v>
      </c>
      <c r="H20279" s="5">
        <v>0</v>
      </c>
      <c r="I20279" s="5">
        <v>16</v>
      </c>
      <c r="J20279" s="5">
        <v>0</v>
      </c>
      <c r="K20279" s="5">
        <v>0</v>
      </c>
      <c r="L20279" s="5">
        <v>24</v>
      </c>
      <c r="M20279" s="5">
        <v>0</v>
      </c>
      <c r="N20279" s="5">
        <v>0</v>
      </c>
      <c r="O20279" s="5">
        <v>20</v>
      </c>
      <c r="P20279" s="5">
        <v>1000000</v>
      </c>
      <c r="Q20279" s="5">
        <v>16</v>
      </c>
      <c r="R20279" s="5">
        <v>31</v>
      </c>
      <c r="S20279" s="5" t="s">
        <v>30</v>
      </c>
      <c r="T20279" s="5" t="s">
        <v>29</v>
      </c>
      <c r="U20279" s="5" t="s">
        <v>29</v>
      </c>
      <c r="V20279" s="5">
        <v>64210.7</v>
      </c>
      <c r="W20279" s="5"/>
    </row>
    <row r="20280" spans="1:23" x14ac:dyDescent="0.25">
      <c r="A20280" s="5">
        <f>20273</f>
      </c>
      <c r="B20280" s="5" t="s">
        <v>20302</v>
      </c>
      <c r="C20280" s="5" t="s">
        <v>30</v>
      </c>
      <c r="D20280" s="5" t="s">
        <v>29</v>
      </c>
      <c r="E20280" s="5">
        <v>21</v>
      </c>
      <c r="F20280" s="5">
        <v>0</v>
      </c>
      <c r="G20280" s="5">
        <v>1</v>
      </c>
      <c r="H20280" s="5">
        <v>0</v>
      </c>
      <c r="I20280" s="5">
        <v>16</v>
      </c>
      <c r="J20280" s="5">
        <v>0</v>
      </c>
      <c r="K20280" s="5">
        <v>0</v>
      </c>
      <c r="L20280" s="5">
        <v>24</v>
      </c>
      <c r="M20280" s="5">
        <v>0</v>
      </c>
      <c r="N20280" s="5">
        <v>0</v>
      </c>
      <c r="O20280" s="5">
        <v>20</v>
      </c>
      <c r="P20280" s="5">
        <v>1000000</v>
      </c>
      <c r="Q20280" s="5">
        <v>16</v>
      </c>
      <c r="R20280" s="5">
        <v>31</v>
      </c>
      <c r="S20280" s="5" t="s">
        <v>30</v>
      </c>
      <c r="T20280" s="5" t="s">
        <v>29</v>
      </c>
      <c r="U20280" s="5" t="s">
        <v>29</v>
      </c>
      <c r="V20280" s="5">
        <v>64210.9</v>
      </c>
      <c r="W20280" s="5"/>
    </row>
    <row r="20281" spans="1:23" x14ac:dyDescent="0.25">
      <c r="A20281" s="5">
        <f>20274</f>
      </c>
      <c r="B20281" s="5" t="s">
        <v>20303</v>
      </c>
      <c r="C20281" s="5" t="s">
        <v>30</v>
      </c>
      <c r="D20281" s="5" t="s">
        <v>29</v>
      </c>
      <c r="E20281" s="5">
        <v>21</v>
      </c>
      <c r="F20281" s="5">
        <v>0</v>
      </c>
      <c r="G20281" s="5">
        <v>1</v>
      </c>
      <c r="H20281" s="5">
        <v>0</v>
      </c>
      <c r="I20281" s="5">
        <v>16</v>
      </c>
      <c r="J20281" s="5">
        <v>0</v>
      </c>
      <c r="K20281" s="5">
        <v>0</v>
      </c>
      <c r="L20281" s="5">
        <v>24</v>
      </c>
      <c r="M20281" s="5">
        <v>0</v>
      </c>
      <c r="N20281" s="5">
        <v>0</v>
      </c>
      <c r="O20281" s="5">
        <v>20</v>
      </c>
      <c r="P20281" s="5">
        <v>1000000</v>
      </c>
      <c r="Q20281" s="5">
        <v>16</v>
      </c>
      <c r="R20281" s="5">
        <v>31</v>
      </c>
      <c r="S20281" s="5" t="s">
        <v>30</v>
      </c>
      <c r="T20281" s="5" t="s">
        <v>29</v>
      </c>
      <c r="U20281" s="5" t="s">
        <v>29</v>
      </c>
      <c r="V20281" s="5">
        <v>64211.1</v>
      </c>
      <c r="W20281" s="5"/>
    </row>
    <row r="20282" spans="1:23" x14ac:dyDescent="0.25">
      <c r="A20282" s="5">
        <f>20275</f>
      </c>
      <c r="B20282" s="5" t="s">
        <v>20304</v>
      </c>
      <c r="C20282" s="5" t="s">
        <v>30</v>
      </c>
      <c r="D20282" s="5" t="s">
        <v>29</v>
      </c>
      <c r="E20282" s="5">
        <v>21</v>
      </c>
      <c r="F20282" s="5">
        <v>0</v>
      </c>
      <c r="G20282" s="5">
        <v>1</v>
      </c>
      <c r="H20282" s="5">
        <v>0</v>
      </c>
      <c r="I20282" s="5">
        <v>16</v>
      </c>
      <c r="J20282" s="5">
        <v>0</v>
      </c>
      <c r="K20282" s="5">
        <v>0</v>
      </c>
      <c r="L20282" s="5">
        <v>24</v>
      </c>
      <c r="M20282" s="5">
        <v>0</v>
      </c>
      <c r="N20282" s="5">
        <v>0</v>
      </c>
      <c r="O20282" s="5">
        <v>20</v>
      </c>
      <c r="P20282" s="5">
        <v>1000000</v>
      </c>
      <c r="Q20282" s="5">
        <v>16</v>
      </c>
      <c r="R20282" s="5">
        <v>31</v>
      </c>
      <c r="S20282" s="5" t="s">
        <v>30</v>
      </c>
      <c r="T20282" s="5" t="s">
        <v>29</v>
      </c>
      <c r="U20282" s="5" t="s">
        <v>29</v>
      </c>
      <c r="V20282" s="5">
        <v>64211.2</v>
      </c>
      <c r="W20282" s="5"/>
    </row>
    <row r="20283" spans="1:23" x14ac:dyDescent="0.25">
      <c r="A20283" s="5">
        <f>20276</f>
      </c>
      <c r="B20283" s="5" t="s">
        <v>20305</v>
      </c>
      <c r="C20283" s="5" t="s">
        <v>30</v>
      </c>
      <c r="D20283" s="5" t="s">
        <v>29</v>
      </c>
      <c r="E20283" s="5">
        <v>21</v>
      </c>
      <c r="F20283" s="5">
        <v>0</v>
      </c>
      <c r="G20283" s="5">
        <v>1</v>
      </c>
      <c r="H20283" s="5">
        <v>0</v>
      </c>
      <c r="I20283" s="5">
        <v>16</v>
      </c>
      <c r="J20283" s="5">
        <v>0</v>
      </c>
      <c r="K20283" s="5">
        <v>0</v>
      </c>
      <c r="L20283" s="5">
        <v>24</v>
      </c>
      <c r="M20283" s="5">
        <v>0</v>
      </c>
      <c r="N20283" s="5">
        <v>0</v>
      </c>
      <c r="O20283" s="5">
        <v>20</v>
      </c>
      <c r="P20283" s="5">
        <v>1000000</v>
      </c>
      <c r="Q20283" s="5">
        <v>16</v>
      </c>
      <c r="R20283" s="5">
        <v>31</v>
      </c>
      <c r="S20283" s="5" t="s">
        <v>30</v>
      </c>
      <c r="T20283" s="5" t="s">
        <v>29</v>
      </c>
      <c r="U20283" s="5" t="s">
        <v>29</v>
      </c>
      <c r="V20283" s="5">
        <v>64211.4</v>
      </c>
      <c r="W20283" s="5"/>
    </row>
    <row r="20284" spans="1:23" x14ac:dyDescent="0.25">
      <c r="A20284" s="5">
        <f>20277</f>
      </c>
      <c r="B20284" s="5" t="s">
        <v>20306</v>
      </c>
      <c r="C20284" s="5" t="s">
        <v>30</v>
      </c>
      <c r="D20284" s="5" t="s">
        <v>29</v>
      </c>
      <c r="E20284" s="5">
        <v>21</v>
      </c>
      <c r="F20284" s="5">
        <v>0</v>
      </c>
      <c r="G20284" s="5">
        <v>1</v>
      </c>
      <c r="H20284" s="5">
        <v>0</v>
      </c>
      <c r="I20284" s="5">
        <v>16</v>
      </c>
      <c r="J20284" s="5">
        <v>0</v>
      </c>
      <c r="K20284" s="5">
        <v>0</v>
      </c>
      <c r="L20284" s="5">
        <v>24</v>
      </c>
      <c r="M20284" s="5">
        <v>0</v>
      </c>
      <c r="N20284" s="5">
        <v>0</v>
      </c>
      <c r="O20284" s="5">
        <v>20</v>
      </c>
      <c r="P20284" s="5">
        <v>1000000</v>
      </c>
      <c r="Q20284" s="5">
        <v>16</v>
      </c>
      <c r="R20284" s="5">
        <v>31</v>
      </c>
      <c r="S20284" s="5" t="s">
        <v>30</v>
      </c>
      <c r="T20284" s="5" t="s">
        <v>29</v>
      </c>
      <c r="U20284" s="5" t="s">
        <v>29</v>
      </c>
      <c r="V20284" s="5">
        <v>64211.6</v>
      </c>
      <c r="W20284" s="5"/>
    </row>
    <row r="20285" spans="1:23" x14ac:dyDescent="0.25">
      <c r="A20285" s="5">
        <f>20278</f>
      </c>
      <c r="B20285" s="5" t="s">
        <v>20307</v>
      </c>
      <c r="C20285" s="5" t="s">
        <v>30</v>
      </c>
      <c r="D20285" s="5" t="s">
        <v>29</v>
      </c>
      <c r="E20285" s="5">
        <v>21</v>
      </c>
      <c r="F20285" s="5">
        <v>0</v>
      </c>
      <c r="G20285" s="5">
        <v>1</v>
      </c>
      <c r="H20285" s="5">
        <v>0</v>
      </c>
      <c r="I20285" s="5">
        <v>16</v>
      </c>
      <c r="J20285" s="5">
        <v>0</v>
      </c>
      <c r="K20285" s="5">
        <v>0</v>
      </c>
      <c r="L20285" s="5">
        <v>24</v>
      </c>
      <c r="M20285" s="5">
        <v>0</v>
      </c>
      <c r="N20285" s="5">
        <v>0</v>
      </c>
      <c r="O20285" s="5">
        <v>20</v>
      </c>
      <c r="P20285" s="5">
        <v>1000000</v>
      </c>
      <c r="Q20285" s="5">
        <v>16</v>
      </c>
      <c r="R20285" s="5">
        <v>31</v>
      </c>
      <c r="S20285" s="5" t="s">
        <v>30</v>
      </c>
      <c r="T20285" s="5" t="s">
        <v>29</v>
      </c>
      <c r="U20285" s="5" t="s">
        <v>29</v>
      </c>
      <c r="V20285" s="5">
        <v>64211.7</v>
      </c>
      <c r="W20285" s="5"/>
    </row>
    <row r="20286" spans="1:23" x14ac:dyDescent="0.25">
      <c r="A20286" s="5">
        <f>20279</f>
      </c>
      <c r="B20286" s="5" t="s">
        <v>20308</v>
      </c>
      <c r="C20286" s="5" t="s">
        <v>30</v>
      </c>
      <c r="D20286" s="5" t="s">
        <v>29</v>
      </c>
      <c r="E20286" s="5">
        <v>21</v>
      </c>
      <c r="F20286" s="5">
        <v>0</v>
      </c>
      <c r="G20286" s="5">
        <v>1</v>
      </c>
      <c r="H20286" s="5">
        <v>0</v>
      </c>
      <c r="I20286" s="5">
        <v>16</v>
      </c>
      <c r="J20286" s="5">
        <v>0</v>
      </c>
      <c r="K20286" s="5">
        <v>0</v>
      </c>
      <c r="L20286" s="5">
        <v>24</v>
      </c>
      <c r="M20286" s="5">
        <v>0</v>
      </c>
      <c r="N20286" s="5">
        <v>0</v>
      </c>
      <c r="O20286" s="5">
        <v>20</v>
      </c>
      <c r="P20286" s="5">
        <v>1000000</v>
      </c>
      <c r="Q20286" s="5">
        <v>16</v>
      </c>
      <c r="R20286" s="5">
        <v>31</v>
      </c>
      <c r="S20286" s="5" t="s">
        <v>30</v>
      </c>
      <c r="T20286" s="5" t="s">
        <v>29</v>
      </c>
      <c r="U20286" s="5" t="s">
        <v>29</v>
      </c>
      <c r="V20286" s="5">
        <v>64211.8</v>
      </c>
      <c r="W20286" s="5"/>
    </row>
    <row r="20287" spans="1:23" x14ac:dyDescent="0.25">
      <c r="A20287" s="5">
        <f>20280</f>
      </c>
      <c r="B20287" s="5" t="s">
        <v>20309</v>
      </c>
      <c r="C20287" s="5" t="s">
        <v>30</v>
      </c>
      <c r="D20287" s="5" t="s">
        <v>29</v>
      </c>
      <c r="E20287" s="5">
        <v>21</v>
      </c>
      <c r="F20287" s="5">
        <v>0</v>
      </c>
      <c r="G20287" s="5">
        <v>1</v>
      </c>
      <c r="H20287" s="5">
        <v>0</v>
      </c>
      <c r="I20287" s="5">
        <v>16</v>
      </c>
      <c r="J20287" s="5">
        <v>0</v>
      </c>
      <c r="K20287" s="5">
        <v>0</v>
      </c>
      <c r="L20287" s="5">
        <v>24</v>
      </c>
      <c r="M20287" s="5">
        <v>0</v>
      </c>
      <c r="N20287" s="5">
        <v>0</v>
      </c>
      <c r="O20287" s="5">
        <v>20</v>
      </c>
      <c r="P20287" s="5">
        <v>1000000</v>
      </c>
      <c r="Q20287" s="5">
        <v>16</v>
      </c>
      <c r="R20287" s="5">
        <v>31</v>
      </c>
      <c r="S20287" s="5" t="s">
        <v>30</v>
      </c>
      <c r="T20287" s="5" t="s">
        <v>29</v>
      </c>
      <c r="U20287" s="5" t="s">
        <v>29</v>
      </c>
      <c r="V20287" s="5">
        <v>64212</v>
      </c>
      <c r="W20287" s="5"/>
    </row>
    <row r="20288" spans="1:23" x14ac:dyDescent="0.25">
      <c r="A20288" s="5">
        <f>20281</f>
      </c>
      <c r="B20288" s="5" t="s">
        <v>20310</v>
      </c>
      <c r="C20288" s="5" t="s">
        <v>30</v>
      </c>
      <c r="D20288" s="5" t="s">
        <v>29</v>
      </c>
      <c r="E20288" s="5">
        <v>21</v>
      </c>
      <c r="F20288" s="5">
        <v>0</v>
      </c>
      <c r="G20288" s="5">
        <v>1</v>
      </c>
      <c r="H20288" s="5">
        <v>0</v>
      </c>
      <c r="I20288" s="5">
        <v>16</v>
      </c>
      <c r="J20288" s="5">
        <v>0</v>
      </c>
      <c r="K20288" s="5">
        <v>0</v>
      </c>
      <c r="L20288" s="5">
        <v>24</v>
      </c>
      <c r="M20288" s="5">
        <v>0</v>
      </c>
      <c r="N20288" s="5">
        <v>0</v>
      </c>
      <c r="O20288" s="5">
        <v>20</v>
      </c>
      <c r="P20288" s="5">
        <v>1000000</v>
      </c>
      <c r="Q20288" s="5">
        <v>16</v>
      </c>
      <c r="R20288" s="5">
        <v>31</v>
      </c>
      <c r="S20288" s="5" t="s">
        <v>30</v>
      </c>
      <c r="T20288" s="5" t="s">
        <v>29</v>
      </c>
      <c r="U20288" s="5" t="s">
        <v>29</v>
      </c>
      <c r="V20288" s="5">
        <v>64212.2</v>
      </c>
      <c r="W20288" s="5"/>
    </row>
    <row r="20289" spans="1:23" x14ac:dyDescent="0.25">
      <c r="A20289" s="5">
        <f>20282</f>
      </c>
      <c r="B20289" s="5" t="s">
        <v>20311</v>
      </c>
      <c r="C20289" s="5" t="s">
        <v>30</v>
      </c>
      <c r="D20289" s="5" t="s">
        <v>29</v>
      </c>
      <c r="E20289" s="5">
        <v>21</v>
      </c>
      <c r="F20289" s="5">
        <v>0</v>
      </c>
      <c r="G20289" s="5">
        <v>1</v>
      </c>
      <c r="H20289" s="5">
        <v>0</v>
      </c>
      <c r="I20289" s="5">
        <v>16</v>
      </c>
      <c r="J20289" s="5">
        <v>0</v>
      </c>
      <c r="K20289" s="5">
        <v>0</v>
      </c>
      <c r="L20289" s="5">
        <v>24</v>
      </c>
      <c r="M20289" s="5">
        <v>0</v>
      </c>
      <c r="N20289" s="5">
        <v>0</v>
      </c>
      <c r="O20289" s="5">
        <v>20</v>
      </c>
      <c r="P20289" s="5">
        <v>1000000</v>
      </c>
      <c r="Q20289" s="5">
        <v>16</v>
      </c>
      <c r="R20289" s="5">
        <v>31</v>
      </c>
      <c r="S20289" s="5" t="s">
        <v>30</v>
      </c>
      <c r="T20289" s="5" t="s">
        <v>29</v>
      </c>
      <c r="U20289" s="5" t="s">
        <v>29</v>
      </c>
      <c r="V20289" s="5">
        <v>64212.3</v>
      </c>
      <c r="W20289" s="5"/>
    </row>
    <row r="20290" spans="1:23" x14ac:dyDescent="0.25">
      <c r="A20290" s="5">
        <f>20283</f>
      </c>
      <c r="B20290" s="5" t="s">
        <v>20312</v>
      </c>
      <c r="C20290" s="5" t="s">
        <v>30</v>
      </c>
      <c r="D20290" s="5" t="s">
        <v>29</v>
      </c>
      <c r="E20290" s="5">
        <v>21</v>
      </c>
      <c r="F20290" s="5">
        <v>0</v>
      </c>
      <c r="G20290" s="5">
        <v>1</v>
      </c>
      <c r="H20290" s="5">
        <v>0</v>
      </c>
      <c r="I20290" s="5">
        <v>16</v>
      </c>
      <c r="J20290" s="5">
        <v>0</v>
      </c>
      <c r="K20290" s="5">
        <v>0</v>
      </c>
      <c r="L20290" s="5">
        <v>24</v>
      </c>
      <c r="M20290" s="5">
        <v>0</v>
      </c>
      <c r="N20290" s="5">
        <v>0</v>
      </c>
      <c r="O20290" s="5">
        <v>20</v>
      </c>
      <c r="P20290" s="5">
        <v>1000000</v>
      </c>
      <c r="Q20290" s="5">
        <v>16</v>
      </c>
      <c r="R20290" s="5">
        <v>31</v>
      </c>
      <c r="S20290" s="5" t="s">
        <v>30</v>
      </c>
      <c r="T20290" s="5" t="s">
        <v>29</v>
      </c>
      <c r="U20290" s="5" t="s">
        <v>29</v>
      </c>
      <c r="V20290" s="5">
        <v>64212.5</v>
      </c>
      <c r="W20290" s="5"/>
    </row>
    <row r="20291" spans="1:23" x14ac:dyDescent="0.25">
      <c r="A20291" s="5">
        <f>20284</f>
      </c>
      <c r="B20291" s="5" t="s">
        <v>20313</v>
      </c>
      <c r="C20291" s="5" t="s">
        <v>30</v>
      </c>
      <c r="D20291" s="5" t="s">
        <v>29</v>
      </c>
      <c r="E20291" s="5">
        <v>21</v>
      </c>
      <c r="F20291" s="5">
        <v>0</v>
      </c>
      <c r="G20291" s="5">
        <v>1</v>
      </c>
      <c r="H20291" s="5">
        <v>0</v>
      </c>
      <c r="I20291" s="5">
        <v>16</v>
      </c>
      <c r="J20291" s="5">
        <v>0</v>
      </c>
      <c r="K20291" s="5">
        <v>0</v>
      </c>
      <c r="L20291" s="5">
        <v>24</v>
      </c>
      <c r="M20291" s="5">
        <v>0</v>
      </c>
      <c r="N20291" s="5">
        <v>0</v>
      </c>
      <c r="O20291" s="5">
        <v>20</v>
      </c>
      <c r="P20291" s="5">
        <v>1000000</v>
      </c>
      <c r="Q20291" s="5">
        <v>16</v>
      </c>
      <c r="R20291" s="5">
        <v>31</v>
      </c>
      <c r="S20291" s="5" t="s">
        <v>30</v>
      </c>
      <c r="T20291" s="5" t="s">
        <v>29</v>
      </c>
      <c r="U20291" s="5" t="s">
        <v>29</v>
      </c>
      <c r="V20291" s="5">
        <v>64212.7</v>
      </c>
      <c r="W20291" s="5"/>
    </row>
    <row r="20292" spans="1:23" x14ac:dyDescent="0.25">
      <c r="A20292" s="5">
        <f>20285</f>
      </c>
      <c r="B20292" s="5" t="s">
        <v>20314</v>
      </c>
      <c r="C20292" s="5" t="s">
        <v>30</v>
      </c>
      <c r="D20292" s="5" t="s">
        <v>29</v>
      </c>
      <c r="E20292" s="5">
        <v>21</v>
      </c>
      <c r="F20292" s="5">
        <v>0</v>
      </c>
      <c r="G20292" s="5">
        <v>1</v>
      </c>
      <c r="H20292" s="5">
        <v>0</v>
      </c>
      <c r="I20292" s="5">
        <v>16</v>
      </c>
      <c r="J20292" s="5">
        <v>0</v>
      </c>
      <c r="K20292" s="5">
        <v>0</v>
      </c>
      <c r="L20292" s="5">
        <v>24</v>
      </c>
      <c r="M20292" s="5">
        <v>0</v>
      </c>
      <c r="N20292" s="5">
        <v>0</v>
      </c>
      <c r="O20292" s="5">
        <v>20</v>
      </c>
      <c r="P20292" s="5">
        <v>1000000</v>
      </c>
      <c r="Q20292" s="5">
        <v>16</v>
      </c>
      <c r="R20292" s="5">
        <v>31</v>
      </c>
      <c r="S20292" s="5" t="s">
        <v>30</v>
      </c>
      <c r="T20292" s="5" t="s">
        <v>29</v>
      </c>
      <c r="U20292" s="5" t="s">
        <v>29</v>
      </c>
      <c r="V20292" s="5">
        <v>64212.9</v>
      </c>
      <c r="W20292" s="5"/>
    </row>
    <row r="20293" spans="1:23" x14ac:dyDescent="0.25">
      <c r="A20293" s="5">
        <f>20286</f>
      </c>
      <c r="B20293" s="5" t="s">
        <v>20315</v>
      </c>
      <c r="C20293" s="5" t="s">
        <v>30</v>
      </c>
      <c r="D20293" s="5" t="s">
        <v>29</v>
      </c>
      <c r="E20293" s="5">
        <v>21</v>
      </c>
      <c r="F20293" s="5">
        <v>0</v>
      </c>
      <c r="G20293" s="5">
        <v>1</v>
      </c>
      <c r="H20293" s="5">
        <v>0</v>
      </c>
      <c r="I20293" s="5">
        <v>16</v>
      </c>
      <c r="J20293" s="5">
        <v>0</v>
      </c>
      <c r="K20293" s="5">
        <v>0</v>
      </c>
      <c r="L20293" s="5">
        <v>24</v>
      </c>
      <c r="M20293" s="5">
        <v>0</v>
      </c>
      <c r="N20293" s="5">
        <v>0</v>
      </c>
      <c r="O20293" s="5">
        <v>20</v>
      </c>
      <c r="P20293" s="5">
        <v>1000000</v>
      </c>
      <c r="Q20293" s="5">
        <v>16</v>
      </c>
      <c r="R20293" s="5">
        <v>31</v>
      </c>
      <c r="S20293" s="5" t="s">
        <v>30</v>
      </c>
      <c r="T20293" s="5" t="s">
        <v>29</v>
      </c>
      <c r="U20293" s="5" t="s">
        <v>29</v>
      </c>
      <c r="V20293" s="5">
        <v>64213.3</v>
      </c>
      <c r="W20293" s="5"/>
    </row>
    <row r="20294" spans="1:23" x14ac:dyDescent="0.25">
      <c r="A20294" s="5">
        <f>20287</f>
      </c>
      <c r="B20294" s="5" t="s">
        <v>20316</v>
      </c>
      <c r="C20294" s="5" t="s">
        <v>30</v>
      </c>
      <c r="D20294" s="5" t="s">
        <v>29</v>
      </c>
      <c r="E20294" s="5">
        <v>21</v>
      </c>
      <c r="F20294" s="5">
        <v>0</v>
      </c>
      <c r="G20294" s="5">
        <v>1</v>
      </c>
      <c r="H20294" s="5">
        <v>0</v>
      </c>
      <c r="I20294" s="5">
        <v>16</v>
      </c>
      <c r="J20294" s="5">
        <v>0</v>
      </c>
      <c r="K20294" s="5">
        <v>0</v>
      </c>
      <c r="L20294" s="5">
        <v>24</v>
      </c>
      <c r="M20294" s="5">
        <v>0</v>
      </c>
      <c r="N20294" s="5">
        <v>0</v>
      </c>
      <c r="O20294" s="5">
        <v>20</v>
      </c>
      <c r="P20294" s="5">
        <v>1000000</v>
      </c>
      <c r="Q20294" s="5">
        <v>16</v>
      </c>
      <c r="R20294" s="5">
        <v>31</v>
      </c>
      <c r="S20294" s="5" t="s">
        <v>30</v>
      </c>
      <c r="T20294" s="5" t="s">
        <v>29</v>
      </c>
      <c r="U20294" s="5" t="s">
        <v>29</v>
      </c>
      <c r="V20294" s="5">
        <v>64213.5</v>
      </c>
      <c r="W20294" s="5"/>
    </row>
    <row r="20295" spans="1:23" x14ac:dyDescent="0.25">
      <c r="A20295" s="5">
        <f>20288</f>
      </c>
      <c r="B20295" s="5" t="s">
        <v>20317</v>
      </c>
      <c r="C20295" s="5" t="s">
        <v>30</v>
      </c>
      <c r="D20295" s="5" t="s">
        <v>29</v>
      </c>
      <c r="E20295" s="5">
        <v>21</v>
      </c>
      <c r="F20295" s="5">
        <v>0</v>
      </c>
      <c r="G20295" s="5">
        <v>1</v>
      </c>
      <c r="H20295" s="5">
        <v>0</v>
      </c>
      <c r="I20295" s="5">
        <v>16</v>
      </c>
      <c r="J20295" s="5">
        <v>0</v>
      </c>
      <c r="K20295" s="5">
        <v>0</v>
      </c>
      <c r="L20295" s="5">
        <v>24</v>
      </c>
      <c r="M20295" s="5">
        <v>0</v>
      </c>
      <c r="N20295" s="5">
        <v>0</v>
      </c>
      <c r="O20295" s="5">
        <v>20</v>
      </c>
      <c r="P20295" s="5">
        <v>1000000</v>
      </c>
      <c r="Q20295" s="5">
        <v>16</v>
      </c>
      <c r="R20295" s="5">
        <v>31</v>
      </c>
      <c r="S20295" s="5" t="s">
        <v>30</v>
      </c>
      <c r="T20295" s="5" t="s">
        <v>29</v>
      </c>
      <c r="U20295" s="5" t="s">
        <v>29</v>
      </c>
      <c r="V20295" s="5">
        <v>64213.7</v>
      </c>
      <c r="W20295" s="5"/>
    </row>
    <row r="20296" spans="1:23" x14ac:dyDescent="0.25">
      <c r="A20296" s="5">
        <f>20289</f>
      </c>
      <c r="B20296" s="5" t="s">
        <v>20318</v>
      </c>
      <c r="C20296" s="5" t="s">
        <v>30</v>
      </c>
      <c r="D20296" s="5" t="s">
        <v>29</v>
      </c>
      <c r="E20296" s="5">
        <v>21</v>
      </c>
      <c r="F20296" s="5">
        <v>0</v>
      </c>
      <c r="G20296" s="5">
        <v>1</v>
      </c>
      <c r="H20296" s="5">
        <v>0</v>
      </c>
      <c r="I20296" s="5">
        <v>16</v>
      </c>
      <c r="J20296" s="5">
        <v>0</v>
      </c>
      <c r="K20296" s="5">
        <v>0</v>
      </c>
      <c r="L20296" s="5">
        <v>24</v>
      </c>
      <c r="M20296" s="5">
        <v>0</v>
      </c>
      <c r="N20296" s="5">
        <v>0</v>
      </c>
      <c r="O20296" s="5">
        <v>20</v>
      </c>
      <c r="P20296" s="5">
        <v>1000000</v>
      </c>
      <c r="Q20296" s="5">
        <v>16</v>
      </c>
      <c r="R20296" s="5">
        <v>31</v>
      </c>
      <c r="S20296" s="5" t="s">
        <v>30</v>
      </c>
      <c r="T20296" s="5" t="s">
        <v>29</v>
      </c>
      <c r="U20296" s="5" t="s">
        <v>29</v>
      </c>
      <c r="V20296" s="5">
        <v>64213.9</v>
      </c>
      <c r="W20296" s="5"/>
    </row>
    <row r="20297" spans="1:23" x14ac:dyDescent="0.25">
      <c r="A20297" s="5">
        <f>20290</f>
      </c>
      <c r="B20297" s="5" t="s">
        <v>20319</v>
      </c>
      <c r="C20297" s="5" t="s">
        <v>30</v>
      </c>
      <c r="D20297" s="5" t="s">
        <v>29</v>
      </c>
      <c r="E20297" s="5">
        <v>21</v>
      </c>
      <c r="F20297" s="5">
        <v>0</v>
      </c>
      <c r="G20297" s="5">
        <v>1</v>
      </c>
      <c r="H20297" s="5">
        <v>0</v>
      </c>
      <c r="I20297" s="5">
        <v>16</v>
      </c>
      <c r="J20297" s="5">
        <v>0</v>
      </c>
      <c r="K20297" s="5">
        <v>0</v>
      </c>
      <c r="L20297" s="5">
        <v>24</v>
      </c>
      <c r="M20297" s="5">
        <v>0</v>
      </c>
      <c r="N20297" s="5">
        <v>0</v>
      </c>
      <c r="O20297" s="5">
        <v>20</v>
      </c>
      <c r="P20297" s="5">
        <v>1000000</v>
      </c>
      <c r="Q20297" s="5">
        <v>16</v>
      </c>
      <c r="R20297" s="5">
        <v>31</v>
      </c>
      <c r="S20297" s="5" t="s">
        <v>30</v>
      </c>
      <c r="T20297" s="5" t="s">
        <v>29</v>
      </c>
      <c r="U20297" s="5" t="s">
        <v>29</v>
      </c>
      <c r="V20297" s="5">
        <v>64214.1</v>
      </c>
      <c r="W20297" s="5"/>
    </row>
    <row r="20298" spans="1:23" x14ac:dyDescent="0.25">
      <c r="A20298" s="5">
        <f>20291</f>
      </c>
      <c r="B20298" s="5" t="s">
        <v>20320</v>
      </c>
      <c r="C20298" s="5" t="s">
        <v>30</v>
      </c>
      <c r="D20298" s="5" t="s">
        <v>29</v>
      </c>
      <c r="E20298" s="5">
        <v>21</v>
      </c>
      <c r="F20298" s="5">
        <v>0</v>
      </c>
      <c r="G20298" s="5">
        <v>1</v>
      </c>
      <c r="H20298" s="5">
        <v>0</v>
      </c>
      <c r="I20298" s="5">
        <v>16</v>
      </c>
      <c r="J20298" s="5">
        <v>0</v>
      </c>
      <c r="K20298" s="5">
        <v>0</v>
      </c>
      <c r="L20298" s="5">
        <v>24</v>
      </c>
      <c r="M20298" s="5">
        <v>0</v>
      </c>
      <c r="N20298" s="5">
        <v>0</v>
      </c>
      <c r="O20298" s="5">
        <v>20</v>
      </c>
      <c r="P20298" s="5">
        <v>1000000</v>
      </c>
      <c r="Q20298" s="5">
        <v>16</v>
      </c>
      <c r="R20298" s="5">
        <v>31</v>
      </c>
      <c r="S20298" s="5" t="s">
        <v>30</v>
      </c>
      <c r="T20298" s="5" t="s">
        <v>29</v>
      </c>
      <c r="U20298" s="5" t="s">
        <v>29</v>
      </c>
      <c r="V20298" s="5">
        <v>64214.2</v>
      </c>
      <c r="W20298" s="5"/>
    </row>
    <row r="20299" spans="1:23" x14ac:dyDescent="0.25">
      <c r="A20299" s="5">
        <f>20292</f>
      </c>
      <c r="B20299" s="5" t="s">
        <v>20321</v>
      </c>
      <c r="C20299" s="5" t="s">
        <v>30</v>
      </c>
      <c r="D20299" s="5" t="s">
        <v>29</v>
      </c>
      <c r="E20299" s="5">
        <v>21</v>
      </c>
      <c r="F20299" s="5">
        <v>0</v>
      </c>
      <c r="G20299" s="5">
        <v>1</v>
      </c>
      <c r="H20299" s="5">
        <v>0</v>
      </c>
      <c r="I20299" s="5">
        <v>16</v>
      </c>
      <c r="J20299" s="5">
        <v>0</v>
      </c>
      <c r="K20299" s="5">
        <v>0</v>
      </c>
      <c r="L20299" s="5">
        <v>24</v>
      </c>
      <c r="M20299" s="5">
        <v>0</v>
      </c>
      <c r="N20299" s="5">
        <v>0</v>
      </c>
      <c r="O20299" s="5">
        <v>20</v>
      </c>
      <c r="P20299" s="5">
        <v>1000000</v>
      </c>
      <c r="Q20299" s="5">
        <v>16</v>
      </c>
      <c r="R20299" s="5">
        <v>31</v>
      </c>
      <c r="S20299" s="5" t="s">
        <v>30</v>
      </c>
      <c r="T20299" s="5" t="s">
        <v>29</v>
      </c>
      <c r="U20299" s="5" t="s">
        <v>29</v>
      </c>
      <c r="V20299" s="5">
        <v>64214.4</v>
      </c>
      <c r="W20299" s="5"/>
    </row>
    <row r="20300" spans="1:23" x14ac:dyDescent="0.25">
      <c r="A20300" s="5">
        <f>20293</f>
      </c>
      <c r="B20300" s="5" t="s">
        <v>20322</v>
      </c>
      <c r="C20300" s="5" t="s">
        <v>30</v>
      </c>
      <c r="D20300" s="5" t="s">
        <v>29</v>
      </c>
      <c r="E20300" s="5">
        <v>21</v>
      </c>
      <c r="F20300" s="5">
        <v>0</v>
      </c>
      <c r="G20300" s="5">
        <v>1</v>
      </c>
      <c r="H20300" s="5">
        <v>0</v>
      </c>
      <c r="I20300" s="5">
        <v>16</v>
      </c>
      <c r="J20300" s="5">
        <v>0</v>
      </c>
      <c r="K20300" s="5">
        <v>0</v>
      </c>
      <c r="L20300" s="5">
        <v>24</v>
      </c>
      <c r="M20300" s="5">
        <v>0</v>
      </c>
      <c r="N20300" s="5">
        <v>0</v>
      </c>
      <c r="O20300" s="5">
        <v>20</v>
      </c>
      <c r="P20300" s="5">
        <v>1000</v>
      </c>
      <c r="Q20300" s="5">
        <v>16</v>
      </c>
      <c r="R20300" s="5">
        <v>31</v>
      </c>
      <c r="S20300" s="5" t="s">
        <v>30</v>
      </c>
      <c r="T20300" s="5" t="s">
        <v>29</v>
      </c>
      <c r="U20300" s="5" t="s">
        <v>29</v>
      </c>
      <c r="V20300" s="5">
        <v>64214.5</v>
      </c>
      <c r="W20300" s="5"/>
    </row>
    <row r="20301" spans="1:23" x14ac:dyDescent="0.25">
      <c r="A20301" s="5">
        <f>20294</f>
      </c>
      <c r="B20301" s="5" t="s">
        <v>20323</v>
      </c>
      <c r="C20301" s="5" t="s">
        <v>30</v>
      </c>
      <c r="D20301" s="5" t="s">
        <v>29</v>
      </c>
      <c r="E20301" s="5">
        <v>21</v>
      </c>
      <c r="F20301" s="5">
        <v>0</v>
      </c>
      <c r="G20301" s="5">
        <v>1</v>
      </c>
      <c r="H20301" s="5">
        <v>0</v>
      </c>
      <c r="I20301" s="5">
        <v>16</v>
      </c>
      <c r="J20301" s="5">
        <v>0</v>
      </c>
      <c r="K20301" s="5">
        <v>0</v>
      </c>
      <c r="L20301" s="5">
        <v>24</v>
      </c>
      <c r="M20301" s="5">
        <v>0</v>
      </c>
      <c r="N20301" s="5">
        <v>0</v>
      </c>
      <c r="O20301" s="5">
        <v>20</v>
      </c>
      <c r="P20301" s="5">
        <v>1000</v>
      </c>
      <c r="Q20301" s="5">
        <v>16</v>
      </c>
      <c r="R20301" s="5">
        <v>31</v>
      </c>
      <c r="S20301" s="5" t="s">
        <v>30</v>
      </c>
      <c r="T20301" s="5" t="s">
        <v>29</v>
      </c>
      <c r="U20301" s="5" t="s">
        <v>29</v>
      </c>
      <c r="V20301" s="5">
        <v>64214.7</v>
      </c>
      <c r="W20301" s="5"/>
    </row>
    <row r="20302" spans="1:23" x14ac:dyDescent="0.25">
      <c r="A20302" s="5">
        <f>20295</f>
      </c>
      <c r="B20302" s="5" t="s">
        <v>20324</v>
      </c>
      <c r="C20302" s="5" t="s">
        <v>30</v>
      </c>
      <c r="D20302" s="5" t="s">
        <v>29</v>
      </c>
      <c r="E20302" s="5">
        <v>21</v>
      </c>
      <c r="F20302" s="5">
        <v>0</v>
      </c>
      <c r="G20302" s="5">
        <v>1</v>
      </c>
      <c r="H20302" s="5">
        <v>0</v>
      </c>
      <c r="I20302" s="5">
        <v>16</v>
      </c>
      <c r="J20302" s="5">
        <v>0</v>
      </c>
      <c r="K20302" s="5">
        <v>0</v>
      </c>
      <c r="L20302" s="5">
        <v>24</v>
      </c>
      <c r="M20302" s="5">
        <v>0</v>
      </c>
      <c r="N20302" s="5">
        <v>0</v>
      </c>
      <c r="O20302" s="5">
        <v>20</v>
      </c>
      <c r="P20302" s="5">
        <v>1000</v>
      </c>
      <c r="Q20302" s="5">
        <v>16</v>
      </c>
      <c r="R20302" s="5">
        <v>31</v>
      </c>
      <c r="S20302" s="5" t="s">
        <v>30</v>
      </c>
      <c r="T20302" s="5" t="s">
        <v>29</v>
      </c>
      <c r="U20302" s="5" t="s">
        <v>29</v>
      </c>
      <c r="V20302" s="5">
        <v>64214.9</v>
      </c>
      <c r="W20302" s="5"/>
    </row>
    <row r="20303" spans="1:23" x14ac:dyDescent="0.25">
      <c r="A20303" s="5">
        <f>20296</f>
      </c>
      <c r="B20303" s="5" t="s">
        <v>20325</v>
      </c>
      <c r="C20303" s="5" t="s">
        <v>29</v>
      </c>
      <c r="D20303" s="5" t="s">
        <v>30</v>
      </c>
      <c r="E20303" s="5">
        <v>21</v>
      </c>
      <c r="F20303" s="5">
        <v>0</v>
      </c>
      <c r="G20303" s="5">
        <v>1</v>
      </c>
      <c r="H20303" s="5">
        <v>0</v>
      </c>
      <c r="I20303" s="5">
        <v>16</v>
      </c>
      <c r="J20303" s="5">
        <v>0</v>
      </c>
      <c r="K20303" s="5">
        <v>0</v>
      </c>
      <c r="L20303" s="5">
        <v>24</v>
      </c>
      <c r="M20303" s="5">
        <v>0</v>
      </c>
      <c r="N20303" s="5">
        <v>0</v>
      </c>
      <c r="O20303" s="5">
        <v>20</v>
      </c>
      <c r="P20303" s="5">
        <v>1000</v>
      </c>
      <c r="Q20303" s="5">
        <v>16</v>
      </c>
      <c r="R20303" s="5">
        <v>31</v>
      </c>
      <c r="S20303" s="5" t="s">
        <v>30</v>
      </c>
      <c r="T20303" s="5" t="s">
        <v>29</v>
      </c>
      <c r="U20303" s="5" t="s">
        <v>29</v>
      </c>
      <c r="V20303" s="5">
        <v>64215.1</v>
      </c>
      <c r="W20303" s="5"/>
    </row>
    <row r="20304" spans="1:23" x14ac:dyDescent="0.25">
      <c r="A20304" s="5">
        <f>20297</f>
      </c>
      <c r="B20304" s="5" t="s">
        <v>20326</v>
      </c>
      <c r="C20304" s="5" t="s">
        <v>29</v>
      </c>
      <c r="D20304" s="5" t="s">
        <v>30</v>
      </c>
      <c r="E20304" s="5">
        <v>21</v>
      </c>
      <c r="F20304" s="5">
        <v>0</v>
      </c>
      <c r="G20304" s="5">
        <v>1</v>
      </c>
      <c r="H20304" s="5">
        <v>0</v>
      </c>
      <c r="I20304" s="5">
        <v>16</v>
      </c>
      <c r="J20304" s="5">
        <v>0</v>
      </c>
      <c r="K20304" s="5">
        <v>0</v>
      </c>
      <c r="L20304" s="5">
        <v>24</v>
      </c>
      <c r="M20304" s="5">
        <v>0</v>
      </c>
      <c r="N20304" s="5">
        <v>0</v>
      </c>
      <c r="O20304" s="5">
        <v>20</v>
      </c>
      <c r="P20304" s="5">
        <v>1000</v>
      </c>
      <c r="Q20304" s="5">
        <v>16</v>
      </c>
      <c r="R20304" s="5">
        <v>31</v>
      </c>
      <c r="S20304" s="5" t="s">
        <v>30</v>
      </c>
      <c r="T20304" s="5" t="s">
        <v>29</v>
      </c>
      <c r="U20304" s="5" t="s">
        <v>29</v>
      </c>
      <c r="V20304" s="5">
        <v>64215.3</v>
      </c>
      <c r="W20304" s="5"/>
    </row>
    <row r="20305" spans="1:23" x14ac:dyDescent="0.25">
      <c r="A20305" s="5">
        <f>20298</f>
      </c>
      <c r="B20305" s="5" t="s">
        <v>20327</v>
      </c>
      <c r="C20305" s="5" t="s">
        <v>29</v>
      </c>
      <c r="D20305" s="5" t="s">
        <v>30</v>
      </c>
      <c r="E20305" s="5">
        <v>21</v>
      </c>
      <c r="F20305" s="5">
        <v>0</v>
      </c>
      <c r="G20305" s="5">
        <v>1</v>
      </c>
      <c r="H20305" s="5">
        <v>0</v>
      </c>
      <c r="I20305" s="5">
        <v>16</v>
      </c>
      <c r="J20305" s="5">
        <v>0</v>
      </c>
      <c r="K20305" s="5">
        <v>0</v>
      </c>
      <c r="L20305" s="5">
        <v>24</v>
      </c>
      <c r="M20305" s="5">
        <v>0</v>
      </c>
      <c r="N20305" s="5">
        <v>0</v>
      </c>
      <c r="O20305" s="5">
        <v>20</v>
      </c>
      <c r="P20305" s="5">
        <v>1000</v>
      </c>
      <c r="Q20305" s="5">
        <v>16</v>
      </c>
      <c r="R20305" s="5">
        <v>31</v>
      </c>
      <c r="S20305" s="5" t="s">
        <v>30</v>
      </c>
      <c r="T20305" s="5" t="s">
        <v>29</v>
      </c>
      <c r="U20305" s="5" t="s">
        <v>29</v>
      </c>
      <c r="V20305" s="5">
        <v>64215.4</v>
      </c>
      <c r="W20305" s="5"/>
    </row>
    <row r="20306" spans="1:23" x14ac:dyDescent="0.25">
      <c r="A20306" s="5">
        <f>20299</f>
      </c>
      <c r="B20306" s="5" t="s">
        <v>20328</v>
      </c>
      <c r="C20306" s="5" t="s">
        <v>29</v>
      </c>
      <c r="D20306" s="5" t="s">
        <v>30</v>
      </c>
      <c r="E20306" s="5">
        <v>21</v>
      </c>
      <c r="F20306" s="5">
        <v>0</v>
      </c>
      <c r="G20306" s="5">
        <v>1</v>
      </c>
      <c r="H20306" s="5">
        <v>0</v>
      </c>
      <c r="I20306" s="5">
        <v>16</v>
      </c>
      <c r="J20306" s="5">
        <v>0</v>
      </c>
      <c r="K20306" s="5">
        <v>0</v>
      </c>
      <c r="L20306" s="5">
        <v>24</v>
      </c>
      <c r="M20306" s="5">
        <v>0</v>
      </c>
      <c r="N20306" s="5">
        <v>0</v>
      </c>
      <c r="O20306" s="5">
        <v>20</v>
      </c>
      <c r="P20306" s="5">
        <v>1000</v>
      </c>
      <c r="Q20306" s="5">
        <v>16</v>
      </c>
      <c r="R20306" s="5">
        <v>31</v>
      </c>
      <c r="S20306" s="5" t="s">
        <v>30</v>
      </c>
      <c r="T20306" s="5" t="s">
        <v>29</v>
      </c>
      <c r="U20306" s="5" t="s">
        <v>29</v>
      </c>
      <c r="V20306" s="5">
        <v>64215.6</v>
      </c>
      <c r="W20306" s="5"/>
    </row>
    <row r="20307" spans="1:23" x14ac:dyDescent="0.25">
      <c r="A20307" s="5">
        <f>20300</f>
      </c>
      <c r="B20307" s="5" t="s">
        <v>20329</v>
      </c>
      <c r="C20307" s="5" t="s">
        <v>29</v>
      </c>
      <c r="D20307" s="5" t="s">
        <v>30</v>
      </c>
      <c r="E20307" s="5">
        <v>21</v>
      </c>
      <c r="F20307" s="5">
        <v>0</v>
      </c>
      <c r="G20307" s="5">
        <v>1</v>
      </c>
      <c r="H20307" s="5">
        <v>0</v>
      </c>
      <c r="I20307" s="5">
        <v>16</v>
      </c>
      <c r="J20307" s="5">
        <v>0</v>
      </c>
      <c r="K20307" s="5">
        <v>0</v>
      </c>
      <c r="L20307" s="5">
        <v>24</v>
      </c>
      <c r="M20307" s="5">
        <v>0</v>
      </c>
      <c r="N20307" s="5">
        <v>0</v>
      </c>
      <c r="O20307" s="5">
        <v>20</v>
      </c>
      <c r="P20307" s="5">
        <v>1000</v>
      </c>
      <c r="Q20307" s="5">
        <v>16</v>
      </c>
      <c r="R20307" s="5">
        <v>31</v>
      </c>
      <c r="S20307" s="5" t="s">
        <v>30</v>
      </c>
      <c r="T20307" s="5" t="s">
        <v>29</v>
      </c>
      <c r="U20307" s="5" t="s">
        <v>29</v>
      </c>
      <c r="V20307" s="5">
        <v>64215.8</v>
      </c>
      <c r="W20307" s="5"/>
    </row>
    <row r="20308" spans="1:23" x14ac:dyDescent="0.25">
      <c r="A20308" s="5">
        <f>20301</f>
      </c>
      <c r="B20308" s="5" t="s">
        <v>20330</v>
      </c>
      <c r="C20308" s="5" t="s">
        <v>29</v>
      </c>
      <c r="D20308" s="5" t="s">
        <v>30</v>
      </c>
      <c r="E20308" s="5">
        <v>21</v>
      </c>
      <c r="F20308" s="5">
        <v>0</v>
      </c>
      <c r="G20308" s="5">
        <v>1</v>
      </c>
      <c r="H20308" s="5">
        <v>0</v>
      </c>
      <c r="I20308" s="5">
        <v>16</v>
      </c>
      <c r="J20308" s="5">
        <v>0</v>
      </c>
      <c r="K20308" s="5">
        <v>0</v>
      </c>
      <c r="L20308" s="5">
        <v>24</v>
      </c>
      <c r="M20308" s="5">
        <v>0</v>
      </c>
      <c r="N20308" s="5">
        <v>0</v>
      </c>
      <c r="O20308" s="5">
        <v>20</v>
      </c>
      <c r="P20308" s="5">
        <v>1000</v>
      </c>
      <c r="Q20308" s="5">
        <v>16</v>
      </c>
      <c r="R20308" s="5">
        <v>31</v>
      </c>
      <c r="S20308" s="5" t="s">
        <v>30</v>
      </c>
      <c r="T20308" s="5" t="s">
        <v>29</v>
      </c>
      <c r="U20308" s="5" t="s">
        <v>29</v>
      </c>
      <c r="V20308" s="5">
        <v>64216</v>
      </c>
      <c r="W20308" s="5"/>
    </row>
    <row r="20309" spans="1:23" x14ac:dyDescent="0.25">
      <c r="A20309" s="5">
        <f>20302</f>
      </c>
      <c r="B20309" s="5" t="s">
        <v>20331</v>
      </c>
      <c r="C20309" s="5" t="s">
        <v>29</v>
      </c>
      <c r="D20309" s="5" t="s">
        <v>30</v>
      </c>
      <c r="E20309" s="5">
        <v>21</v>
      </c>
      <c r="F20309" s="5">
        <v>0</v>
      </c>
      <c r="G20309" s="5">
        <v>1</v>
      </c>
      <c r="H20309" s="5">
        <v>0</v>
      </c>
      <c r="I20309" s="5">
        <v>16</v>
      </c>
      <c r="J20309" s="5">
        <v>0</v>
      </c>
      <c r="K20309" s="5">
        <v>0</v>
      </c>
      <c r="L20309" s="5">
        <v>24</v>
      </c>
      <c r="M20309" s="5">
        <v>0</v>
      </c>
      <c r="N20309" s="5">
        <v>0</v>
      </c>
      <c r="O20309" s="5">
        <v>20</v>
      </c>
      <c r="P20309" s="5">
        <v>1000</v>
      </c>
      <c r="Q20309" s="5">
        <v>16</v>
      </c>
      <c r="R20309" s="5">
        <v>31</v>
      </c>
      <c r="S20309" s="5" t="s">
        <v>30</v>
      </c>
      <c r="T20309" s="5" t="s">
        <v>29</v>
      </c>
      <c r="U20309" s="5" t="s">
        <v>29</v>
      </c>
      <c r="V20309" s="5">
        <v>64216.2</v>
      </c>
      <c r="W20309" s="5"/>
    </row>
    <row r="20310" spans="1:23" x14ac:dyDescent="0.25">
      <c r="A20310" s="5">
        <f>20303</f>
      </c>
      <c r="B20310" s="5" t="s">
        <v>20332</v>
      </c>
      <c r="C20310" s="5" t="s">
        <v>29</v>
      </c>
      <c r="D20310" s="5" t="s">
        <v>30</v>
      </c>
      <c r="E20310" s="5">
        <v>21</v>
      </c>
      <c r="F20310" s="5">
        <v>0</v>
      </c>
      <c r="G20310" s="5">
        <v>1</v>
      </c>
      <c r="H20310" s="5">
        <v>0</v>
      </c>
      <c r="I20310" s="5">
        <v>16</v>
      </c>
      <c r="J20310" s="5">
        <v>0</v>
      </c>
      <c r="K20310" s="5">
        <v>0</v>
      </c>
      <c r="L20310" s="5">
        <v>24</v>
      </c>
      <c r="M20310" s="5">
        <v>0</v>
      </c>
      <c r="N20310" s="5">
        <v>0</v>
      </c>
      <c r="O20310" s="5">
        <v>20</v>
      </c>
      <c r="P20310" s="5">
        <v>1000</v>
      </c>
      <c r="Q20310" s="5">
        <v>16</v>
      </c>
      <c r="R20310" s="5">
        <v>31</v>
      </c>
      <c r="S20310" s="5" t="s">
        <v>30</v>
      </c>
      <c r="T20310" s="5" t="s">
        <v>29</v>
      </c>
      <c r="U20310" s="5" t="s">
        <v>29</v>
      </c>
      <c r="V20310" s="5">
        <v>64216.4</v>
      </c>
      <c r="W20310" s="5"/>
    </row>
    <row r="20311" spans="1:23" x14ac:dyDescent="0.25">
      <c r="A20311" s="5">
        <f>20304</f>
      </c>
      <c r="B20311" s="5" t="s">
        <v>20333</v>
      </c>
      <c r="C20311" s="5" t="s">
        <v>29</v>
      </c>
      <c r="D20311" s="5" t="s">
        <v>30</v>
      </c>
      <c r="E20311" s="5">
        <v>21</v>
      </c>
      <c r="F20311" s="5">
        <v>0</v>
      </c>
      <c r="G20311" s="5">
        <v>1</v>
      </c>
      <c r="H20311" s="5">
        <v>0</v>
      </c>
      <c r="I20311" s="5">
        <v>16</v>
      </c>
      <c r="J20311" s="5">
        <v>0</v>
      </c>
      <c r="K20311" s="5">
        <v>0</v>
      </c>
      <c r="L20311" s="5">
        <v>24</v>
      </c>
      <c r="M20311" s="5">
        <v>0</v>
      </c>
      <c r="N20311" s="5">
        <v>0</v>
      </c>
      <c r="O20311" s="5">
        <v>20</v>
      </c>
      <c r="P20311" s="5">
        <v>1000</v>
      </c>
      <c r="Q20311" s="5">
        <v>16</v>
      </c>
      <c r="R20311" s="5">
        <v>31</v>
      </c>
      <c r="S20311" s="5" t="s">
        <v>30</v>
      </c>
      <c r="T20311" s="5" t="s">
        <v>29</v>
      </c>
      <c r="U20311" s="5" t="s">
        <v>29</v>
      </c>
      <c r="V20311" s="5">
        <v>64216.6</v>
      </c>
      <c r="W20311" s="5"/>
    </row>
    <row r="20312" spans="1:23" x14ac:dyDescent="0.25">
      <c r="A20312" s="5">
        <f>20305</f>
      </c>
      <c r="B20312" s="5" t="s">
        <v>20334</v>
      </c>
      <c r="C20312" s="5" t="s">
        <v>29</v>
      </c>
      <c r="D20312" s="5" t="s">
        <v>30</v>
      </c>
      <c r="E20312" s="5">
        <v>21</v>
      </c>
      <c r="F20312" s="5">
        <v>0</v>
      </c>
      <c r="G20312" s="5">
        <v>1</v>
      </c>
      <c r="H20312" s="5">
        <v>0</v>
      </c>
      <c r="I20312" s="5">
        <v>16</v>
      </c>
      <c r="J20312" s="5">
        <v>0</v>
      </c>
      <c r="K20312" s="5">
        <v>0</v>
      </c>
      <c r="L20312" s="5">
        <v>24</v>
      </c>
      <c r="M20312" s="5">
        <v>0</v>
      </c>
      <c r="N20312" s="5">
        <v>0</v>
      </c>
      <c r="O20312" s="5">
        <v>20</v>
      </c>
      <c r="P20312" s="5">
        <v>1000</v>
      </c>
      <c r="Q20312" s="5">
        <v>16</v>
      </c>
      <c r="R20312" s="5">
        <v>31</v>
      </c>
      <c r="S20312" s="5" t="s">
        <v>30</v>
      </c>
      <c r="T20312" s="5" t="s">
        <v>29</v>
      </c>
      <c r="U20312" s="5" t="s">
        <v>29</v>
      </c>
      <c r="V20312" s="5">
        <v>64216.8</v>
      </c>
      <c r="W20312" s="5"/>
    </row>
    <row r="20313" spans="1:23" x14ac:dyDescent="0.25">
      <c r="A20313" s="5">
        <f>20306</f>
      </c>
      <c r="B20313" s="5" t="s">
        <v>20335</v>
      </c>
      <c r="C20313" s="5" t="s">
        <v>29</v>
      </c>
      <c r="D20313" s="5" t="s">
        <v>30</v>
      </c>
      <c r="E20313" s="5">
        <v>21</v>
      </c>
      <c r="F20313" s="5">
        <v>0</v>
      </c>
      <c r="G20313" s="5">
        <v>1</v>
      </c>
      <c r="H20313" s="5">
        <v>0</v>
      </c>
      <c r="I20313" s="5">
        <v>16</v>
      </c>
      <c r="J20313" s="5">
        <v>0</v>
      </c>
      <c r="K20313" s="5">
        <v>0</v>
      </c>
      <c r="L20313" s="5">
        <v>24</v>
      </c>
      <c r="M20313" s="5">
        <v>0</v>
      </c>
      <c r="N20313" s="5">
        <v>0</v>
      </c>
      <c r="O20313" s="5">
        <v>20</v>
      </c>
      <c r="P20313" s="5">
        <v>1000</v>
      </c>
      <c r="Q20313" s="5">
        <v>16</v>
      </c>
      <c r="R20313" s="5">
        <v>31</v>
      </c>
      <c r="S20313" s="5" t="s">
        <v>30</v>
      </c>
      <c r="T20313" s="5" t="s">
        <v>29</v>
      </c>
      <c r="U20313" s="5" t="s">
        <v>29</v>
      </c>
      <c r="V20313" s="5">
        <v>64217</v>
      </c>
      <c r="W20313" s="5"/>
    </row>
    <row r="20314" spans="1:23" x14ac:dyDescent="0.25">
      <c r="A20314" s="5">
        <f>20307</f>
      </c>
      <c r="B20314" s="5" t="s">
        <v>20336</v>
      </c>
      <c r="C20314" s="5" t="s">
        <v>29</v>
      </c>
      <c r="D20314" s="5" t="s">
        <v>30</v>
      </c>
      <c r="E20314" s="5">
        <v>21</v>
      </c>
      <c r="F20314" s="5">
        <v>0</v>
      </c>
      <c r="G20314" s="5">
        <v>1</v>
      </c>
      <c r="H20314" s="5">
        <v>0</v>
      </c>
      <c r="I20314" s="5">
        <v>16</v>
      </c>
      <c r="J20314" s="5">
        <v>0</v>
      </c>
      <c r="K20314" s="5">
        <v>0</v>
      </c>
      <c r="L20314" s="5">
        <v>24</v>
      </c>
      <c r="M20314" s="5">
        <v>0</v>
      </c>
      <c r="N20314" s="5">
        <v>0</v>
      </c>
      <c r="O20314" s="5">
        <v>20</v>
      </c>
      <c r="P20314" s="5">
        <v>1000</v>
      </c>
      <c r="Q20314" s="5">
        <v>16</v>
      </c>
      <c r="R20314" s="5">
        <v>31</v>
      </c>
      <c r="S20314" s="5" t="s">
        <v>30</v>
      </c>
      <c r="T20314" s="5" t="s">
        <v>29</v>
      </c>
      <c r="U20314" s="5" t="s">
        <v>29</v>
      </c>
      <c r="V20314" s="5">
        <v>64217.2</v>
      </c>
      <c r="W20314" s="5"/>
    </row>
    <row r="20315" spans="1:23" x14ac:dyDescent="0.25">
      <c r="A20315" s="5">
        <f>20308</f>
      </c>
      <c r="B20315" s="5" t="s">
        <v>20337</v>
      </c>
      <c r="C20315" s="5" t="s">
        <v>29</v>
      </c>
      <c r="D20315" s="5" t="s">
        <v>30</v>
      </c>
      <c r="E20315" s="5">
        <v>21</v>
      </c>
      <c r="F20315" s="5">
        <v>0</v>
      </c>
      <c r="G20315" s="5">
        <v>1</v>
      </c>
      <c r="H20315" s="5">
        <v>0</v>
      </c>
      <c r="I20315" s="5">
        <v>16</v>
      </c>
      <c r="J20315" s="5">
        <v>0</v>
      </c>
      <c r="K20315" s="5">
        <v>0</v>
      </c>
      <c r="L20315" s="5">
        <v>24</v>
      </c>
      <c r="M20315" s="5">
        <v>0</v>
      </c>
      <c r="N20315" s="5">
        <v>0</v>
      </c>
      <c r="O20315" s="5">
        <v>20</v>
      </c>
      <c r="P20315" s="5">
        <v>1000</v>
      </c>
      <c r="Q20315" s="5">
        <v>16</v>
      </c>
      <c r="R20315" s="5">
        <v>31</v>
      </c>
      <c r="S20315" s="5" t="s">
        <v>30</v>
      </c>
      <c r="T20315" s="5" t="s">
        <v>29</v>
      </c>
      <c r="U20315" s="5" t="s">
        <v>29</v>
      </c>
      <c r="V20315" s="5">
        <v>64217.4</v>
      </c>
      <c r="W20315" s="5"/>
    </row>
    <row r="20316" spans="1:23" x14ac:dyDescent="0.25">
      <c r="A20316" s="5">
        <f>20309</f>
      </c>
      <c r="B20316" s="5" t="s">
        <v>20338</v>
      </c>
      <c r="C20316" s="5" t="s">
        <v>29</v>
      </c>
      <c r="D20316" s="5" t="s">
        <v>30</v>
      </c>
      <c r="E20316" s="5">
        <v>21</v>
      </c>
      <c r="F20316" s="5">
        <v>0</v>
      </c>
      <c r="G20316" s="5">
        <v>1</v>
      </c>
      <c r="H20316" s="5">
        <v>0</v>
      </c>
      <c r="I20316" s="5">
        <v>16</v>
      </c>
      <c r="J20316" s="5">
        <v>0</v>
      </c>
      <c r="K20316" s="5">
        <v>0</v>
      </c>
      <c r="L20316" s="5">
        <v>24</v>
      </c>
      <c r="M20316" s="5">
        <v>0</v>
      </c>
      <c r="N20316" s="5">
        <v>0</v>
      </c>
      <c r="O20316" s="5">
        <v>20</v>
      </c>
      <c r="P20316" s="5">
        <v>1000</v>
      </c>
      <c r="Q20316" s="5">
        <v>16</v>
      </c>
      <c r="R20316" s="5">
        <v>31</v>
      </c>
      <c r="S20316" s="5" t="s">
        <v>30</v>
      </c>
      <c r="T20316" s="5" t="s">
        <v>29</v>
      </c>
      <c r="U20316" s="5" t="s">
        <v>29</v>
      </c>
      <c r="V20316" s="5">
        <v>64217.6</v>
      </c>
      <c r="W20316" s="5"/>
    </row>
    <row r="20317" spans="1:23" x14ac:dyDescent="0.25">
      <c r="A20317" s="5">
        <f>20310</f>
      </c>
      <c r="B20317" s="5" t="s">
        <v>20339</v>
      </c>
      <c r="C20317" s="5" t="s">
        <v>29</v>
      </c>
      <c r="D20317" s="5" t="s">
        <v>30</v>
      </c>
      <c r="E20317" s="5">
        <v>21</v>
      </c>
      <c r="F20317" s="5">
        <v>0</v>
      </c>
      <c r="G20317" s="5">
        <v>1</v>
      </c>
      <c r="H20317" s="5">
        <v>0</v>
      </c>
      <c r="I20317" s="5">
        <v>16</v>
      </c>
      <c r="J20317" s="5">
        <v>0</v>
      </c>
      <c r="K20317" s="5">
        <v>0</v>
      </c>
      <c r="L20317" s="5">
        <v>24</v>
      </c>
      <c r="M20317" s="5">
        <v>0</v>
      </c>
      <c r="N20317" s="5">
        <v>0</v>
      </c>
      <c r="O20317" s="5">
        <v>20</v>
      </c>
      <c r="P20317" s="5">
        <v>1000</v>
      </c>
      <c r="Q20317" s="5">
        <v>16</v>
      </c>
      <c r="R20317" s="5">
        <v>31</v>
      </c>
      <c r="S20317" s="5" t="s">
        <v>30</v>
      </c>
      <c r="T20317" s="5" t="s">
        <v>29</v>
      </c>
      <c r="U20317" s="5" t="s">
        <v>29</v>
      </c>
      <c r="V20317" s="5">
        <v>64217.7</v>
      </c>
      <c r="W20317" s="5"/>
    </row>
    <row r="20318" spans="1:23" x14ac:dyDescent="0.25">
      <c r="A20318" s="5">
        <f>20311</f>
      </c>
      <c r="B20318" s="5" t="s">
        <v>20340</v>
      </c>
      <c r="C20318" s="5" t="s">
        <v>29</v>
      </c>
      <c r="D20318" s="5" t="s">
        <v>30</v>
      </c>
      <c r="E20318" s="5">
        <v>21</v>
      </c>
      <c r="F20318" s="5">
        <v>0</v>
      </c>
      <c r="G20318" s="5">
        <v>1</v>
      </c>
      <c r="H20318" s="5">
        <v>0</v>
      </c>
      <c r="I20318" s="5">
        <v>16</v>
      </c>
      <c r="J20318" s="5">
        <v>0</v>
      </c>
      <c r="K20318" s="5">
        <v>0</v>
      </c>
      <c r="L20318" s="5">
        <v>24</v>
      </c>
      <c r="M20318" s="5">
        <v>0</v>
      </c>
      <c r="N20318" s="5">
        <v>0</v>
      </c>
      <c r="O20318" s="5">
        <v>20</v>
      </c>
      <c r="P20318" s="5">
        <v>1000</v>
      </c>
      <c r="Q20318" s="5">
        <v>16</v>
      </c>
      <c r="R20318" s="5">
        <v>31</v>
      </c>
      <c r="S20318" s="5" t="s">
        <v>30</v>
      </c>
      <c r="T20318" s="5" t="s">
        <v>29</v>
      </c>
      <c r="U20318" s="5" t="s">
        <v>29</v>
      </c>
      <c r="V20318" s="5">
        <v>64217.9</v>
      </c>
      <c r="W20318" s="5"/>
    </row>
    <row r="20319" spans="1:23" x14ac:dyDescent="0.25">
      <c r="A20319" s="5">
        <f>20312</f>
      </c>
      <c r="B20319" s="5" t="s">
        <v>20341</v>
      </c>
      <c r="C20319" s="5" t="s">
        <v>29</v>
      </c>
      <c r="D20319" s="5" t="s">
        <v>30</v>
      </c>
      <c r="E20319" s="5">
        <v>21</v>
      </c>
      <c r="F20319" s="5">
        <v>0</v>
      </c>
      <c r="G20319" s="5">
        <v>1</v>
      </c>
      <c r="H20319" s="5">
        <v>0</v>
      </c>
      <c r="I20319" s="5">
        <v>16</v>
      </c>
      <c r="J20319" s="5">
        <v>0</v>
      </c>
      <c r="K20319" s="5">
        <v>0</v>
      </c>
      <c r="L20319" s="5">
        <v>24</v>
      </c>
      <c r="M20319" s="5">
        <v>0</v>
      </c>
      <c r="N20319" s="5">
        <v>0</v>
      </c>
      <c r="O20319" s="5">
        <v>20</v>
      </c>
      <c r="P20319" s="5">
        <v>1000</v>
      </c>
      <c r="Q20319" s="5">
        <v>16</v>
      </c>
      <c r="R20319" s="5">
        <v>31</v>
      </c>
      <c r="S20319" s="5" t="s">
        <v>30</v>
      </c>
      <c r="T20319" s="5" t="s">
        <v>29</v>
      </c>
      <c r="U20319" s="5" t="s">
        <v>29</v>
      </c>
      <c r="V20319" s="5">
        <v>64218</v>
      </c>
      <c r="W20319" s="5"/>
    </row>
    <row r="20320" spans="1:23" x14ac:dyDescent="0.25">
      <c r="A20320" s="5">
        <f>20313</f>
      </c>
      <c r="B20320" s="5" t="s">
        <v>20342</v>
      </c>
      <c r="C20320" s="5" t="s">
        <v>29</v>
      </c>
      <c r="D20320" s="5" t="s">
        <v>30</v>
      </c>
      <c r="E20320" s="5">
        <v>21</v>
      </c>
      <c r="F20320" s="5">
        <v>0</v>
      </c>
      <c r="G20320" s="5">
        <v>1</v>
      </c>
      <c r="H20320" s="5">
        <v>0</v>
      </c>
      <c r="I20320" s="5">
        <v>16</v>
      </c>
      <c r="J20320" s="5">
        <v>0</v>
      </c>
      <c r="K20320" s="5">
        <v>0</v>
      </c>
      <c r="L20320" s="5">
        <v>24</v>
      </c>
      <c r="M20320" s="5">
        <v>0</v>
      </c>
      <c r="N20320" s="5">
        <v>0</v>
      </c>
      <c r="O20320" s="5">
        <v>20</v>
      </c>
      <c r="P20320" s="5">
        <v>1000</v>
      </c>
      <c r="Q20320" s="5">
        <v>16</v>
      </c>
      <c r="R20320" s="5">
        <v>31</v>
      </c>
      <c r="S20320" s="5" t="s">
        <v>30</v>
      </c>
      <c r="T20320" s="5" t="s">
        <v>29</v>
      </c>
      <c r="U20320" s="5" t="s">
        <v>29</v>
      </c>
      <c r="V20320" s="5">
        <v>64218.2</v>
      </c>
      <c r="W20320" s="5"/>
    </row>
    <row r="20321" spans="1:23" x14ac:dyDescent="0.25">
      <c r="A20321" s="5">
        <f>20314</f>
      </c>
      <c r="B20321" s="5" t="s">
        <v>20343</v>
      </c>
      <c r="C20321" s="5" t="s">
        <v>29</v>
      </c>
      <c r="D20321" s="5" t="s">
        <v>30</v>
      </c>
      <c r="E20321" s="5">
        <v>21</v>
      </c>
      <c r="F20321" s="5">
        <v>0</v>
      </c>
      <c r="G20321" s="5">
        <v>1</v>
      </c>
      <c r="H20321" s="5">
        <v>0</v>
      </c>
      <c r="I20321" s="5">
        <v>16</v>
      </c>
      <c r="J20321" s="5">
        <v>0</v>
      </c>
      <c r="K20321" s="5">
        <v>0</v>
      </c>
      <c r="L20321" s="5">
        <v>24</v>
      </c>
      <c r="M20321" s="5">
        <v>0</v>
      </c>
      <c r="N20321" s="5">
        <v>0</v>
      </c>
      <c r="O20321" s="5">
        <v>20</v>
      </c>
      <c r="P20321" s="5">
        <v>1000</v>
      </c>
      <c r="Q20321" s="5">
        <v>16</v>
      </c>
      <c r="R20321" s="5">
        <v>31</v>
      </c>
      <c r="S20321" s="5" t="s">
        <v>30</v>
      </c>
      <c r="T20321" s="5" t="s">
        <v>29</v>
      </c>
      <c r="U20321" s="5" t="s">
        <v>29</v>
      </c>
      <c r="V20321" s="5">
        <v>64218.3</v>
      </c>
      <c r="W20321" s="5"/>
    </row>
    <row r="20322" spans="1:23" x14ac:dyDescent="0.25">
      <c r="A20322" s="5">
        <f>20315</f>
      </c>
      <c r="B20322" s="5" t="s">
        <v>20344</v>
      </c>
      <c r="C20322" s="5" t="s">
        <v>29</v>
      </c>
      <c r="D20322" s="5" t="s">
        <v>30</v>
      </c>
      <c r="E20322" s="5">
        <v>21</v>
      </c>
      <c r="F20322" s="5">
        <v>0</v>
      </c>
      <c r="G20322" s="5">
        <v>1</v>
      </c>
      <c r="H20322" s="5">
        <v>0</v>
      </c>
      <c r="I20322" s="5">
        <v>16</v>
      </c>
      <c r="J20322" s="5">
        <v>0</v>
      </c>
      <c r="K20322" s="5">
        <v>0</v>
      </c>
      <c r="L20322" s="5">
        <v>24</v>
      </c>
      <c r="M20322" s="5">
        <v>0</v>
      </c>
      <c r="N20322" s="5">
        <v>0</v>
      </c>
      <c r="O20322" s="5">
        <v>20</v>
      </c>
      <c r="P20322" s="5">
        <v>1000</v>
      </c>
      <c r="Q20322" s="5">
        <v>16</v>
      </c>
      <c r="R20322" s="5">
        <v>31</v>
      </c>
      <c r="S20322" s="5" t="s">
        <v>30</v>
      </c>
      <c r="T20322" s="5" t="s">
        <v>29</v>
      </c>
      <c r="U20322" s="5" t="s">
        <v>29</v>
      </c>
      <c r="V20322" s="5">
        <v>64218.5</v>
      </c>
      <c r="W20322" s="5"/>
    </row>
    <row r="20323" spans="1:23" x14ac:dyDescent="0.25">
      <c r="A20323" s="5">
        <f>20316</f>
      </c>
      <c r="B20323" s="5" t="s">
        <v>20345</v>
      </c>
      <c r="C20323" s="5" t="s">
        <v>29</v>
      </c>
      <c r="D20323" s="5" t="s">
        <v>30</v>
      </c>
      <c r="E20323" s="5">
        <v>21</v>
      </c>
      <c r="F20323" s="5">
        <v>0</v>
      </c>
      <c r="G20323" s="5">
        <v>1</v>
      </c>
      <c r="H20323" s="5">
        <v>0</v>
      </c>
      <c r="I20323" s="5">
        <v>16</v>
      </c>
      <c r="J20323" s="5">
        <v>0</v>
      </c>
      <c r="K20323" s="5">
        <v>0</v>
      </c>
      <c r="L20323" s="5">
        <v>24</v>
      </c>
      <c r="M20323" s="5">
        <v>0</v>
      </c>
      <c r="N20323" s="5">
        <v>0</v>
      </c>
      <c r="O20323" s="5">
        <v>20</v>
      </c>
      <c r="P20323" s="5">
        <v>1000</v>
      </c>
      <c r="Q20323" s="5">
        <v>16</v>
      </c>
      <c r="R20323" s="5">
        <v>31</v>
      </c>
      <c r="S20323" s="5" t="s">
        <v>30</v>
      </c>
      <c r="T20323" s="5" t="s">
        <v>29</v>
      </c>
      <c r="U20323" s="5" t="s">
        <v>29</v>
      </c>
      <c r="V20323" s="5">
        <v>64218.6</v>
      </c>
      <c r="W20323" s="5"/>
    </row>
    <row r="20324" spans="1:23" x14ac:dyDescent="0.25">
      <c r="A20324" s="5">
        <f>20317</f>
      </c>
      <c r="B20324" s="5" t="s">
        <v>20346</v>
      </c>
      <c r="C20324" s="5" t="s">
        <v>29</v>
      </c>
      <c r="D20324" s="5" t="s">
        <v>30</v>
      </c>
      <c r="E20324" s="5">
        <v>21</v>
      </c>
      <c r="F20324" s="5">
        <v>0</v>
      </c>
      <c r="G20324" s="5">
        <v>1</v>
      </c>
      <c r="H20324" s="5">
        <v>0</v>
      </c>
      <c r="I20324" s="5">
        <v>16</v>
      </c>
      <c r="J20324" s="5">
        <v>0</v>
      </c>
      <c r="K20324" s="5">
        <v>0</v>
      </c>
      <c r="L20324" s="5">
        <v>24</v>
      </c>
      <c r="M20324" s="5">
        <v>0</v>
      </c>
      <c r="N20324" s="5">
        <v>0</v>
      </c>
      <c r="O20324" s="5">
        <v>20</v>
      </c>
      <c r="P20324" s="5">
        <v>1000</v>
      </c>
      <c r="Q20324" s="5">
        <v>16</v>
      </c>
      <c r="R20324" s="5">
        <v>31</v>
      </c>
      <c r="S20324" s="5" t="s">
        <v>30</v>
      </c>
      <c r="T20324" s="5" t="s">
        <v>29</v>
      </c>
      <c r="U20324" s="5" t="s">
        <v>29</v>
      </c>
      <c r="V20324" s="5">
        <v>64218.8</v>
      </c>
      <c r="W20324" s="5"/>
    </row>
    <row r="20325" spans="1:23" x14ac:dyDescent="0.25">
      <c r="A20325" s="5">
        <f>20318</f>
      </c>
      <c r="B20325" s="5" t="s">
        <v>20347</v>
      </c>
      <c r="C20325" s="5" t="s">
        <v>29</v>
      </c>
      <c r="D20325" s="5" t="s">
        <v>30</v>
      </c>
      <c r="E20325" s="5">
        <v>21</v>
      </c>
      <c r="F20325" s="5">
        <v>0</v>
      </c>
      <c r="G20325" s="5">
        <v>1</v>
      </c>
      <c r="H20325" s="5">
        <v>0</v>
      </c>
      <c r="I20325" s="5">
        <v>16</v>
      </c>
      <c r="J20325" s="5">
        <v>0</v>
      </c>
      <c r="K20325" s="5">
        <v>0</v>
      </c>
      <c r="L20325" s="5">
        <v>24</v>
      </c>
      <c r="M20325" s="5">
        <v>0</v>
      </c>
      <c r="N20325" s="5">
        <v>0</v>
      </c>
      <c r="O20325" s="5">
        <v>20</v>
      </c>
      <c r="P20325" s="5">
        <v>1000</v>
      </c>
      <c r="Q20325" s="5">
        <v>16</v>
      </c>
      <c r="R20325" s="5">
        <v>31</v>
      </c>
      <c r="S20325" s="5" t="s">
        <v>30</v>
      </c>
      <c r="T20325" s="5" t="s">
        <v>29</v>
      </c>
      <c r="U20325" s="5" t="s">
        <v>29</v>
      </c>
      <c r="V20325" s="5">
        <v>64219</v>
      </c>
      <c r="W20325" s="5"/>
    </row>
    <row r="20326" spans="1:23" x14ac:dyDescent="0.25">
      <c r="A20326" s="5">
        <f>20319</f>
      </c>
      <c r="B20326" s="5" t="s">
        <v>20348</v>
      </c>
      <c r="C20326" s="5" t="s">
        <v>29</v>
      </c>
      <c r="D20326" s="5" t="s">
        <v>30</v>
      </c>
      <c r="E20326" s="5">
        <v>21</v>
      </c>
      <c r="F20326" s="5">
        <v>0</v>
      </c>
      <c r="G20326" s="5">
        <v>1</v>
      </c>
      <c r="H20326" s="5">
        <v>0</v>
      </c>
      <c r="I20326" s="5">
        <v>16</v>
      </c>
      <c r="J20326" s="5">
        <v>0</v>
      </c>
      <c r="K20326" s="5">
        <v>0</v>
      </c>
      <c r="L20326" s="5">
        <v>24</v>
      </c>
      <c r="M20326" s="5">
        <v>0</v>
      </c>
      <c r="N20326" s="5">
        <v>0</v>
      </c>
      <c r="O20326" s="5">
        <v>20</v>
      </c>
      <c r="P20326" s="5">
        <v>1000</v>
      </c>
      <c r="Q20326" s="5">
        <v>16</v>
      </c>
      <c r="R20326" s="5">
        <v>31</v>
      </c>
      <c r="S20326" s="5" t="s">
        <v>30</v>
      </c>
      <c r="T20326" s="5" t="s">
        <v>29</v>
      </c>
      <c r="U20326" s="5" t="s">
        <v>29</v>
      </c>
      <c r="V20326" s="5">
        <v>64219.1</v>
      </c>
      <c r="W20326" s="5"/>
    </row>
    <row r="20327" spans="1:23" x14ac:dyDescent="0.25">
      <c r="A20327" s="5">
        <f>20320</f>
      </c>
      <c r="B20327" s="5" t="s">
        <v>20349</v>
      </c>
      <c r="C20327" s="5" t="s">
        <v>29</v>
      </c>
      <c r="D20327" s="5" t="s">
        <v>30</v>
      </c>
      <c r="E20327" s="5">
        <v>21</v>
      </c>
      <c r="F20327" s="5">
        <v>0</v>
      </c>
      <c r="G20327" s="5">
        <v>1</v>
      </c>
      <c r="H20327" s="5">
        <v>0</v>
      </c>
      <c r="I20327" s="5">
        <v>16</v>
      </c>
      <c r="J20327" s="5">
        <v>0</v>
      </c>
      <c r="K20327" s="5">
        <v>0</v>
      </c>
      <c r="L20327" s="5">
        <v>24</v>
      </c>
      <c r="M20327" s="5">
        <v>0</v>
      </c>
      <c r="N20327" s="5">
        <v>0</v>
      </c>
      <c r="O20327" s="5">
        <v>20</v>
      </c>
      <c r="P20327" s="5">
        <v>1000</v>
      </c>
      <c r="Q20327" s="5">
        <v>16</v>
      </c>
      <c r="R20327" s="5">
        <v>31</v>
      </c>
      <c r="S20327" s="5" t="s">
        <v>30</v>
      </c>
      <c r="T20327" s="5" t="s">
        <v>29</v>
      </c>
      <c r="U20327" s="5" t="s">
        <v>29</v>
      </c>
      <c r="V20327" s="5">
        <v>64219.3</v>
      </c>
      <c r="W20327" s="5"/>
    </row>
    <row r="20328" spans="1:23" x14ac:dyDescent="0.25">
      <c r="A20328" s="5">
        <f>20321</f>
      </c>
      <c r="B20328" s="5" t="s">
        <v>20350</v>
      </c>
      <c r="C20328" s="5" t="s">
        <v>29</v>
      </c>
      <c r="D20328" s="5" t="s">
        <v>30</v>
      </c>
      <c r="E20328" s="5">
        <v>21</v>
      </c>
      <c r="F20328" s="5">
        <v>0</v>
      </c>
      <c r="G20328" s="5">
        <v>1</v>
      </c>
      <c r="H20328" s="5">
        <v>0</v>
      </c>
      <c r="I20328" s="5">
        <v>16</v>
      </c>
      <c r="J20328" s="5">
        <v>0</v>
      </c>
      <c r="K20328" s="5">
        <v>0</v>
      </c>
      <c r="L20328" s="5">
        <v>24</v>
      </c>
      <c r="M20328" s="5">
        <v>0</v>
      </c>
      <c r="N20328" s="5">
        <v>0</v>
      </c>
      <c r="O20328" s="5">
        <v>20</v>
      </c>
      <c r="P20328" s="5">
        <v>1000</v>
      </c>
      <c r="Q20328" s="5">
        <v>16</v>
      </c>
      <c r="R20328" s="5">
        <v>31</v>
      </c>
      <c r="S20328" s="5" t="s">
        <v>30</v>
      </c>
      <c r="T20328" s="5" t="s">
        <v>29</v>
      </c>
      <c r="U20328" s="5" t="s">
        <v>29</v>
      </c>
      <c r="V20328" s="5">
        <v>64219.5</v>
      </c>
      <c r="W20328" s="5"/>
    </row>
    <row r="20329" spans="1:23" x14ac:dyDescent="0.25">
      <c r="A20329" s="5">
        <f>20322</f>
      </c>
      <c r="B20329" s="5" t="s">
        <v>20351</v>
      </c>
      <c r="C20329" s="5" t="s">
        <v>29</v>
      </c>
      <c r="D20329" s="5" t="s">
        <v>30</v>
      </c>
      <c r="E20329" s="5">
        <v>21</v>
      </c>
      <c r="F20329" s="5">
        <v>0</v>
      </c>
      <c r="G20329" s="5">
        <v>1</v>
      </c>
      <c r="H20329" s="5">
        <v>0</v>
      </c>
      <c r="I20329" s="5">
        <v>16</v>
      </c>
      <c r="J20329" s="5">
        <v>0</v>
      </c>
      <c r="K20329" s="5">
        <v>0</v>
      </c>
      <c r="L20329" s="5">
        <v>24</v>
      </c>
      <c r="M20329" s="5">
        <v>0</v>
      </c>
      <c r="N20329" s="5">
        <v>0</v>
      </c>
      <c r="O20329" s="5">
        <v>20</v>
      </c>
      <c r="P20329" s="5">
        <v>1000</v>
      </c>
      <c r="Q20329" s="5">
        <v>16</v>
      </c>
      <c r="R20329" s="5">
        <v>31</v>
      </c>
      <c r="S20329" s="5" t="s">
        <v>30</v>
      </c>
      <c r="T20329" s="5" t="s">
        <v>29</v>
      </c>
      <c r="U20329" s="5" t="s">
        <v>29</v>
      </c>
      <c r="V20329" s="5">
        <v>64219.6</v>
      </c>
      <c r="W20329" s="5"/>
    </row>
    <row r="20330" spans="1:23" x14ac:dyDescent="0.25">
      <c r="A20330" s="5">
        <f>20323</f>
      </c>
      <c r="B20330" s="5" t="s">
        <v>20352</v>
      </c>
      <c r="C20330" s="5" t="s">
        <v>29</v>
      </c>
      <c r="D20330" s="5" t="s">
        <v>30</v>
      </c>
      <c r="E20330" s="5">
        <v>21</v>
      </c>
      <c r="F20330" s="5">
        <v>0</v>
      </c>
      <c r="G20330" s="5">
        <v>1</v>
      </c>
      <c r="H20330" s="5">
        <v>0</v>
      </c>
      <c r="I20330" s="5">
        <v>16</v>
      </c>
      <c r="J20330" s="5">
        <v>0</v>
      </c>
      <c r="K20330" s="5">
        <v>0</v>
      </c>
      <c r="L20330" s="5">
        <v>24</v>
      </c>
      <c r="M20330" s="5">
        <v>0</v>
      </c>
      <c r="N20330" s="5">
        <v>0</v>
      </c>
      <c r="O20330" s="5">
        <v>20</v>
      </c>
      <c r="P20330" s="5">
        <v>1000</v>
      </c>
      <c r="Q20330" s="5">
        <v>16</v>
      </c>
      <c r="R20330" s="5">
        <v>31</v>
      </c>
      <c r="S20330" s="5" t="s">
        <v>30</v>
      </c>
      <c r="T20330" s="5" t="s">
        <v>29</v>
      </c>
      <c r="U20330" s="5" t="s">
        <v>29</v>
      </c>
      <c r="V20330" s="5">
        <v>64219.8</v>
      </c>
      <c r="W20330" s="5"/>
    </row>
    <row r="20331" spans="1:23" x14ac:dyDescent="0.25">
      <c r="A20331" s="5">
        <f>20324</f>
      </c>
      <c r="B20331" s="5" t="s">
        <v>20353</v>
      </c>
      <c r="C20331" s="5" t="s">
        <v>29</v>
      </c>
      <c r="D20331" s="5" t="s">
        <v>30</v>
      </c>
      <c r="E20331" s="5">
        <v>21</v>
      </c>
      <c r="F20331" s="5">
        <v>0</v>
      </c>
      <c r="G20331" s="5">
        <v>1</v>
      </c>
      <c r="H20331" s="5">
        <v>0</v>
      </c>
      <c r="I20331" s="5">
        <v>16</v>
      </c>
      <c r="J20331" s="5">
        <v>0</v>
      </c>
      <c r="K20331" s="5">
        <v>0</v>
      </c>
      <c r="L20331" s="5">
        <v>24</v>
      </c>
      <c r="M20331" s="5">
        <v>0</v>
      </c>
      <c r="N20331" s="5">
        <v>0</v>
      </c>
      <c r="O20331" s="5">
        <v>20</v>
      </c>
      <c r="P20331" s="5">
        <v>1000</v>
      </c>
      <c r="Q20331" s="5">
        <v>16</v>
      </c>
      <c r="R20331" s="5">
        <v>31</v>
      </c>
      <c r="S20331" s="5" t="s">
        <v>30</v>
      </c>
      <c r="T20331" s="5" t="s">
        <v>29</v>
      </c>
      <c r="U20331" s="5" t="s">
        <v>29</v>
      </c>
      <c r="V20331" s="5">
        <v>64219.9</v>
      </c>
      <c r="W20331" s="5"/>
    </row>
    <row r="20332" spans="1:23" x14ac:dyDescent="0.25">
      <c r="A20332" s="5">
        <f>20325</f>
      </c>
      <c r="B20332" s="5" t="s">
        <v>20354</v>
      </c>
      <c r="C20332" s="5" t="s">
        <v>29</v>
      </c>
      <c r="D20332" s="5" t="s">
        <v>30</v>
      </c>
      <c r="E20332" s="5">
        <v>21</v>
      </c>
      <c r="F20332" s="5">
        <v>0</v>
      </c>
      <c r="G20332" s="5">
        <v>1</v>
      </c>
      <c r="H20332" s="5">
        <v>0</v>
      </c>
      <c r="I20332" s="5">
        <v>16</v>
      </c>
      <c r="J20332" s="5">
        <v>0</v>
      </c>
      <c r="K20332" s="5">
        <v>0</v>
      </c>
      <c r="L20332" s="5">
        <v>24</v>
      </c>
      <c r="M20332" s="5">
        <v>0</v>
      </c>
      <c r="N20332" s="5">
        <v>0</v>
      </c>
      <c r="O20332" s="5">
        <v>20</v>
      </c>
      <c r="P20332" s="5">
        <v>1000</v>
      </c>
      <c r="Q20332" s="5">
        <v>16</v>
      </c>
      <c r="R20332" s="5">
        <v>31</v>
      </c>
      <c r="S20332" s="5" t="s">
        <v>30</v>
      </c>
      <c r="T20332" s="5" t="s">
        <v>29</v>
      </c>
      <c r="U20332" s="5" t="s">
        <v>29</v>
      </c>
      <c r="V20332" s="5">
        <v>64220.1</v>
      </c>
      <c r="W20332" s="5"/>
    </row>
    <row r="20333" spans="1:23" x14ac:dyDescent="0.25">
      <c r="A20333" s="5">
        <f>20326</f>
      </c>
      <c r="B20333" s="5" t="s">
        <v>20355</v>
      </c>
      <c r="C20333" s="5" t="s">
        <v>29</v>
      </c>
      <c r="D20333" s="5" t="s">
        <v>30</v>
      </c>
      <c r="E20333" s="5">
        <v>21</v>
      </c>
      <c r="F20333" s="5">
        <v>0</v>
      </c>
      <c r="G20333" s="5">
        <v>1</v>
      </c>
      <c r="H20333" s="5">
        <v>0</v>
      </c>
      <c r="I20333" s="5">
        <v>16</v>
      </c>
      <c r="J20333" s="5">
        <v>0</v>
      </c>
      <c r="K20333" s="5">
        <v>0</v>
      </c>
      <c r="L20333" s="5">
        <v>24</v>
      </c>
      <c r="M20333" s="5">
        <v>0</v>
      </c>
      <c r="N20333" s="5">
        <v>0</v>
      </c>
      <c r="O20333" s="5">
        <v>20</v>
      </c>
      <c r="P20333" s="5">
        <v>1000</v>
      </c>
      <c r="Q20333" s="5">
        <v>16</v>
      </c>
      <c r="R20333" s="5">
        <v>31</v>
      </c>
      <c r="S20333" s="5" t="s">
        <v>30</v>
      </c>
      <c r="T20333" s="5" t="s">
        <v>29</v>
      </c>
      <c r="U20333" s="5" t="s">
        <v>29</v>
      </c>
      <c r="V20333" s="5">
        <v>64220.2</v>
      </c>
      <c r="W20333" s="5"/>
    </row>
    <row r="20334" spans="1:23" x14ac:dyDescent="0.25">
      <c r="A20334" s="5">
        <f>20327</f>
      </c>
      <c r="B20334" s="5" t="s">
        <v>20356</v>
      </c>
      <c r="C20334" s="5" t="s">
        <v>29</v>
      </c>
      <c r="D20334" s="5" t="s">
        <v>30</v>
      </c>
      <c r="E20334" s="5">
        <v>21</v>
      </c>
      <c r="F20334" s="5">
        <v>0</v>
      </c>
      <c r="G20334" s="5">
        <v>1</v>
      </c>
      <c r="H20334" s="5">
        <v>0</v>
      </c>
      <c r="I20334" s="5">
        <v>16</v>
      </c>
      <c r="J20334" s="5">
        <v>0</v>
      </c>
      <c r="K20334" s="5">
        <v>0</v>
      </c>
      <c r="L20334" s="5">
        <v>24</v>
      </c>
      <c r="M20334" s="5">
        <v>0</v>
      </c>
      <c r="N20334" s="5">
        <v>0</v>
      </c>
      <c r="O20334" s="5">
        <v>20</v>
      </c>
      <c r="P20334" s="5">
        <v>1000</v>
      </c>
      <c r="Q20334" s="5">
        <v>16</v>
      </c>
      <c r="R20334" s="5">
        <v>31</v>
      </c>
      <c r="S20334" s="5" t="s">
        <v>30</v>
      </c>
      <c r="T20334" s="5" t="s">
        <v>29</v>
      </c>
      <c r="U20334" s="5" t="s">
        <v>29</v>
      </c>
      <c r="V20334" s="5">
        <v>64220.4</v>
      </c>
      <c r="W20334" s="5"/>
    </row>
    <row r="20335" spans="1:23" x14ac:dyDescent="0.25">
      <c r="A20335" s="5">
        <f>20328</f>
      </c>
      <c r="B20335" s="5" t="s">
        <v>20357</v>
      </c>
      <c r="C20335" s="5" t="s">
        <v>29</v>
      </c>
      <c r="D20335" s="5" t="s">
        <v>30</v>
      </c>
      <c r="E20335" s="5">
        <v>21</v>
      </c>
      <c r="F20335" s="5">
        <v>0</v>
      </c>
      <c r="G20335" s="5">
        <v>1</v>
      </c>
      <c r="H20335" s="5">
        <v>0</v>
      </c>
      <c r="I20335" s="5">
        <v>16</v>
      </c>
      <c r="J20335" s="5">
        <v>0</v>
      </c>
      <c r="K20335" s="5">
        <v>0</v>
      </c>
      <c r="L20335" s="5">
        <v>24</v>
      </c>
      <c r="M20335" s="5">
        <v>0</v>
      </c>
      <c r="N20335" s="5">
        <v>0</v>
      </c>
      <c r="O20335" s="5">
        <v>20</v>
      </c>
      <c r="P20335" s="5">
        <v>1000</v>
      </c>
      <c r="Q20335" s="5">
        <v>16</v>
      </c>
      <c r="R20335" s="5">
        <v>31</v>
      </c>
      <c r="S20335" s="5" t="s">
        <v>30</v>
      </c>
      <c r="T20335" s="5" t="s">
        <v>29</v>
      </c>
      <c r="U20335" s="5" t="s">
        <v>29</v>
      </c>
      <c r="V20335" s="5">
        <v>64220.6</v>
      </c>
      <c r="W20335" s="5"/>
    </row>
    <row r="20336" spans="1:23" x14ac:dyDescent="0.25">
      <c r="A20336" s="5">
        <f>20329</f>
      </c>
      <c r="B20336" s="5" t="s">
        <v>20358</v>
      </c>
      <c r="C20336" s="5" t="s">
        <v>29</v>
      </c>
      <c r="D20336" s="5" t="s">
        <v>30</v>
      </c>
      <c r="E20336" s="5">
        <v>21</v>
      </c>
      <c r="F20336" s="5">
        <v>0</v>
      </c>
      <c r="G20336" s="5">
        <v>1</v>
      </c>
      <c r="H20336" s="5">
        <v>0</v>
      </c>
      <c r="I20336" s="5">
        <v>16</v>
      </c>
      <c r="J20336" s="5">
        <v>0</v>
      </c>
      <c r="K20336" s="5">
        <v>0</v>
      </c>
      <c r="L20336" s="5">
        <v>24</v>
      </c>
      <c r="M20336" s="5">
        <v>0</v>
      </c>
      <c r="N20336" s="5">
        <v>0</v>
      </c>
      <c r="O20336" s="5">
        <v>20</v>
      </c>
      <c r="P20336" s="5">
        <v>1000</v>
      </c>
      <c r="Q20336" s="5">
        <v>16</v>
      </c>
      <c r="R20336" s="5">
        <v>31</v>
      </c>
      <c r="S20336" s="5" t="s">
        <v>30</v>
      </c>
      <c r="T20336" s="5" t="s">
        <v>29</v>
      </c>
      <c r="U20336" s="5" t="s">
        <v>29</v>
      </c>
      <c r="V20336" s="5">
        <v>64220.7</v>
      </c>
      <c r="W20336" s="5"/>
    </row>
    <row r="20337" spans="1:23" x14ac:dyDescent="0.25">
      <c r="A20337" s="5">
        <f>20330</f>
      </c>
      <c r="B20337" s="5" t="s">
        <v>20359</v>
      </c>
      <c r="C20337" s="5" t="s">
        <v>29</v>
      </c>
      <c r="D20337" s="5" t="s">
        <v>30</v>
      </c>
      <c r="E20337" s="5">
        <v>21</v>
      </c>
      <c r="F20337" s="5">
        <v>0</v>
      </c>
      <c r="G20337" s="5">
        <v>1</v>
      </c>
      <c r="H20337" s="5">
        <v>0</v>
      </c>
      <c r="I20337" s="5">
        <v>16</v>
      </c>
      <c r="J20337" s="5">
        <v>0</v>
      </c>
      <c r="K20337" s="5">
        <v>0</v>
      </c>
      <c r="L20337" s="5">
        <v>24</v>
      </c>
      <c r="M20337" s="5">
        <v>0</v>
      </c>
      <c r="N20337" s="5">
        <v>0</v>
      </c>
      <c r="O20337" s="5">
        <v>20</v>
      </c>
      <c r="P20337" s="5">
        <v>1000</v>
      </c>
      <c r="Q20337" s="5">
        <v>16</v>
      </c>
      <c r="R20337" s="5">
        <v>31</v>
      </c>
      <c r="S20337" s="5" t="s">
        <v>30</v>
      </c>
      <c r="T20337" s="5" t="s">
        <v>29</v>
      </c>
      <c r="U20337" s="5" t="s">
        <v>29</v>
      </c>
      <c r="V20337" s="5">
        <v>64220.9</v>
      </c>
      <c r="W20337" s="5"/>
    </row>
    <row r="20338" spans="1:23" x14ac:dyDescent="0.25">
      <c r="A20338" s="5">
        <f>20331</f>
      </c>
      <c r="B20338" s="5" t="s">
        <v>20360</v>
      </c>
      <c r="C20338" s="5" t="s">
        <v>29</v>
      </c>
      <c r="D20338" s="5" t="s">
        <v>30</v>
      </c>
      <c r="E20338" s="5">
        <v>21</v>
      </c>
      <c r="F20338" s="5">
        <v>0</v>
      </c>
      <c r="G20338" s="5">
        <v>1</v>
      </c>
      <c r="H20338" s="5">
        <v>0</v>
      </c>
      <c r="I20338" s="5">
        <v>16</v>
      </c>
      <c r="J20338" s="5">
        <v>0</v>
      </c>
      <c r="K20338" s="5">
        <v>0</v>
      </c>
      <c r="L20338" s="5">
        <v>24</v>
      </c>
      <c r="M20338" s="5">
        <v>0</v>
      </c>
      <c r="N20338" s="5">
        <v>0</v>
      </c>
      <c r="O20338" s="5">
        <v>20</v>
      </c>
      <c r="P20338" s="5">
        <v>1000</v>
      </c>
      <c r="Q20338" s="5">
        <v>16</v>
      </c>
      <c r="R20338" s="5">
        <v>31</v>
      </c>
      <c r="S20338" s="5" t="s">
        <v>30</v>
      </c>
      <c r="T20338" s="5" t="s">
        <v>29</v>
      </c>
      <c r="U20338" s="5" t="s">
        <v>29</v>
      </c>
      <c r="V20338" s="5">
        <v>64221.1</v>
      </c>
      <c r="W20338" s="5"/>
    </row>
    <row r="20339" spans="1:23" x14ac:dyDescent="0.25">
      <c r="A20339" s="5">
        <f>20332</f>
      </c>
      <c r="B20339" s="5" t="s">
        <v>20361</v>
      </c>
      <c r="C20339" s="5" t="s">
        <v>29</v>
      </c>
      <c r="D20339" s="5" t="s">
        <v>30</v>
      </c>
      <c r="E20339" s="5">
        <v>21</v>
      </c>
      <c r="F20339" s="5">
        <v>0</v>
      </c>
      <c r="G20339" s="5">
        <v>1</v>
      </c>
      <c r="H20339" s="5">
        <v>0</v>
      </c>
      <c r="I20339" s="5">
        <v>16</v>
      </c>
      <c r="J20339" s="5">
        <v>0</v>
      </c>
      <c r="K20339" s="5">
        <v>0</v>
      </c>
      <c r="L20339" s="5">
        <v>24</v>
      </c>
      <c r="M20339" s="5">
        <v>0</v>
      </c>
      <c r="N20339" s="5">
        <v>0</v>
      </c>
      <c r="O20339" s="5">
        <v>20</v>
      </c>
      <c r="P20339" s="5">
        <v>1000</v>
      </c>
      <c r="Q20339" s="5">
        <v>16</v>
      </c>
      <c r="R20339" s="5">
        <v>31</v>
      </c>
      <c r="S20339" s="5" t="s">
        <v>30</v>
      </c>
      <c r="T20339" s="5" t="s">
        <v>29</v>
      </c>
      <c r="U20339" s="5" t="s">
        <v>29</v>
      </c>
      <c r="V20339" s="5">
        <v>64221.3</v>
      </c>
      <c r="W20339" s="5"/>
    </row>
    <row r="20340" spans="1:23" x14ac:dyDescent="0.25">
      <c r="A20340" s="5">
        <f>20333</f>
      </c>
      <c r="B20340" s="5" t="s">
        <v>20362</v>
      </c>
      <c r="C20340" s="5" t="s">
        <v>29</v>
      </c>
      <c r="D20340" s="5" t="s">
        <v>30</v>
      </c>
      <c r="E20340" s="5">
        <v>21</v>
      </c>
      <c r="F20340" s="5">
        <v>0</v>
      </c>
      <c r="G20340" s="5">
        <v>1</v>
      </c>
      <c r="H20340" s="5">
        <v>0</v>
      </c>
      <c r="I20340" s="5">
        <v>16</v>
      </c>
      <c r="J20340" s="5">
        <v>0</v>
      </c>
      <c r="K20340" s="5">
        <v>0</v>
      </c>
      <c r="L20340" s="5">
        <v>24</v>
      </c>
      <c r="M20340" s="5">
        <v>0</v>
      </c>
      <c r="N20340" s="5">
        <v>0</v>
      </c>
      <c r="O20340" s="5">
        <v>20</v>
      </c>
      <c r="P20340" s="5">
        <v>1000</v>
      </c>
      <c r="Q20340" s="5">
        <v>16</v>
      </c>
      <c r="R20340" s="5">
        <v>31</v>
      </c>
      <c r="S20340" s="5" t="s">
        <v>30</v>
      </c>
      <c r="T20340" s="5" t="s">
        <v>29</v>
      </c>
      <c r="U20340" s="5" t="s">
        <v>29</v>
      </c>
      <c r="V20340" s="5">
        <v>64221.5</v>
      </c>
      <c r="W20340" s="5"/>
    </row>
    <row r="20341" spans="1:23" x14ac:dyDescent="0.25">
      <c r="A20341" s="5">
        <f>20334</f>
      </c>
      <c r="B20341" s="5" t="s">
        <v>20363</v>
      </c>
      <c r="C20341" s="5" t="s">
        <v>29</v>
      </c>
      <c r="D20341" s="5" t="s">
        <v>30</v>
      </c>
      <c r="E20341" s="5">
        <v>21</v>
      </c>
      <c r="F20341" s="5">
        <v>0</v>
      </c>
      <c r="G20341" s="5">
        <v>1</v>
      </c>
      <c r="H20341" s="5">
        <v>0</v>
      </c>
      <c r="I20341" s="5">
        <v>16</v>
      </c>
      <c r="J20341" s="5">
        <v>0</v>
      </c>
      <c r="K20341" s="5">
        <v>0</v>
      </c>
      <c r="L20341" s="5">
        <v>24</v>
      </c>
      <c r="M20341" s="5">
        <v>0</v>
      </c>
      <c r="N20341" s="5">
        <v>0</v>
      </c>
      <c r="O20341" s="5">
        <v>20</v>
      </c>
      <c r="P20341" s="5">
        <v>1000</v>
      </c>
      <c r="Q20341" s="5">
        <v>16</v>
      </c>
      <c r="R20341" s="5">
        <v>31</v>
      </c>
      <c r="S20341" s="5" t="s">
        <v>30</v>
      </c>
      <c r="T20341" s="5" t="s">
        <v>29</v>
      </c>
      <c r="U20341" s="5" t="s">
        <v>29</v>
      </c>
      <c r="V20341" s="5">
        <v>64221.7</v>
      </c>
      <c r="W20341" s="5"/>
    </row>
    <row r="20342" spans="1:23" x14ac:dyDescent="0.25">
      <c r="A20342" s="5">
        <f>20335</f>
      </c>
      <c r="B20342" s="5" t="s">
        <v>20364</v>
      </c>
      <c r="C20342" s="5" t="s">
        <v>29</v>
      </c>
      <c r="D20342" s="5" t="s">
        <v>30</v>
      </c>
      <c r="E20342" s="5">
        <v>21</v>
      </c>
      <c r="F20342" s="5">
        <v>0</v>
      </c>
      <c r="G20342" s="5">
        <v>1</v>
      </c>
      <c r="H20342" s="5">
        <v>0</v>
      </c>
      <c r="I20342" s="5">
        <v>16</v>
      </c>
      <c r="J20342" s="5">
        <v>0</v>
      </c>
      <c r="K20342" s="5">
        <v>0</v>
      </c>
      <c r="L20342" s="5">
        <v>24</v>
      </c>
      <c r="M20342" s="5">
        <v>0</v>
      </c>
      <c r="N20342" s="5">
        <v>0</v>
      </c>
      <c r="O20342" s="5">
        <v>20</v>
      </c>
      <c r="P20342" s="5">
        <v>1000</v>
      </c>
      <c r="Q20342" s="5">
        <v>16</v>
      </c>
      <c r="R20342" s="5">
        <v>31</v>
      </c>
      <c r="S20342" s="5" t="s">
        <v>30</v>
      </c>
      <c r="T20342" s="5" t="s">
        <v>29</v>
      </c>
      <c r="U20342" s="5" t="s">
        <v>29</v>
      </c>
      <c r="V20342" s="5">
        <v>64221.9</v>
      </c>
      <c r="W20342" s="5"/>
    </row>
    <row r="20343" spans="1:23" x14ac:dyDescent="0.25">
      <c r="A20343" s="5">
        <f>20336</f>
      </c>
      <c r="B20343" s="5" t="s">
        <v>20365</v>
      </c>
      <c r="C20343" s="5" t="s">
        <v>29</v>
      </c>
      <c r="D20343" s="5" t="s">
        <v>30</v>
      </c>
      <c r="E20343" s="5">
        <v>21</v>
      </c>
      <c r="F20343" s="5">
        <v>0</v>
      </c>
      <c r="G20343" s="5">
        <v>1</v>
      </c>
      <c r="H20343" s="5">
        <v>0</v>
      </c>
      <c r="I20343" s="5">
        <v>16</v>
      </c>
      <c r="J20343" s="5">
        <v>0</v>
      </c>
      <c r="K20343" s="5">
        <v>0</v>
      </c>
      <c r="L20343" s="5">
        <v>24</v>
      </c>
      <c r="M20343" s="5">
        <v>0</v>
      </c>
      <c r="N20343" s="5">
        <v>0</v>
      </c>
      <c r="O20343" s="5">
        <v>20</v>
      </c>
      <c r="P20343" s="5">
        <v>1000</v>
      </c>
      <c r="Q20343" s="5">
        <v>16</v>
      </c>
      <c r="R20343" s="5">
        <v>31</v>
      </c>
      <c r="S20343" s="5" t="s">
        <v>30</v>
      </c>
      <c r="T20343" s="5" t="s">
        <v>29</v>
      </c>
      <c r="U20343" s="5" t="s">
        <v>29</v>
      </c>
      <c r="V20343" s="5">
        <v>64222.1</v>
      </c>
      <c r="W20343" s="5"/>
    </row>
    <row r="20344" spans="1:23" x14ac:dyDescent="0.25">
      <c r="A20344" s="5">
        <f>20337</f>
      </c>
      <c r="B20344" s="5" t="s">
        <v>20366</v>
      </c>
      <c r="C20344" s="5" t="s">
        <v>29</v>
      </c>
      <c r="D20344" s="5" t="s">
        <v>30</v>
      </c>
      <c r="E20344" s="5">
        <v>21</v>
      </c>
      <c r="F20344" s="5">
        <v>0</v>
      </c>
      <c r="G20344" s="5">
        <v>1</v>
      </c>
      <c r="H20344" s="5">
        <v>0</v>
      </c>
      <c r="I20344" s="5">
        <v>16</v>
      </c>
      <c r="J20344" s="5">
        <v>0</v>
      </c>
      <c r="K20344" s="5">
        <v>0</v>
      </c>
      <c r="L20344" s="5">
        <v>24</v>
      </c>
      <c r="M20344" s="5">
        <v>0</v>
      </c>
      <c r="N20344" s="5">
        <v>0</v>
      </c>
      <c r="O20344" s="5">
        <v>20</v>
      </c>
      <c r="P20344" s="5">
        <v>1000</v>
      </c>
      <c r="Q20344" s="5">
        <v>16</v>
      </c>
      <c r="R20344" s="5">
        <v>31</v>
      </c>
      <c r="S20344" s="5" t="s">
        <v>30</v>
      </c>
      <c r="T20344" s="5" t="s">
        <v>29</v>
      </c>
      <c r="U20344" s="5" t="s">
        <v>29</v>
      </c>
      <c r="V20344" s="5">
        <v>64222.2</v>
      </c>
      <c r="W20344" s="5"/>
    </row>
    <row r="20345" spans="1:23" x14ac:dyDescent="0.25">
      <c r="A20345" s="5">
        <f>20338</f>
      </c>
      <c r="B20345" s="5" t="s">
        <v>20367</v>
      </c>
      <c r="C20345" s="5" t="s">
        <v>29</v>
      </c>
      <c r="D20345" s="5" t="s">
        <v>30</v>
      </c>
      <c r="E20345" s="5">
        <v>21</v>
      </c>
      <c r="F20345" s="5">
        <v>0</v>
      </c>
      <c r="G20345" s="5">
        <v>1</v>
      </c>
      <c r="H20345" s="5">
        <v>0</v>
      </c>
      <c r="I20345" s="5">
        <v>16</v>
      </c>
      <c r="J20345" s="5">
        <v>0</v>
      </c>
      <c r="K20345" s="5">
        <v>0</v>
      </c>
      <c r="L20345" s="5">
        <v>24</v>
      </c>
      <c r="M20345" s="5">
        <v>0</v>
      </c>
      <c r="N20345" s="5">
        <v>0</v>
      </c>
      <c r="O20345" s="5">
        <v>20</v>
      </c>
      <c r="P20345" s="5">
        <v>1000</v>
      </c>
      <c r="Q20345" s="5">
        <v>16</v>
      </c>
      <c r="R20345" s="5">
        <v>31</v>
      </c>
      <c r="S20345" s="5" t="s">
        <v>30</v>
      </c>
      <c r="T20345" s="5" t="s">
        <v>29</v>
      </c>
      <c r="U20345" s="5" t="s">
        <v>29</v>
      </c>
      <c r="V20345" s="5">
        <v>64222.4</v>
      </c>
      <c r="W20345" s="5"/>
    </row>
    <row r="20346" spans="1:23" x14ac:dyDescent="0.25">
      <c r="A20346" s="5">
        <f>20339</f>
      </c>
      <c r="B20346" s="5" t="s">
        <v>20368</v>
      </c>
      <c r="C20346" s="5" t="s">
        <v>29</v>
      </c>
      <c r="D20346" s="5" t="s">
        <v>30</v>
      </c>
      <c r="E20346" s="5">
        <v>21</v>
      </c>
      <c r="F20346" s="5">
        <v>0</v>
      </c>
      <c r="G20346" s="5">
        <v>1</v>
      </c>
      <c r="H20346" s="5">
        <v>0</v>
      </c>
      <c r="I20346" s="5">
        <v>16</v>
      </c>
      <c r="J20346" s="5">
        <v>0</v>
      </c>
      <c r="K20346" s="5">
        <v>0</v>
      </c>
      <c r="L20346" s="5">
        <v>24</v>
      </c>
      <c r="M20346" s="5">
        <v>0</v>
      </c>
      <c r="N20346" s="5">
        <v>0</v>
      </c>
      <c r="O20346" s="5">
        <v>20</v>
      </c>
      <c r="P20346" s="5">
        <v>1000</v>
      </c>
      <c r="Q20346" s="5">
        <v>16</v>
      </c>
      <c r="R20346" s="5">
        <v>31</v>
      </c>
      <c r="S20346" s="5" t="s">
        <v>30</v>
      </c>
      <c r="T20346" s="5" t="s">
        <v>29</v>
      </c>
      <c r="U20346" s="5" t="s">
        <v>29</v>
      </c>
      <c r="V20346" s="5">
        <v>64222.6</v>
      </c>
      <c r="W20346" s="5"/>
    </row>
    <row r="20347" spans="1:23" x14ac:dyDescent="0.25">
      <c r="A20347" s="5">
        <f>20340</f>
      </c>
      <c r="B20347" s="5" t="s">
        <v>20369</v>
      </c>
      <c r="C20347" s="5" t="s">
        <v>29</v>
      </c>
      <c r="D20347" s="5" t="s">
        <v>30</v>
      </c>
      <c r="E20347" s="5">
        <v>21</v>
      </c>
      <c r="F20347" s="5">
        <v>0</v>
      </c>
      <c r="G20347" s="5">
        <v>1</v>
      </c>
      <c r="H20347" s="5">
        <v>0</v>
      </c>
      <c r="I20347" s="5">
        <v>16</v>
      </c>
      <c r="J20347" s="5">
        <v>0</v>
      </c>
      <c r="K20347" s="5">
        <v>0</v>
      </c>
      <c r="L20347" s="5">
        <v>24</v>
      </c>
      <c r="M20347" s="5">
        <v>0</v>
      </c>
      <c r="N20347" s="5">
        <v>0</v>
      </c>
      <c r="O20347" s="5">
        <v>20</v>
      </c>
      <c r="P20347" s="5">
        <v>1000</v>
      </c>
      <c r="Q20347" s="5">
        <v>16</v>
      </c>
      <c r="R20347" s="5">
        <v>31</v>
      </c>
      <c r="S20347" s="5" t="s">
        <v>30</v>
      </c>
      <c r="T20347" s="5" t="s">
        <v>29</v>
      </c>
      <c r="U20347" s="5" t="s">
        <v>29</v>
      </c>
      <c r="V20347" s="5">
        <v>64222.7</v>
      </c>
      <c r="W20347" s="5"/>
    </row>
    <row r="20348" spans="1:23" x14ac:dyDescent="0.25">
      <c r="A20348" s="5">
        <f>20341</f>
      </c>
      <c r="B20348" s="5" t="s">
        <v>20370</v>
      </c>
      <c r="C20348" s="5" t="s">
        <v>29</v>
      </c>
      <c r="D20348" s="5" t="s">
        <v>30</v>
      </c>
      <c r="E20348" s="5">
        <v>21</v>
      </c>
      <c r="F20348" s="5">
        <v>0</v>
      </c>
      <c r="G20348" s="5">
        <v>1</v>
      </c>
      <c r="H20348" s="5">
        <v>0</v>
      </c>
      <c r="I20348" s="5">
        <v>16</v>
      </c>
      <c r="J20348" s="5">
        <v>0</v>
      </c>
      <c r="K20348" s="5">
        <v>0</v>
      </c>
      <c r="L20348" s="5">
        <v>24</v>
      </c>
      <c r="M20348" s="5">
        <v>0</v>
      </c>
      <c r="N20348" s="5">
        <v>0</v>
      </c>
      <c r="O20348" s="5">
        <v>20</v>
      </c>
      <c r="P20348" s="5">
        <v>1000</v>
      </c>
      <c r="Q20348" s="5">
        <v>16</v>
      </c>
      <c r="R20348" s="5">
        <v>31</v>
      </c>
      <c r="S20348" s="5" t="s">
        <v>30</v>
      </c>
      <c r="T20348" s="5" t="s">
        <v>29</v>
      </c>
      <c r="U20348" s="5" t="s">
        <v>29</v>
      </c>
      <c r="V20348" s="5">
        <v>64222.9</v>
      </c>
      <c r="W20348" s="5"/>
    </row>
    <row r="20349" spans="1:23" x14ac:dyDescent="0.25">
      <c r="A20349" s="5">
        <f>20342</f>
      </c>
      <c r="B20349" s="5" t="s">
        <v>20371</v>
      </c>
      <c r="C20349" s="5" t="s">
        <v>29</v>
      </c>
      <c r="D20349" s="5" t="s">
        <v>30</v>
      </c>
      <c r="E20349" s="5">
        <v>21</v>
      </c>
      <c r="F20349" s="5">
        <v>0</v>
      </c>
      <c r="G20349" s="5">
        <v>1</v>
      </c>
      <c r="H20349" s="5">
        <v>0</v>
      </c>
      <c r="I20349" s="5">
        <v>16</v>
      </c>
      <c r="J20349" s="5">
        <v>0</v>
      </c>
      <c r="K20349" s="5">
        <v>0</v>
      </c>
      <c r="L20349" s="5">
        <v>24</v>
      </c>
      <c r="M20349" s="5">
        <v>0</v>
      </c>
      <c r="N20349" s="5">
        <v>0</v>
      </c>
      <c r="O20349" s="5">
        <v>20</v>
      </c>
      <c r="P20349" s="5">
        <v>1000</v>
      </c>
      <c r="Q20349" s="5">
        <v>16</v>
      </c>
      <c r="R20349" s="5">
        <v>31</v>
      </c>
      <c r="S20349" s="5" t="s">
        <v>30</v>
      </c>
      <c r="T20349" s="5" t="s">
        <v>29</v>
      </c>
      <c r="U20349" s="5" t="s">
        <v>29</v>
      </c>
      <c r="V20349" s="5">
        <v>64223</v>
      </c>
      <c r="W20349" s="5"/>
    </row>
    <row r="20350" spans="1:23" x14ac:dyDescent="0.25">
      <c r="A20350" s="5">
        <f>20343</f>
      </c>
      <c r="B20350" s="5" t="s">
        <v>20372</v>
      </c>
      <c r="C20350" s="5" t="s">
        <v>29</v>
      </c>
      <c r="D20350" s="5" t="s">
        <v>30</v>
      </c>
      <c r="E20350" s="5">
        <v>21</v>
      </c>
      <c r="F20350" s="5">
        <v>0</v>
      </c>
      <c r="G20350" s="5">
        <v>1</v>
      </c>
      <c r="H20350" s="5">
        <v>0</v>
      </c>
      <c r="I20350" s="5">
        <v>16</v>
      </c>
      <c r="J20350" s="5">
        <v>0</v>
      </c>
      <c r="K20350" s="5">
        <v>0</v>
      </c>
      <c r="L20350" s="5">
        <v>24</v>
      </c>
      <c r="M20350" s="5">
        <v>0</v>
      </c>
      <c r="N20350" s="5">
        <v>0</v>
      </c>
      <c r="O20350" s="5">
        <v>20</v>
      </c>
      <c r="P20350" s="5">
        <v>1000</v>
      </c>
      <c r="Q20350" s="5">
        <v>16</v>
      </c>
      <c r="R20350" s="5">
        <v>31</v>
      </c>
      <c r="S20350" s="5" t="s">
        <v>30</v>
      </c>
      <c r="T20350" s="5" t="s">
        <v>29</v>
      </c>
      <c r="U20350" s="5" t="s">
        <v>29</v>
      </c>
      <c r="V20350" s="5">
        <v>64223.2</v>
      </c>
      <c r="W20350" s="5"/>
    </row>
    <row r="20351" spans="1:23" x14ac:dyDescent="0.25">
      <c r="A20351" s="5">
        <f>20344</f>
      </c>
      <c r="B20351" s="5" t="s">
        <v>20373</v>
      </c>
      <c r="C20351" s="5" t="s">
        <v>29</v>
      </c>
      <c r="D20351" s="5" t="s">
        <v>30</v>
      </c>
      <c r="E20351" s="5">
        <v>21</v>
      </c>
      <c r="F20351" s="5">
        <v>0</v>
      </c>
      <c r="G20351" s="5">
        <v>1</v>
      </c>
      <c r="H20351" s="5">
        <v>0</v>
      </c>
      <c r="I20351" s="5">
        <v>16</v>
      </c>
      <c r="J20351" s="5">
        <v>0</v>
      </c>
      <c r="K20351" s="5">
        <v>0</v>
      </c>
      <c r="L20351" s="5">
        <v>24</v>
      </c>
      <c r="M20351" s="5">
        <v>0</v>
      </c>
      <c r="N20351" s="5">
        <v>0</v>
      </c>
      <c r="O20351" s="5">
        <v>20</v>
      </c>
      <c r="P20351" s="5">
        <v>1000</v>
      </c>
      <c r="Q20351" s="5">
        <v>16</v>
      </c>
      <c r="R20351" s="5">
        <v>31</v>
      </c>
      <c r="S20351" s="5" t="s">
        <v>30</v>
      </c>
      <c r="T20351" s="5" t="s">
        <v>29</v>
      </c>
      <c r="U20351" s="5" t="s">
        <v>29</v>
      </c>
      <c r="V20351" s="5">
        <v>64223.3</v>
      </c>
      <c r="W20351" s="5"/>
    </row>
    <row r="20352" spans="1:23" x14ac:dyDescent="0.25">
      <c r="A20352" s="5">
        <f>20345</f>
      </c>
      <c r="B20352" s="5" t="s">
        <v>20374</v>
      </c>
      <c r="C20352" s="5" t="s">
        <v>29</v>
      </c>
      <c r="D20352" s="5" t="s">
        <v>30</v>
      </c>
      <c r="E20352" s="5">
        <v>21</v>
      </c>
      <c r="F20352" s="5">
        <v>0</v>
      </c>
      <c r="G20352" s="5">
        <v>1</v>
      </c>
      <c r="H20352" s="5">
        <v>0</v>
      </c>
      <c r="I20352" s="5">
        <v>16</v>
      </c>
      <c r="J20352" s="5">
        <v>0</v>
      </c>
      <c r="K20352" s="5">
        <v>0</v>
      </c>
      <c r="L20352" s="5">
        <v>24</v>
      </c>
      <c r="M20352" s="5">
        <v>0</v>
      </c>
      <c r="N20352" s="5">
        <v>0</v>
      </c>
      <c r="O20352" s="5">
        <v>20</v>
      </c>
      <c r="P20352" s="5">
        <v>1000</v>
      </c>
      <c r="Q20352" s="5">
        <v>16</v>
      </c>
      <c r="R20352" s="5">
        <v>31</v>
      </c>
      <c r="S20352" s="5" t="s">
        <v>30</v>
      </c>
      <c r="T20352" s="5" t="s">
        <v>29</v>
      </c>
      <c r="U20352" s="5" t="s">
        <v>29</v>
      </c>
      <c r="V20352" s="5">
        <v>64223.5</v>
      </c>
      <c r="W20352" s="5"/>
    </row>
    <row r="20353" spans="1:23" x14ac:dyDescent="0.25">
      <c r="A20353" s="5">
        <f>20346</f>
      </c>
      <c r="B20353" s="5" t="s">
        <v>20375</v>
      </c>
      <c r="C20353" s="5" t="s">
        <v>29</v>
      </c>
      <c r="D20353" s="5" t="s">
        <v>30</v>
      </c>
      <c r="E20353" s="5">
        <v>21</v>
      </c>
      <c r="F20353" s="5">
        <v>0</v>
      </c>
      <c r="G20353" s="5">
        <v>1</v>
      </c>
      <c r="H20353" s="5">
        <v>0</v>
      </c>
      <c r="I20353" s="5">
        <v>16</v>
      </c>
      <c r="J20353" s="5">
        <v>0</v>
      </c>
      <c r="K20353" s="5">
        <v>0</v>
      </c>
      <c r="L20353" s="5">
        <v>24</v>
      </c>
      <c r="M20353" s="5">
        <v>0</v>
      </c>
      <c r="N20353" s="5">
        <v>0</v>
      </c>
      <c r="O20353" s="5">
        <v>20</v>
      </c>
      <c r="P20353" s="5">
        <v>1000</v>
      </c>
      <c r="Q20353" s="5">
        <v>16</v>
      </c>
      <c r="R20353" s="5">
        <v>31</v>
      </c>
      <c r="S20353" s="5" t="s">
        <v>30</v>
      </c>
      <c r="T20353" s="5" t="s">
        <v>29</v>
      </c>
      <c r="U20353" s="5" t="s">
        <v>29</v>
      </c>
      <c r="V20353" s="5">
        <v>64223.7</v>
      </c>
      <c r="W20353" s="5"/>
    </row>
    <row r="20354" spans="1:23" x14ac:dyDescent="0.25">
      <c r="A20354" s="5">
        <f>20347</f>
      </c>
      <c r="B20354" s="5" t="s">
        <v>20376</v>
      </c>
      <c r="C20354" s="5" t="s">
        <v>29</v>
      </c>
      <c r="D20354" s="5" t="s">
        <v>30</v>
      </c>
      <c r="E20354" s="5">
        <v>21</v>
      </c>
      <c r="F20354" s="5">
        <v>0</v>
      </c>
      <c r="G20354" s="5">
        <v>1</v>
      </c>
      <c r="H20354" s="5">
        <v>0</v>
      </c>
      <c r="I20354" s="5">
        <v>16</v>
      </c>
      <c r="J20354" s="5">
        <v>0</v>
      </c>
      <c r="K20354" s="5">
        <v>0</v>
      </c>
      <c r="L20354" s="5">
        <v>24</v>
      </c>
      <c r="M20354" s="5">
        <v>0</v>
      </c>
      <c r="N20354" s="5">
        <v>0</v>
      </c>
      <c r="O20354" s="5">
        <v>20</v>
      </c>
      <c r="P20354" s="5">
        <v>1000</v>
      </c>
      <c r="Q20354" s="5">
        <v>16</v>
      </c>
      <c r="R20354" s="5">
        <v>31</v>
      </c>
      <c r="S20354" s="5" t="s">
        <v>30</v>
      </c>
      <c r="T20354" s="5" t="s">
        <v>29</v>
      </c>
      <c r="U20354" s="5" t="s">
        <v>29</v>
      </c>
      <c r="V20354" s="5">
        <v>64223.8</v>
      </c>
      <c r="W20354" s="5"/>
    </row>
    <row r="20355" spans="1:23" x14ac:dyDescent="0.25">
      <c r="A20355" s="5">
        <f>20348</f>
      </c>
      <c r="B20355" s="5" t="s">
        <v>20377</v>
      </c>
      <c r="C20355" s="5" t="s">
        <v>29</v>
      </c>
      <c r="D20355" s="5" t="s">
        <v>30</v>
      </c>
      <c r="E20355" s="5">
        <v>21</v>
      </c>
      <c r="F20355" s="5">
        <v>0</v>
      </c>
      <c r="G20355" s="5">
        <v>1</v>
      </c>
      <c r="H20355" s="5">
        <v>0</v>
      </c>
      <c r="I20355" s="5">
        <v>16</v>
      </c>
      <c r="J20355" s="5">
        <v>0</v>
      </c>
      <c r="K20355" s="5">
        <v>0</v>
      </c>
      <c r="L20355" s="5">
        <v>24</v>
      </c>
      <c r="M20355" s="5">
        <v>0</v>
      </c>
      <c r="N20355" s="5">
        <v>0</v>
      </c>
      <c r="O20355" s="5">
        <v>20</v>
      </c>
      <c r="P20355" s="5">
        <v>1000</v>
      </c>
      <c r="Q20355" s="5">
        <v>16</v>
      </c>
      <c r="R20355" s="5">
        <v>31</v>
      </c>
      <c r="S20355" s="5" t="s">
        <v>30</v>
      </c>
      <c r="T20355" s="5" t="s">
        <v>29</v>
      </c>
      <c r="U20355" s="5" t="s">
        <v>29</v>
      </c>
      <c r="V20355" s="5">
        <v>64224</v>
      </c>
      <c r="W20355" s="5"/>
    </row>
    <row r="20356" spans="1:23" x14ac:dyDescent="0.25">
      <c r="A20356" s="5">
        <f>20349</f>
      </c>
      <c r="B20356" s="5" t="s">
        <v>20378</v>
      </c>
      <c r="C20356" s="5" t="s">
        <v>29</v>
      </c>
      <c r="D20356" s="5" t="s">
        <v>30</v>
      </c>
      <c r="E20356" s="5">
        <v>21</v>
      </c>
      <c r="F20356" s="5">
        <v>0</v>
      </c>
      <c r="G20356" s="5">
        <v>1</v>
      </c>
      <c r="H20356" s="5">
        <v>0</v>
      </c>
      <c r="I20356" s="5">
        <v>16</v>
      </c>
      <c r="J20356" s="5">
        <v>0</v>
      </c>
      <c r="K20356" s="5">
        <v>0</v>
      </c>
      <c r="L20356" s="5">
        <v>24</v>
      </c>
      <c r="M20356" s="5">
        <v>0</v>
      </c>
      <c r="N20356" s="5">
        <v>0</v>
      </c>
      <c r="O20356" s="5">
        <v>20</v>
      </c>
      <c r="P20356" s="5">
        <v>1000</v>
      </c>
      <c r="Q20356" s="5">
        <v>16</v>
      </c>
      <c r="R20356" s="5">
        <v>31</v>
      </c>
      <c r="S20356" s="5" t="s">
        <v>30</v>
      </c>
      <c r="T20356" s="5" t="s">
        <v>29</v>
      </c>
      <c r="U20356" s="5" t="s">
        <v>29</v>
      </c>
      <c r="V20356" s="5">
        <v>64224.1</v>
      </c>
      <c r="W20356" s="5"/>
    </row>
    <row r="20357" spans="1:23" x14ac:dyDescent="0.25">
      <c r="A20357" s="5">
        <f>20350</f>
      </c>
      <c r="B20357" s="5" t="s">
        <v>20379</v>
      </c>
      <c r="C20357" s="5" t="s">
        <v>29</v>
      </c>
      <c r="D20357" s="5" t="s">
        <v>30</v>
      </c>
      <c r="E20357" s="5">
        <v>21</v>
      </c>
      <c r="F20357" s="5">
        <v>0</v>
      </c>
      <c r="G20357" s="5">
        <v>1</v>
      </c>
      <c r="H20357" s="5">
        <v>0</v>
      </c>
      <c r="I20357" s="5">
        <v>16</v>
      </c>
      <c r="J20357" s="5">
        <v>0</v>
      </c>
      <c r="K20357" s="5">
        <v>0</v>
      </c>
      <c r="L20357" s="5">
        <v>24</v>
      </c>
      <c r="M20357" s="5">
        <v>0</v>
      </c>
      <c r="N20357" s="5">
        <v>0</v>
      </c>
      <c r="O20357" s="5">
        <v>20</v>
      </c>
      <c r="P20357" s="5">
        <v>1000</v>
      </c>
      <c r="Q20357" s="5">
        <v>16</v>
      </c>
      <c r="R20357" s="5">
        <v>31</v>
      </c>
      <c r="S20357" s="5" t="s">
        <v>30</v>
      </c>
      <c r="T20357" s="5" t="s">
        <v>29</v>
      </c>
      <c r="U20357" s="5" t="s">
        <v>29</v>
      </c>
      <c r="V20357" s="5">
        <v>64224.3</v>
      </c>
      <c r="W20357" s="5"/>
    </row>
    <row r="20358" spans="1:23" x14ac:dyDescent="0.25">
      <c r="A20358" s="5">
        <f>20351</f>
      </c>
      <c r="B20358" s="5" t="s">
        <v>20380</v>
      </c>
      <c r="C20358" s="5" t="s">
        <v>29</v>
      </c>
      <c r="D20358" s="5" t="s">
        <v>30</v>
      </c>
      <c r="E20358" s="5">
        <v>21</v>
      </c>
      <c r="F20358" s="5">
        <v>0</v>
      </c>
      <c r="G20358" s="5">
        <v>1</v>
      </c>
      <c r="H20358" s="5">
        <v>0</v>
      </c>
      <c r="I20358" s="5">
        <v>16</v>
      </c>
      <c r="J20358" s="5">
        <v>0</v>
      </c>
      <c r="K20358" s="5">
        <v>0</v>
      </c>
      <c r="L20358" s="5">
        <v>24</v>
      </c>
      <c r="M20358" s="5">
        <v>0</v>
      </c>
      <c r="N20358" s="5">
        <v>0</v>
      </c>
      <c r="O20358" s="5">
        <v>20</v>
      </c>
      <c r="P20358" s="5">
        <v>1000</v>
      </c>
      <c r="Q20358" s="5">
        <v>16</v>
      </c>
      <c r="R20358" s="5">
        <v>31</v>
      </c>
      <c r="S20358" s="5" t="s">
        <v>30</v>
      </c>
      <c r="T20358" s="5" t="s">
        <v>29</v>
      </c>
      <c r="U20358" s="5" t="s">
        <v>29</v>
      </c>
      <c r="V20358" s="5">
        <v>64224.4</v>
      </c>
      <c r="W20358" s="5"/>
    </row>
    <row r="20359" spans="1:23" x14ac:dyDescent="0.25">
      <c r="A20359" s="5">
        <f>20352</f>
      </c>
      <c r="B20359" s="5" t="s">
        <v>20381</v>
      </c>
      <c r="C20359" s="5" t="s">
        <v>29</v>
      </c>
      <c r="D20359" s="5" t="s">
        <v>30</v>
      </c>
      <c r="E20359" s="5">
        <v>21</v>
      </c>
      <c r="F20359" s="5">
        <v>0</v>
      </c>
      <c r="G20359" s="5">
        <v>1</v>
      </c>
      <c r="H20359" s="5">
        <v>0</v>
      </c>
      <c r="I20359" s="5">
        <v>16</v>
      </c>
      <c r="J20359" s="5">
        <v>0</v>
      </c>
      <c r="K20359" s="5">
        <v>0</v>
      </c>
      <c r="L20359" s="5">
        <v>24</v>
      </c>
      <c r="M20359" s="5">
        <v>0</v>
      </c>
      <c r="N20359" s="5">
        <v>0</v>
      </c>
      <c r="O20359" s="5">
        <v>20</v>
      </c>
      <c r="P20359" s="5">
        <v>1000</v>
      </c>
      <c r="Q20359" s="5">
        <v>16</v>
      </c>
      <c r="R20359" s="5">
        <v>31</v>
      </c>
      <c r="S20359" s="5" t="s">
        <v>30</v>
      </c>
      <c r="T20359" s="5" t="s">
        <v>29</v>
      </c>
      <c r="U20359" s="5" t="s">
        <v>29</v>
      </c>
      <c r="V20359" s="5">
        <v>64224.5</v>
      </c>
      <c r="W20359" s="5"/>
    </row>
    <row r="20360" spans="1:23" x14ac:dyDescent="0.25">
      <c r="A20360" s="5">
        <f>20353</f>
      </c>
      <c r="B20360" s="5" t="s">
        <v>20382</v>
      </c>
      <c r="C20360" s="5" t="s">
        <v>29</v>
      </c>
      <c r="D20360" s="5" t="s">
        <v>30</v>
      </c>
      <c r="E20360" s="5">
        <v>21</v>
      </c>
      <c r="F20360" s="5">
        <v>0</v>
      </c>
      <c r="G20360" s="5">
        <v>1</v>
      </c>
      <c r="H20360" s="5">
        <v>0</v>
      </c>
      <c r="I20360" s="5">
        <v>16</v>
      </c>
      <c r="J20360" s="5">
        <v>0</v>
      </c>
      <c r="K20360" s="5">
        <v>0</v>
      </c>
      <c r="L20360" s="5">
        <v>24</v>
      </c>
      <c r="M20360" s="5">
        <v>0</v>
      </c>
      <c r="N20360" s="5">
        <v>0</v>
      </c>
      <c r="O20360" s="5">
        <v>20</v>
      </c>
      <c r="P20360" s="5">
        <v>1000</v>
      </c>
      <c r="Q20360" s="5">
        <v>16</v>
      </c>
      <c r="R20360" s="5">
        <v>31</v>
      </c>
      <c r="S20360" s="5" t="s">
        <v>30</v>
      </c>
      <c r="T20360" s="5" t="s">
        <v>29</v>
      </c>
      <c r="U20360" s="5" t="s">
        <v>29</v>
      </c>
      <c r="V20360" s="5">
        <v>64224.7</v>
      </c>
      <c r="W20360" s="5"/>
    </row>
    <row r="20361" spans="1:23" x14ac:dyDescent="0.25">
      <c r="A20361" s="5">
        <f>20354</f>
      </c>
      <c r="B20361" s="5" t="s">
        <v>20383</v>
      </c>
      <c r="C20361" s="5" t="s">
        <v>29</v>
      </c>
      <c r="D20361" s="5" t="s">
        <v>30</v>
      </c>
      <c r="E20361" s="5">
        <v>21</v>
      </c>
      <c r="F20361" s="5">
        <v>0</v>
      </c>
      <c r="G20361" s="5">
        <v>1</v>
      </c>
      <c r="H20361" s="5">
        <v>0</v>
      </c>
      <c r="I20361" s="5">
        <v>16</v>
      </c>
      <c r="J20361" s="5">
        <v>0</v>
      </c>
      <c r="K20361" s="5">
        <v>0</v>
      </c>
      <c r="L20361" s="5">
        <v>24</v>
      </c>
      <c r="M20361" s="5">
        <v>0</v>
      </c>
      <c r="N20361" s="5">
        <v>0</v>
      </c>
      <c r="O20361" s="5">
        <v>20</v>
      </c>
      <c r="P20361" s="5">
        <v>1000</v>
      </c>
      <c r="Q20361" s="5">
        <v>16</v>
      </c>
      <c r="R20361" s="5">
        <v>31</v>
      </c>
      <c r="S20361" s="5" t="s">
        <v>30</v>
      </c>
      <c r="T20361" s="5" t="s">
        <v>29</v>
      </c>
      <c r="U20361" s="5" t="s">
        <v>29</v>
      </c>
      <c r="V20361" s="5">
        <v>64224.9</v>
      </c>
      <c r="W20361" s="5"/>
    </row>
    <row r="20362" spans="1:23" x14ac:dyDescent="0.25">
      <c r="A20362" s="5">
        <f>20355</f>
      </c>
      <c r="B20362" s="5" t="s">
        <v>20384</v>
      </c>
      <c r="C20362" s="5" t="s">
        <v>29</v>
      </c>
      <c r="D20362" s="5" t="s">
        <v>30</v>
      </c>
      <c r="E20362" s="5">
        <v>21</v>
      </c>
      <c r="F20362" s="5">
        <v>0</v>
      </c>
      <c r="G20362" s="5">
        <v>1</v>
      </c>
      <c r="H20362" s="5">
        <v>0</v>
      </c>
      <c r="I20362" s="5">
        <v>16</v>
      </c>
      <c r="J20362" s="5">
        <v>0</v>
      </c>
      <c r="K20362" s="5">
        <v>0</v>
      </c>
      <c r="L20362" s="5">
        <v>24</v>
      </c>
      <c r="M20362" s="5">
        <v>0</v>
      </c>
      <c r="N20362" s="5">
        <v>0</v>
      </c>
      <c r="O20362" s="5">
        <v>20</v>
      </c>
      <c r="P20362" s="5">
        <v>1000</v>
      </c>
      <c r="Q20362" s="5">
        <v>16</v>
      </c>
      <c r="R20362" s="5">
        <v>31</v>
      </c>
      <c r="S20362" s="5" t="s">
        <v>30</v>
      </c>
      <c r="T20362" s="5" t="s">
        <v>29</v>
      </c>
      <c r="U20362" s="5" t="s">
        <v>29</v>
      </c>
      <c r="V20362" s="5">
        <v>64225.1</v>
      </c>
      <c r="W20362" s="5"/>
    </row>
    <row r="20363" spans="1:23" x14ac:dyDescent="0.25">
      <c r="A20363" s="5">
        <f>20356</f>
      </c>
      <c r="B20363" s="5" t="s">
        <v>20385</v>
      </c>
      <c r="C20363" s="5" t="s">
        <v>29</v>
      </c>
      <c r="D20363" s="5" t="s">
        <v>30</v>
      </c>
      <c r="E20363" s="5">
        <v>21</v>
      </c>
      <c r="F20363" s="5">
        <v>0</v>
      </c>
      <c r="G20363" s="5">
        <v>1</v>
      </c>
      <c r="H20363" s="5">
        <v>0</v>
      </c>
      <c r="I20363" s="5">
        <v>16</v>
      </c>
      <c r="J20363" s="5">
        <v>0</v>
      </c>
      <c r="K20363" s="5">
        <v>0</v>
      </c>
      <c r="L20363" s="5">
        <v>24</v>
      </c>
      <c r="M20363" s="5">
        <v>0</v>
      </c>
      <c r="N20363" s="5">
        <v>0</v>
      </c>
      <c r="O20363" s="5">
        <v>20</v>
      </c>
      <c r="P20363" s="5">
        <v>1000</v>
      </c>
      <c r="Q20363" s="5">
        <v>16</v>
      </c>
      <c r="R20363" s="5">
        <v>31</v>
      </c>
      <c r="S20363" s="5" t="s">
        <v>30</v>
      </c>
      <c r="T20363" s="5" t="s">
        <v>29</v>
      </c>
      <c r="U20363" s="5" t="s">
        <v>29</v>
      </c>
      <c r="V20363" s="5">
        <v>64225.3</v>
      </c>
      <c r="W20363" s="5"/>
    </row>
    <row r="20364" spans="1:23" x14ac:dyDescent="0.25">
      <c r="A20364" s="5">
        <f>20357</f>
      </c>
      <c r="B20364" s="5" t="s">
        <v>20386</v>
      </c>
      <c r="C20364" s="5" t="s">
        <v>29</v>
      </c>
      <c r="D20364" s="5" t="s">
        <v>30</v>
      </c>
      <c r="E20364" s="5">
        <v>21</v>
      </c>
      <c r="F20364" s="5">
        <v>0</v>
      </c>
      <c r="G20364" s="5">
        <v>1</v>
      </c>
      <c r="H20364" s="5">
        <v>0</v>
      </c>
      <c r="I20364" s="5">
        <v>16</v>
      </c>
      <c r="J20364" s="5">
        <v>0</v>
      </c>
      <c r="K20364" s="5">
        <v>0</v>
      </c>
      <c r="L20364" s="5">
        <v>24</v>
      </c>
      <c r="M20364" s="5">
        <v>0</v>
      </c>
      <c r="N20364" s="5">
        <v>0</v>
      </c>
      <c r="O20364" s="5">
        <v>20</v>
      </c>
      <c r="P20364" s="5">
        <v>1000</v>
      </c>
      <c r="Q20364" s="5">
        <v>16</v>
      </c>
      <c r="R20364" s="5">
        <v>31</v>
      </c>
      <c r="S20364" s="5" t="s">
        <v>30</v>
      </c>
      <c r="T20364" s="5" t="s">
        <v>29</v>
      </c>
      <c r="U20364" s="5" t="s">
        <v>29</v>
      </c>
      <c r="V20364" s="5">
        <v>64225.4</v>
      </c>
      <c r="W20364" s="5"/>
    </row>
    <row r="20365" spans="1:23" x14ac:dyDescent="0.25">
      <c r="A20365" s="5">
        <f>20358</f>
      </c>
      <c r="B20365" s="5" t="s">
        <v>20387</v>
      </c>
      <c r="C20365" s="5" t="s">
        <v>29</v>
      </c>
      <c r="D20365" s="5" t="s">
        <v>30</v>
      </c>
      <c r="E20365" s="5">
        <v>21</v>
      </c>
      <c r="F20365" s="5">
        <v>0</v>
      </c>
      <c r="G20365" s="5">
        <v>1</v>
      </c>
      <c r="H20365" s="5">
        <v>0</v>
      </c>
      <c r="I20365" s="5">
        <v>16</v>
      </c>
      <c r="J20365" s="5">
        <v>0</v>
      </c>
      <c r="K20365" s="5">
        <v>0</v>
      </c>
      <c r="L20365" s="5">
        <v>24</v>
      </c>
      <c r="M20365" s="5">
        <v>0</v>
      </c>
      <c r="N20365" s="5">
        <v>0</v>
      </c>
      <c r="O20365" s="5">
        <v>20</v>
      </c>
      <c r="P20365" s="5">
        <v>1000</v>
      </c>
      <c r="Q20365" s="5">
        <v>16</v>
      </c>
      <c r="R20365" s="5">
        <v>31</v>
      </c>
      <c r="S20365" s="5" t="s">
        <v>30</v>
      </c>
      <c r="T20365" s="5" t="s">
        <v>29</v>
      </c>
      <c r="U20365" s="5" t="s">
        <v>29</v>
      </c>
      <c r="V20365" s="5">
        <v>64225.6</v>
      </c>
      <c r="W20365" s="5"/>
    </row>
    <row r="20366" spans="1:23" x14ac:dyDescent="0.25">
      <c r="A20366" s="5">
        <f>20359</f>
      </c>
      <c r="B20366" s="5" t="s">
        <v>20388</v>
      </c>
      <c r="C20366" s="5" t="s">
        <v>29</v>
      </c>
      <c r="D20366" s="5" t="s">
        <v>30</v>
      </c>
      <c r="E20366" s="5">
        <v>21</v>
      </c>
      <c r="F20366" s="5">
        <v>0</v>
      </c>
      <c r="G20366" s="5">
        <v>1</v>
      </c>
      <c r="H20366" s="5">
        <v>0</v>
      </c>
      <c r="I20366" s="5">
        <v>16</v>
      </c>
      <c r="J20366" s="5">
        <v>0</v>
      </c>
      <c r="K20366" s="5">
        <v>0</v>
      </c>
      <c r="L20366" s="5">
        <v>24</v>
      </c>
      <c r="M20366" s="5">
        <v>0</v>
      </c>
      <c r="N20366" s="5">
        <v>0</v>
      </c>
      <c r="O20366" s="5">
        <v>20</v>
      </c>
      <c r="P20366" s="5">
        <v>1000</v>
      </c>
      <c r="Q20366" s="5">
        <v>16</v>
      </c>
      <c r="R20366" s="5">
        <v>31</v>
      </c>
      <c r="S20366" s="5" t="s">
        <v>30</v>
      </c>
      <c r="T20366" s="5" t="s">
        <v>29</v>
      </c>
      <c r="U20366" s="5" t="s">
        <v>29</v>
      </c>
      <c r="V20366" s="5">
        <v>64225.8</v>
      </c>
      <c r="W20366" s="5"/>
    </row>
    <row r="20367" spans="1:23" x14ac:dyDescent="0.25">
      <c r="A20367" s="5">
        <f>20360</f>
      </c>
      <c r="B20367" s="5" t="s">
        <v>20389</v>
      </c>
      <c r="C20367" s="5" t="s">
        <v>29</v>
      </c>
      <c r="D20367" s="5" t="s">
        <v>30</v>
      </c>
      <c r="E20367" s="5">
        <v>21</v>
      </c>
      <c r="F20367" s="5">
        <v>0</v>
      </c>
      <c r="G20367" s="5">
        <v>1</v>
      </c>
      <c r="H20367" s="5">
        <v>0</v>
      </c>
      <c r="I20367" s="5">
        <v>16</v>
      </c>
      <c r="J20367" s="5">
        <v>0</v>
      </c>
      <c r="K20367" s="5">
        <v>0</v>
      </c>
      <c r="L20367" s="5">
        <v>24</v>
      </c>
      <c r="M20367" s="5">
        <v>0</v>
      </c>
      <c r="N20367" s="5">
        <v>0</v>
      </c>
      <c r="O20367" s="5">
        <v>20</v>
      </c>
      <c r="P20367" s="5">
        <v>1000</v>
      </c>
      <c r="Q20367" s="5">
        <v>16</v>
      </c>
      <c r="R20367" s="5">
        <v>31</v>
      </c>
      <c r="S20367" s="5" t="s">
        <v>30</v>
      </c>
      <c r="T20367" s="5" t="s">
        <v>29</v>
      </c>
      <c r="U20367" s="5" t="s">
        <v>29</v>
      </c>
      <c r="V20367" s="5">
        <v>64226</v>
      </c>
      <c r="W20367" s="5"/>
    </row>
    <row r="20368" spans="1:23" x14ac:dyDescent="0.25">
      <c r="A20368" s="5">
        <f>20361</f>
      </c>
      <c r="B20368" s="5" t="s">
        <v>20390</v>
      </c>
      <c r="C20368" s="5" t="s">
        <v>29</v>
      </c>
      <c r="D20368" s="5" t="s">
        <v>30</v>
      </c>
      <c r="E20368" s="5">
        <v>21</v>
      </c>
      <c r="F20368" s="5">
        <v>0</v>
      </c>
      <c r="G20368" s="5">
        <v>1</v>
      </c>
      <c r="H20368" s="5">
        <v>0</v>
      </c>
      <c r="I20368" s="5">
        <v>16</v>
      </c>
      <c r="J20368" s="5">
        <v>0</v>
      </c>
      <c r="K20368" s="5">
        <v>0</v>
      </c>
      <c r="L20368" s="5">
        <v>24</v>
      </c>
      <c r="M20368" s="5">
        <v>0</v>
      </c>
      <c r="N20368" s="5">
        <v>0</v>
      </c>
      <c r="O20368" s="5">
        <v>20</v>
      </c>
      <c r="P20368" s="5">
        <v>1000</v>
      </c>
      <c r="Q20368" s="5">
        <v>16</v>
      </c>
      <c r="R20368" s="5">
        <v>31</v>
      </c>
      <c r="S20368" s="5" t="s">
        <v>30</v>
      </c>
      <c r="T20368" s="5" t="s">
        <v>29</v>
      </c>
      <c r="U20368" s="5" t="s">
        <v>29</v>
      </c>
      <c r="V20368" s="5">
        <v>64226.2</v>
      </c>
      <c r="W20368" s="5"/>
    </row>
    <row r="20369" spans="1:23" x14ac:dyDescent="0.25">
      <c r="A20369" s="5">
        <f>20362</f>
      </c>
      <c r="B20369" s="5" t="s">
        <v>20391</v>
      </c>
      <c r="C20369" s="5" t="s">
        <v>29</v>
      </c>
      <c r="D20369" s="5" t="s">
        <v>30</v>
      </c>
      <c r="E20369" s="5">
        <v>21</v>
      </c>
      <c r="F20369" s="5">
        <v>0</v>
      </c>
      <c r="G20369" s="5">
        <v>1</v>
      </c>
      <c r="H20369" s="5">
        <v>0</v>
      </c>
      <c r="I20369" s="5">
        <v>16</v>
      </c>
      <c r="J20369" s="5">
        <v>0</v>
      </c>
      <c r="K20369" s="5">
        <v>0</v>
      </c>
      <c r="L20369" s="5">
        <v>24</v>
      </c>
      <c r="M20369" s="5">
        <v>0</v>
      </c>
      <c r="N20369" s="5">
        <v>0</v>
      </c>
      <c r="O20369" s="5">
        <v>20</v>
      </c>
      <c r="P20369" s="5">
        <v>1000</v>
      </c>
      <c r="Q20369" s="5">
        <v>16</v>
      </c>
      <c r="R20369" s="5">
        <v>31</v>
      </c>
      <c r="S20369" s="5" t="s">
        <v>30</v>
      </c>
      <c r="T20369" s="5" t="s">
        <v>29</v>
      </c>
      <c r="U20369" s="5" t="s">
        <v>29</v>
      </c>
      <c r="V20369" s="5">
        <v>64226.3</v>
      </c>
      <c r="W20369" s="5"/>
    </row>
    <row r="20370" spans="1:23" x14ac:dyDescent="0.25">
      <c r="A20370" s="5">
        <f>20363</f>
      </c>
      <c r="B20370" s="5" t="s">
        <v>20392</v>
      </c>
      <c r="C20370" s="5" t="s">
        <v>29</v>
      </c>
      <c r="D20370" s="5" t="s">
        <v>30</v>
      </c>
      <c r="E20370" s="5">
        <v>21</v>
      </c>
      <c r="F20370" s="5">
        <v>0</v>
      </c>
      <c r="G20370" s="5">
        <v>1</v>
      </c>
      <c r="H20370" s="5">
        <v>0</v>
      </c>
      <c r="I20370" s="5">
        <v>16</v>
      </c>
      <c r="J20370" s="5">
        <v>0</v>
      </c>
      <c r="K20370" s="5">
        <v>0</v>
      </c>
      <c r="L20370" s="5">
        <v>24</v>
      </c>
      <c r="M20370" s="5">
        <v>0</v>
      </c>
      <c r="N20370" s="5">
        <v>0</v>
      </c>
      <c r="O20370" s="5">
        <v>20</v>
      </c>
      <c r="P20370" s="5">
        <v>1000</v>
      </c>
      <c r="Q20370" s="5">
        <v>16</v>
      </c>
      <c r="R20370" s="5">
        <v>31</v>
      </c>
      <c r="S20370" s="5" t="s">
        <v>30</v>
      </c>
      <c r="T20370" s="5" t="s">
        <v>29</v>
      </c>
      <c r="U20370" s="5" t="s">
        <v>29</v>
      </c>
      <c r="V20370" s="5">
        <v>64226.5</v>
      </c>
      <c r="W20370" s="5"/>
    </row>
    <row r="20371" spans="1:23" x14ac:dyDescent="0.25">
      <c r="A20371" s="5">
        <f>20364</f>
      </c>
      <c r="B20371" s="5" t="s">
        <v>20393</v>
      </c>
      <c r="C20371" s="5" t="s">
        <v>29</v>
      </c>
      <c r="D20371" s="5" t="s">
        <v>30</v>
      </c>
      <c r="E20371" s="5">
        <v>21</v>
      </c>
      <c r="F20371" s="5">
        <v>0</v>
      </c>
      <c r="G20371" s="5">
        <v>1</v>
      </c>
      <c r="H20371" s="5">
        <v>0</v>
      </c>
      <c r="I20371" s="5">
        <v>16</v>
      </c>
      <c r="J20371" s="5">
        <v>0</v>
      </c>
      <c r="K20371" s="5">
        <v>0</v>
      </c>
      <c r="L20371" s="5">
        <v>24</v>
      </c>
      <c r="M20371" s="5">
        <v>0</v>
      </c>
      <c r="N20371" s="5">
        <v>0</v>
      </c>
      <c r="O20371" s="5">
        <v>20</v>
      </c>
      <c r="P20371" s="5">
        <v>1000</v>
      </c>
      <c r="Q20371" s="5">
        <v>16</v>
      </c>
      <c r="R20371" s="5">
        <v>31</v>
      </c>
      <c r="S20371" s="5" t="s">
        <v>30</v>
      </c>
      <c r="T20371" s="5" t="s">
        <v>29</v>
      </c>
      <c r="U20371" s="5" t="s">
        <v>29</v>
      </c>
      <c r="V20371" s="5">
        <v>64226.6</v>
      </c>
      <c r="W20371" s="5"/>
    </row>
    <row r="20372" spans="1:23" x14ac:dyDescent="0.25">
      <c r="A20372" s="5">
        <f>20365</f>
      </c>
      <c r="B20372" s="5" t="s">
        <v>20394</v>
      </c>
      <c r="C20372" s="5" t="s">
        <v>29</v>
      </c>
      <c r="D20372" s="5" t="s">
        <v>30</v>
      </c>
      <c r="E20372" s="5">
        <v>21</v>
      </c>
      <c r="F20372" s="5">
        <v>0</v>
      </c>
      <c r="G20372" s="5">
        <v>1</v>
      </c>
      <c r="H20372" s="5">
        <v>0</v>
      </c>
      <c r="I20372" s="5">
        <v>16</v>
      </c>
      <c r="J20372" s="5">
        <v>0</v>
      </c>
      <c r="K20372" s="5">
        <v>0</v>
      </c>
      <c r="L20372" s="5">
        <v>24</v>
      </c>
      <c r="M20372" s="5">
        <v>0</v>
      </c>
      <c r="N20372" s="5">
        <v>0</v>
      </c>
      <c r="O20372" s="5">
        <v>20</v>
      </c>
      <c r="P20372" s="5">
        <v>1000</v>
      </c>
      <c r="Q20372" s="5">
        <v>16</v>
      </c>
      <c r="R20372" s="5">
        <v>31</v>
      </c>
      <c r="S20372" s="5" t="s">
        <v>30</v>
      </c>
      <c r="T20372" s="5" t="s">
        <v>29</v>
      </c>
      <c r="U20372" s="5" t="s">
        <v>29</v>
      </c>
      <c r="V20372" s="5">
        <v>64226.8</v>
      </c>
      <c r="W20372" s="5"/>
    </row>
    <row r="20373" spans="1:23" x14ac:dyDescent="0.25">
      <c r="A20373" s="5">
        <f>20366</f>
      </c>
      <c r="B20373" s="5" t="s">
        <v>20395</v>
      </c>
      <c r="C20373" s="5" t="s">
        <v>29</v>
      </c>
      <c r="D20373" s="5" t="s">
        <v>30</v>
      </c>
      <c r="E20373" s="5">
        <v>21</v>
      </c>
      <c r="F20373" s="5">
        <v>0</v>
      </c>
      <c r="G20373" s="5">
        <v>1</v>
      </c>
      <c r="H20373" s="5">
        <v>0</v>
      </c>
      <c r="I20373" s="5">
        <v>16</v>
      </c>
      <c r="J20373" s="5">
        <v>0</v>
      </c>
      <c r="K20373" s="5">
        <v>0</v>
      </c>
      <c r="L20373" s="5">
        <v>24</v>
      </c>
      <c r="M20373" s="5">
        <v>0</v>
      </c>
      <c r="N20373" s="5">
        <v>0</v>
      </c>
      <c r="O20373" s="5">
        <v>20</v>
      </c>
      <c r="P20373" s="5">
        <v>1000</v>
      </c>
      <c r="Q20373" s="5">
        <v>16</v>
      </c>
      <c r="R20373" s="5">
        <v>31</v>
      </c>
      <c r="S20373" s="5" t="s">
        <v>30</v>
      </c>
      <c r="T20373" s="5" t="s">
        <v>29</v>
      </c>
      <c r="U20373" s="5" t="s">
        <v>29</v>
      </c>
      <c r="V20373" s="5">
        <v>64226.9</v>
      </c>
      <c r="W20373" s="5"/>
    </row>
    <row r="20374" spans="1:23" x14ac:dyDescent="0.25">
      <c r="A20374" s="5">
        <f>20367</f>
      </c>
      <c r="B20374" s="5" t="s">
        <v>20396</v>
      </c>
      <c r="C20374" s="5" t="s">
        <v>29</v>
      </c>
      <c r="D20374" s="5" t="s">
        <v>30</v>
      </c>
      <c r="E20374" s="5">
        <v>21</v>
      </c>
      <c r="F20374" s="5">
        <v>0</v>
      </c>
      <c r="G20374" s="5">
        <v>1</v>
      </c>
      <c r="H20374" s="5">
        <v>0</v>
      </c>
      <c r="I20374" s="5">
        <v>16</v>
      </c>
      <c r="J20374" s="5">
        <v>0</v>
      </c>
      <c r="K20374" s="5">
        <v>0</v>
      </c>
      <c r="L20374" s="5">
        <v>24</v>
      </c>
      <c r="M20374" s="5">
        <v>0</v>
      </c>
      <c r="N20374" s="5">
        <v>0</v>
      </c>
      <c r="O20374" s="5">
        <v>20</v>
      </c>
      <c r="P20374" s="5">
        <v>1000</v>
      </c>
      <c r="Q20374" s="5">
        <v>16</v>
      </c>
      <c r="R20374" s="5">
        <v>31</v>
      </c>
      <c r="S20374" s="5" t="s">
        <v>30</v>
      </c>
      <c r="T20374" s="5" t="s">
        <v>29</v>
      </c>
      <c r="U20374" s="5" t="s">
        <v>29</v>
      </c>
      <c r="V20374" s="5">
        <v>64227.1</v>
      </c>
      <c r="W20374" s="5"/>
    </row>
    <row r="20375" spans="1:23" x14ac:dyDescent="0.25">
      <c r="A20375" s="5">
        <f>20368</f>
      </c>
      <c r="B20375" s="5" t="s">
        <v>20397</v>
      </c>
      <c r="C20375" s="5" t="s">
        <v>29</v>
      </c>
      <c r="D20375" s="5" t="s">
        <v>30</v>
      </c>
      <c r="E20375" s="5">
        <v>21</v>
      </c>
      <c r="F20375" s="5">
        <v>0</v>
      </c>
      <c r="G20375" s="5">
        <v>1</v>
      </c>
      <c r="H20375" s="5">
        <v>0</v>
      </c>
      <c r="I20375" s="5">
        <v>16</v>
      </c>
      <c r="J20375" s="5">
        <v>0</v>
      </c>
      <c r="K20375" s="5">
        <v>0</v>
      </c>
      <c r="L20375" s="5">
        <v>24</v>
      </c>
      <c r="M20375" s="5">
        <v>0</v>
      </c>
      <c r="N20375" s="5">
        <v>0</v>
      </c>
      <c r="O20375" s="5">
        <v>20</v>
      </c>
      <c r="P20375" s="5">
        <v>1000</v>
      </c>
      <c r="Q20375" s="5">
        <v>16</v>
      </c>
      <c r="R20375" s="5">
        <v>31</v>
      </c>
      <c r="S20375" s="5" t="s">
        <v>30</v>
      </c>
      <c r="T20375" s="5" t="s">
        <v>29</v>
      </c>
      <c r="U20375" s="5" t="s">
        <v>29</v>
      </c>
      <c r="V20375" s="5">
        <v>64227.3</v>
      </c>
      <c r="W20375" s="5"/>
    </row>
    <row r="20376" spans="1:23" x14ac:dyDescent="0.25">
      <c r="A20376" s="5">
        <f>20369</f>
      </c>
      <c r="B20376" s="5" t="s">
        <v>20398</v>
      </c>
      <c r="C20376" s="5" t="s">
        <v>29</v>
      </c>
      <c r="D20376" s="5" t="s">
        <v>30</v>
      </c>
      <c r="E20376" s="5">
        <v>21</v>
      </c>
      <c r="F20376" s="5">
        <v>0</v>
      </c>
      <c r="G20376" s="5">
        <v>1</v>
      </c>
      <c r="H20376" s="5">
        <v>0</v>
      </c>
      <c r="I20376" s="5">
        <v>16</v>
      </c>
      <c r="J20376" s="5">
        <v>0</v>
      </c>
      <c r="K20376" s="5">
        <v>0</v>
      </c>
      <c r="L20376" s="5">
        <v>24</v>
      </c>
      <c r="M20376" s="5">
        <v>0</v>
      </c>
      <c r="N20376" s="5">
        <v>0</v>
      </c>
      <c r="O20376" s="5">
        <v>20</v>
      </c>
      <c r="P20376" s="5">
        <v>1000</v>
      </c>
      <c r="Q20376" s="5">
        <v>16</v>
      </c>
      <c r="R20376" s="5">
        <v>31</v>
      </c>
      <c r="S20376" s="5" t="s">
        <v>30</v>
      </c>
      <c r="T20376" s="5" t="s">
        <v>29</v>
      </c>
      <c r="U20376" s="5" t="s">
        <v>29</v>
      </c>
      <c r="V20376" s="5">
        <v>64227.4</v>
      </c>
      <c r="W20376" s="5"/>
    </row>
    <row r="20377" spans="1:23" x14ac:dyDescent="0.25">
      <c r="A20377" s="5">
        <f>20370</f>
      </c>
      <c r="B20377" s="5" t="s">
        <v>20399</v>
      </c>
      <c r="C20377" s="5" t="s">
        <v>29</v>
      </c>
      <c r="D20377" s="5" t="s">
        <v>30</v>
      </c>
      <c r="E20377" s="5">
        <v>21</v>
      </c>
      <c r="F20377" s="5">
        <v>0</v>
      </c>
      <c r="G20377" s="5">
        <v>1</v>
      </c>
      <c r="H20377" s="5">
        <v>0</v>
      </c>
      <c r="I20377" s="5">
        <v>16</v>
      </c>
      <c r="J20377" s="5">
        <v>0</v>
      </c>
      <c r="K20377" s="5">
        <v>0</v>
      </c>
      <c r="L20377" s="5">
        <v>24</v>
      </c>
      <c r="M20377" s="5">
        <v>0</v>
      </c>
      <c r="N20377" s="5">
        <v>0</v>
      </c>
      <c r="O20377" s="5">
        <v>20</v>
      </c>
      <c r="P20377" s="5">
        <v>1000</v>
      </c>
      <c r="Q20377" s="5">
        <v>16</v>
      </c>
      <c r="R20377" s="5">
        <v>31</v>
      </c>
      <c r="S20377" s="5" t="s">
        <v>30</v>
      </c>
      <c r="T20377" s="5" t="s">
        <v>29</v>
      </c>
      <c r="U20377" s="5" t="s">
        <v>29</v>
      </c>
      <c r="V20377" s="5">
        <v>64227.6</v>
      </c>
      <c r="W20377" s="5"/>
    </row>
    <row r="20378" spans="1:23" x14ac:dyDescent="0.25">
      <c r="A20378" s="5">
        <f>20371</f>
      </c>
      <c r="B20378" s="5" t="s">
        <v>20400</v>
      </c>
      <c r="C20378" s="5" t="s">
        <v>29</v>
      </c>
      <c r="D20378" s="5" t="s">
        <v>30</v>
      </c>
      <c r="E20378" s="5">
        <v>21</v>
      </c>
      <c r="F20378" s="5">
        <v>0</v>
      </c>
      <c r="G20378" s="5">
        <v>1</v>
      </c>
      <c r="H20378" s="5">
        <v>0</v>
      </c>
      <c r="I20378" s="5">
        <v>16</v>
      </c>
      <c r="J20378" s="5">
        <v>0</v>
      </c>
      <c r="K20378" s="5">
        <v>0</v>
      </c>
      <c r="L20378" s="5">
        <v>24</v>
      </c>
      <c r="M20378" s="5">
        <v>0</v>
      </c>
      <c r="N20378" s="5">
        <v>0</v>
      </c>
      <c r="O20378" s="5">
        <v>20</v>
      </c>
      <c r="P20378" s="5">
        <v>1000</v>
      </c>
      <c r="Q20378" s="5">
        <v>16</v>
      </c>
      <c r="R20378" s="5">
        <v>31</v>
      </c>
      <c r="S20378" s="5" t="s">
        <v>30</v>
      </c>
      <c r="T20378" s="5" t="s">
        <v>29</v>
      </c>
      <c r="U20378" s="5" t="s">
        <v>29</v>
      </c>
      <c r="V20378" s="5">
        <v>64227.8</v>
      </c>
      <c r="W20378" s="5"/>
    </row>
    <row r="20379" spans="1:23" x14ac:dyDescent="0.25">
      <c r="A20379" s="5">
        <f>20372</f>
      </c>
      <c r="B20379" s="5" t="s">
        <v>20401</v>
      </c>
      <c r="C20379" s="5" t="s">
        <v>29</v>
      </c>
      <c r="D20379" s="5" t="s">
        <v>30</v>
      </c>
      <c r="E20379" s="5">
        <v>21</v>
      </c>
      <c r="F20379" s="5">
        <v>0</v>
      </c>
      <c r="G20379" s="5">
        <v>1</v>
      </c>
      <c r="H20379" s="5">
        <v>0</v>
      </c>
      <c r="I20379" s="5">
        <v>16</v>
      </c>
      <c r="J20379" s="5">
        <v>0</v>
      </c>
      <c r="K20379" s="5">
        <v>0</v>
      </c>
      <c r="L20379" s="5">
        <v>24</v>
      </c>
      <c r="M20379" s="5">
        <v>0</v>
      </c>
      <c r="N20379" s="5">
        <v>0</v>
      </c>
      <c r="O20379" s="5">
        <v>20</v>
      </c>
      <c r="P20379" s="5">
        <v>1000</v>
      </c>
      <c r="Q20379" s="5">
        <v>16</v>
      </c>
      <c r="R20379" s="5">
        <v>31</v>
      </c>
      <c r="S20379" s="5" t="s">
        <v>30</v>
      </c>
      <c r="T20379" s="5" t="s">
        <v>29</v>
      </c>
      <c r="U20379" s="5" t="s">
        <v>29</v>
      </c>
      <c r="V20379" s="5">
        <v>64227.9</v>
      </c>
      <c r="W20379" s="5"/>
    </row>
    <row r="20380" spans="1:23" x14ac:dyDescent="0.25">
      <c r="A20380" s="5">
        <f>20373</f>
      </c>
      <c r="B20380" s="5" t="s">
        <v>20402</v>
      </c>
      <c r="C20380" s="5" t="s">
        <v>29</v>
      </c>
      <c r="D20380" s="5" t="s">
        <v>30</v>
      </c>
      <c r="E20380" s="5">
        <v>21</v>
      </c>
      <c r="F20380" s="5">
        <v>0</v>
      </c>
      <c r="G20380" s="5">
        <v>1</v>
      </c>
      <c r="H20380" s="5">
        <v>0</v>
      </c>
      <c r="I20380" s="5">
        <v>16</v>
      </c>
      <c r="J20380" s="5">
        <v>0</v>
      </c>
      <c r="K20380" s="5">
        <v>0</v>
      </c>
      <c r="L20380" s="5">
        <v>24</v>
      </c>
      <c r="M20380" s="5">
        <v>0</v>
      </c>
      <c r="N20380" s="5">
        <v>0</v>
      </c>
      <c r="O20380" s="5">
        <v>20</v>
      </c>
      <c r="P20380" s="5">
        <v>1000</v>
      </c>
      <c r="Q20380" s="5">
        <v>16</v>
      </c>
      <c r="R20380" s="5">
        <v>31</v>
      </c>
      <c r="S20380" s="5" t="s">
        <v>30</v>
      </c>
      <c r="T20380" s="5" t="s">
        <v>29</v>
      </c>
      <c r="U20380" s="5" t="s">
        <v>29</v>
      </c>
      <c r="V20380" s="5">
        <v>64228.1</v>
      </c>
      <c r="W20380" s="5"/>
    </row>
    <row r="20381" spans="1:23" x14ac:dyDescent="0.25">
      <c r="A20381" s="5">
        <f>20374</f>
      </c>
      <c r="B20381" s="5" t="s">
        <v>20403</v>
      </c>
      <c r="C20381" s="5" t="s">
        <v>29</v>
      </c>
      <c r="D20381" s="5" t="s">
        <v>30</v>
      </c>
      <c r="E20381" s="5">
        <v>21</v>
      </c>
      <c r="F20381" s="5">
        <v>0</v>
      </c>
      <c r="G20381" s="5">
        <v>1</v>
      </c>
      <c r="H20381" s="5">
        <v>0</v>
      </c>
      <c r="I20381" s="5">
        <v>16</v>
      </c>
      <c r="J20381" s="5">
        <v>0</v>
      </c>
      <c r="K20381" s="5">
        <v>0</v>
      </c>
      <c r="L20381" s="5">
        <v>24</v>
      </c>
      <c r="M20381" s="5">
        <v>0</v>
      </c>
      <c r="N20381" s="5">
        <v>0</v>
      </c>
      <c r="O20381" s="5">
        <v>20</v>
      </c>
      <c r="P20381" s="5">
        <v>1000</v>
      </c>
      <c r="Q20381" s="5">
        <v>16</v>
      </c>
      <c r="R20381" s="5">
        <v>31</v>
      </c>
      <c r="S20381" s="5" t="s">
        <v>30</v>
      </c>
      <c r="T20381" s="5" t="s">
        <v>29</v>
      </c>
      <c r="U20381" s="5" t="s">
        <v>29</v>
      </c>
      <c r="V20381" s="5">
        <v>64228.3</v>
      </c>
      <c r="W20381" s="5"/>
    </row>
    <row r="20382" spans="1:23" x14ac:dyDescent="0.25">
      <c r="A20382" s="5">
        <f>20375</f>
      </c>
      <c r="B20382" s="5" t="s">
        <v>20404</v>
      </c>
      <c r="C20382" s="5" t="s">
        <v>29</v>
      </c>
      <c r="D20382" s="5" t="s">
        <v>30</v>
      </c>
      <c r="E20382" s="5">
        <v>21</v>
      </c>
      <c r="F20382" s="5">
        <v>0</v>
      </c>
      <c r="G20382" s="5">
        <v>1</v>
      </c>
      <c r="H20382" s="5">
        <v>0</v>
      </c>
      <c r="I20382" s="5">
        <v>16</v>
      </c>
      <c r="J20382" s="5">
        <v>0</v>
      </c>
      <c r="K20382" s="5">
        <v>0</v>
      </c>
      <c r="L20382" s="5">
        <v>24</v>
      </c>
      <c r="M20382" s="5">
        <v>0</v>
      </c>
      <c r="N20382" s="5">
        <v>0</v>
      </c>
      <c r="O20382" s="5">
        <v>20</v>
      </c>
      <c r="P20382" s="5">
        <v>1000</v>
      </c>
      <c r="Q20382" s="5">
        <v>16</v>
      </c>
      <c r="R20382" s="5">
        <v>31</v>
      </c>
      <c r="S20382" s="5" t="s">
        <v>30</v>
      </c>
      <c r="T20382" s="5" t="s">
        <v>29</v>
      </c>
      <c r="U20382" s="5" t="s">
        <v>29</v>
      </c>
      <c r="V20382" s="5">
        <v>64228.4</v>
      </c>
      <c r="W20382" s="5"/>
    </row>
    <row r="20383" spans="1:23" x14ac:dyDescent="0.25">
      <c r="A20383" s="5">
        <f>20376</f>
      </c>
      <c r="B20383" s="5" t="s">
        <v>20405</v>
      </c>
      <c r="C20383" s="5" t="s">
        <v>29</v>
      </c>
      <c r="D20383" s="5" t="s">
        <v>30</v>
      </c>
      <c r="E20383" s="5">
        <v>21</v>
      </c>
      <c r="F20383" s="5">
        <v>0</v>
      </c>
      <c r="G20383" s="5">
        <v>1</v>
      </c>
      <c r="H20383" s="5">
        <v>0</v>
      </c>
      <c r="I20383" s="5">
        <v>16</v>
      </c>
      <c r="J20383" s="5">
        <v>0</v>
      </c>
      <c r="K20383" s="5">
        <v>0</v>
      </c>
      <c r="L20383" s="5">
        <v>24</v>
      </c>
      <c r="M20383" s="5">
        <v>0</v>
      </c>
      <c r="N20383" s="5">
        <v>0</v>
      </c>
      <c r="O20383" s="5">
        <v>20</v>
      </c>
      <c r="P20383" s="5">
        <v>1000</v>
      </c>
      <c r="Q20383" s="5">
        <v>16</v>
      </c>
      <c r="R20383" s="5">
        <v>31</v>
      </c>
      <c r="S20383" s="5" t="s">
        <v>30</v>
      </c>
      <c r="T20383" s="5" t="s">
        <v>29</v>
      </c>
      <c r="U20383" s="5" t="s">
        <v>29</v>
      </c>
      <c r="V20383" s="5">
        <v>64228.6</v>
      </c>
      <c r="W20383" s="5"/>
    </row>
    <row r="20384" spans="1:23" x14ac:dyDescent="0.25">
      <c r="A20384" s="5">
        <f>20377</f>
      </c>
      <c r="B20384" s="5" t="s">
        <v>20406</v>
      </c>
      <c r="C20384" s="5" t="s">
        <v>29</v>
      </c>
      <c r="D20384" s="5" t="s">
        <v>30</v>
      </c>
      <c r="E20384" s="5">
        <v>21</v>
      </c>
      <c r="F20384" s="5">
        <v>0</v>
      </c>
      <c r="G20384" s="5">
        <v>1</v>
      </c>
      <c r="H20384" s="5">
        <v>0</v>
      </c>
      <c r="I20384" s="5">
        <v>16</v>
      </c>
      <c r="J20384" s="5">
        <v>0</v>
      </c>
      <c r="K20384" s="5">
        <v>0</v>
      </c>
      <c r="L20384" s="5">
        <v>24</v>
      </c>
      <c r="M20384" s="5">
        <v>0</v>
      </c>
      <c r="N20384" s="5">
        <v>0</v>
      </c>
      <c r="O20384" s="5">
        <v>20</v>
      </c>
      <c r="P20384" s="5">
        <v>1000</v>
      </c>
      <c r="Q20384" s="5">
        <v>16</v>
      </c>
      <c r="R20384" s="5">
        <v>31</v>
      </c>
      <c r="S20384" s="5" t="s">
        <v>30</v>
      </c>
      <c r="T20384" s="5" t="s">
        <v>29</v>
      </c>
      <c r="U20384" s="5" t="s">
        <v>29</v>
      </c>
      <c r="V20384" s="5">
        <v>64228.8</v>
      </c>
      <c r="W20384" s="5"/>
    </row>
    <row r="20385" spans="1:23" x14ac:dyDescent="0.25">
      <c r="A20385" s="5">
        <f>20378</f>
      </c>
      <c r="B20385" s="5" t="s">
        <v>20407</v>
      </c>
      <c r="C20385" s="5" t="s">
        <v>29</v>
      </c>
      <c r="D20385" s="5" t="s">
        <v>30</v>
      </c>
      <c r="E20385" s="5">
        <v>21</v>
      </c>
      <c r="F20385" s="5">
        <v>0</v>
      </c>
      <c r="G20385" s="5">
        <v>1</v>
      </c>
      <c r="H20385" s="5">
        <v>0</v>
      </c>
      <c r="I20385" s="5">
        <v>16</v>
      </c>
      <c r="J20385" s="5">
        <v>0</v>
      </c>
      <c r="K20385" s="5">
        <v>0</v>
      </c>
      <c r="L20385" s="5">
        <v>24</v>
      </c>
      <c r="M20385" s="5">
        <v>0</v>
      </c>
      <c r="N20385" s="5">
        <v>0</v>
      </c>
      <c r="O20385" s="5">
        <v>20</v>
      </c>
      <c r="P20385" s="5">
        <v>1000</v>
      </c>
      <c r="Q20385" s="5">
        <v>16</v>
      </c>
      <c r="R20385" s="5">
        <v>31</v>
      </c>
      <c r="S20385" s="5" t="s">
        <v>30</v>
      </c>
      <c r="T20385" s="5" t="s">
        <v>29</v>
      </c>
      <c r="U20385" s="5" t="s">
        <v>29</v>
      </c>
      <c r="V20385" s="5">
        <v>64228.9</v>
      </c>
      <c r="W20385" s="5"/>
    </row>
    <row r="20386" spans="1:23" x14ac:dyDescent="0.25">
      <c r="A20386" s="5">
        <f>20379</f>
      </c>
      <c r="B20386" s="5" t="s">
        <v>20408</v>
      </c>
      <c r="C20386" s="5" t="s">
        <v>29</v>
      </c>
      <c r="D20386" s="5" t="s">
        <v>30</v>
      </c>
      <c r="E20386" s="5">
        <v>21</v>
      </c>
      <c r="F20386" s="5">
        <v>0</v>
      </c>
      <c r="G20386" s="5">
        <v>1</v>
      </c>
      <c r="H20386" s="5">
        <v>0</v>
      </c>
      <c r="I20386" s="5">
        <v>16</v>
      </c>
      <c r="J20386" s="5">
        <v>0</v>
      </c>
      <c r="K20386" s="5">
        <v>0</v>
      </c>
      <c r="L20386" s="5">
        <v>24</v>
      </c>
      <c r="M20386" s="5">
        <v>0</v>
      </c>
      <c r="N20386" s="5">
        <v>0</v>
      </c>
      <c r="O20386" s="5">
        <v>20</v>
      </c>
      <c r="P20386" s="5">
        <v>1000</v>
      </c>
      <c r="Q20386" s="5">
        <v>16</v>
      </c>
      <c r="R20386" s="5">
        <v>31</v>
      </c>
      <c r="S20386" s="5" t="s">
        <v>30</v>
      </c>
      <c r="T20386" s="5" t="s">
        <v>29</v>
      </c>
      <c r="U20386" s="5" t="s">
        <v>29</v>
      </c>
      <c r="V20386" s="5">
        <v>64229.1</v>
      </c>
      <c r="W20386" s="5"/>
    </row>
    <row r="20387" spans="1:23" x14ac:dyDescent="0.25">
      <c r="A20387" s="5">
        <f>20380</f>
      </c>
      <c r="B20387" s="5" t="s">
        <v>20409</v>
      </c>
      <c r="C20387" s="5" t="s">
        <v>29</v>
      </c>
      <c r="D20387" s="5" t="s">
        <v>30</v>
      </c>
      <c r="E20387" s="5">
        <v>21</v>
      </c>
      <c r="F20387" s="5">
        <v>0</v>
      </c>
      <c r="G20387" s="5">
        <v>1</v>
      </c>
      <c r="H20387" s="5">
        <v>0</v>
      </c>
      <c r="I20387" s="5">
        <v>16</v>
      </c>
      <c r="J20387" s="5">
        <v>0</v>
      </c>
      <c r="K20387" s="5">
        <v>0</v>
      </c>
      <c r="L20387" s="5">
        <v>24</v>
      </c>
      <c r="M20387" s="5">
        <v>0</v>
      </c>
      <c r="N20387" s="5">
        <v>0</v>
      </c>
      <c r="O20387" s="5">
        <v>20</v>
      </c>
      <c r="P20387" s="5">
        <v>1000</v>
      </c>
      <c r="Q20387" s="5">
        <v>16</v>
      </c>
      <c r="R20387" s="5">
        <v>31</v>
      </c>
      <c r="S20387" s="5" t="s">
        <v>30</v>
      </c>
      <c r="T20387" s="5" t="s">
        <v>29</v>
      </c>
      <c r="U20387" s="5" t="s">
        <v>29</v>
      </c>
      <c r="V20387" s="5">
        <v>64229.3</v>
      </c>
      <c r="W20387" s="5"/>
    </row>
    <row r="20388" spans="1:23" x14ac:dyDescent="0.25">
      <c r="A20388" s="5">
        <f>20381</f>
      </c>
      <c r="B20388" s="5" t="s">
        <v>20410</v>
      </c>
      <c r="C20388" s="5" t="s">
        <v>29</v>
      </c>
      <c r="D20388" s="5" t="s">
        <v>30</v>
      </c>
      <c r="E20388" s="5">
        <v>21</v>
      </c>
      <c r="F20388" s="5">
        <v>0</v>
      </c>
      <c r="G20388" s="5">
        <v>1</v>
      </c>
      <c r="H20388" s="5">
        <v>0</v>
      </c>
      <c r="I20388" s="5">
        <v>16</v>
      </c>
      <c r="J20388" s="5">
        <v>0</v>
      </c>
      <c r="K20388" s="5">
        <v>0</v>
      </c>
      <c r="L20388" s="5">
        <v>24</v>
      </c>
      <c r="M20388" s="5">
        <v>0</v>
      </c>
      <c r="N20388" s="5">
        <v>0</v>
      </c>
      <c r="O20388" s="5">
        <v>20</v>
      </c>
      <c r="P20388" s="5">
        <v>1000</v>
      </c>
      <c r="Q20388" s="5">
        <v>16</v>
      </c>
      <c r="R20388" s="5">
        <v>31</v>
      </c>
      <c r="S20388" s="5" t="s">
        <v>30</v>
      </c>
      <c r="T20388" s="5" t="s">
        <v>29</v>
      </c>
      <c r="U20388" s="5" t="s">
        <v>29</v>
      </c>
      <c r="V20388" s="5">
        <v>64229.5</v>
      </c>
      <c r="W20388" s="5"/>
    </row>
    <row r="20389" spans="1:23" x14ac:dyDescent="0.25">
      <c r="A20389" s="5">
        <f>20382</f>
      </c>
      <c r="B20389" s="5" t="s">
        <v>20411</v>
      </c>
      <c r="C20389" s="5" t="s">
        <v>29</v>
      </c>
      <c r="D20389" s="5" t="s">
        <v>30</v>
      </c>
      <c r="E20389" s="5">
        <v>21</v>
      </c>
      <c r="F20389" s="5">
        <v>0</v>
      </c>
      <c r="G20389" s="5">
        <v>1</v>
      </c>
      <c r="H20389" s="5">
        <v>0</v>
      </c>
      <c r="I20389" s="5">
        <v>16</v>
      </c>
      <c r="J20389" s="5">
        <v>0</v>
      </c>
      <c r="K20389" s="5">
        <v>0</v>
      </c>
      <c r="L20389" s="5">
        <v>24</v>
      </c>
      <c r="M20389" s="5">
        <v>0</v>
      </c>
      <c r="N20389" s="5">
        <v>0</v>
      </c>
      <c r="O20389" s="5">
        <v>20</v>
      </c>
      <c r="P20389" s="5">
        <v>1000</v>
      </c>
      <c r="Q20389" s="5">
        <v>16</v>
      </c>
      <c r="R20389" s="5">
        <v>31</v>
      </c>
      <c r="S20389" s="5" t="s">
        <v>30</v>
      </c>
      <c r="T20389" s="5" t="s">
        <v>29</v>
      </c>
      <c r="U20389" s="5" t="s">
        <v>29</v>
      </c>
      <c r="V20389" s="5">
        <v>64229.7</v>
      </c>
      <c r="W20389" s="5"/>
    </row>
    <row r="20390" spans="1:23" x14ac:dyDescent="0.25">
      <c r="A20390" s="5">
        <f>20383</f>
      </c>
      <c r="B20390" s="5" t="s">
        <v>20412</v>
      </c>
      <c r="C20390" s="5" t="s">
        <v>29</v>
      </c>
      <c r="D20390" s="5" t="s">
        <v>30</v>
      </c>
      <c r="E20390" s="5">
        <v>21</v>
      </c>
      <c r="F20390" s="5">
        <v>0</v>
      </c>
      <c r="G20390" s="5">
        <v>1</v>
      </c>
      <c r="H20390" s="5">
        <v>0</v>
      </c>
      <c r="I20390" s="5">
        <v>16</v>
      </c>
      <c r="J20390" s="5">
        <v>0</v>
      </c>
      <c r="K20390" s="5">
        <v>0</v>
      </c>
      <c r="L20390" s="5">
        <v>24</v>
      </c>
      <c r="M20390" s="5">
        <v>0</v>
      </c>
      <c r="N20390" s="5">
        <v>0</v>
      </c>
      <c r="O20390" s="5">
        <v>20</v>
      </c>
      <c r="P20390" s="5">
        <v>1000</v>
      </c>
      <c r="Q20390" s="5">
        <v>16</v>
      </c>
      <c r="R20390" s="5">
        <v>31</v>
      </c>
      <c r="S20390" s="5" t="s">
        <v>30</v>
      </c>
      <c r="T20390" s="5" t="s">
        <v>29</v>
      </c>
      <c r="U20390" s="5" t="s">
        <v>29</v>
      </c>
      <c r="V20390" s="5">
        <v>64229.8</v>
      </c>
      <c r="W20390" s="5"/>
    </row>
    <row r="20391" spans="1:23" x14ac:dyDescent="0.25">
      <c r="A20391" s="5">
        <f>20384</f>
      </c>
      <c r="B20391" s="5" t="s">
        <v>20413</v>
      </c>
      <c r="C20391" s="5" t="s">
        <v>29</v>
      </c>
      <c r="D20391" s="5" t="s">
        <v>30</v>
      </c>
      <c r="E20391" s="5">
        <v>21</v>
      </c>
      <c r="F20391" s="5">
        <v>0</v>
      </c>
      <c r="G20391" s="5">
        <v>1</v>
      </c>
      <c r="H20391" s="5">
        <v>0</v>
      </c>
      <c r="I20391" s="5">
        <v>16</v>
      </c>
      <c r="J20391" s="5">
        <v>0</v>
      </c>
      <c r="K20391" s="5">
        <v>0</v>
      </c>
      <c r="L20391" s="5">
        <v>24</v>
      </c>
      <c r="M20391" s="5">
        <v>0</v>
      </c>
      <c r="N20391" s="5">
        <v>0</v>
      </c>
      <c r="O20391" s="5">
        <v>20</v>
      </c>
      <c r="P20391" s="5">
        <v>1000</v>
      </c>
      <c r="Q20391" s="5">
        <v>16</v>
      </c>
      <c r="R20391" s="5">
        <v>31</v>
      </c>
      <c r="S20391" s="5" t="s">
        <v>30</v>
      </c>
      <c r="T20391" s="5" t="s">
        <v>29</v>
      </c>
      <c r="U20391" s="5" t="s">
        <v>29</v>
      </c>
      <c r="V20391" s="5">
        <v>64230</v>
      </c>
      <c r="W20391" s="5"/>
    </row>
    <row r="20392" spans="1:23" x14ac:dyDescent="0.25">
      <c r="A20392" s="5">
        <f>20385</f>
      </c>
      <c r="B20392" s="5" t="s">
        <v>20414</v>
      </c>
      <c r="C20392" s="5" t="s">
        <v>29</v>
      </c>
      <c r="D20392" s="5" t="s">
        <v>30</v>
      </c>
      <c r="E20392" s="5">
        <v>21</v>
      </c>
      <c r="F20392" s="5">
        <v>0</v>
      </c>
      <c r="G20392" s="5">
        <v>1</v>
      </c>
      <c r="H20392" s="5">
        <v>0</v>
      </c>
      <c r="I20392" s="5">
        <v>16</v>
      </c>
      <c r="J20392" s="5">
        <v>0</v>
      </c>
      <c r="K20392" s="5">
        <v>0</v>
      </c>
      <c r="L20392" s="5">
        <v>24</v>
      </c>
      <c r="M20392" s="5">
        <v>0</v>
      </c>
      <c r="N20392" s="5">
        <v>0</v>
      </c>
      <c r="O20392" s="5">
        <v>20</v>
      </c>
      <c r="P20392" s="5">
        <v>1000</v>
      </c>
      <c r="Q20392" s="5">
        <v>16</v>
      </c>
      <c r="R20392" s="5">
        <v>31</v>
      </c>
      <c r="S20392" s="5" t="s">
        <v>30</v>
      </c>
      <c r="T20392" s="5" t="s">
        <v>29</v>
      </c>
      <c r="U20392" s="5" t="s">
        <v>29</v>
      </c>
      <c r="V20392" s="5">
        <v>64230.1</v>
      </c>
      <c r="W20392" s="5"/>
    </row>
    <row r="20393" spans="1:23" x14ac:dyDescent="0.25">
      <c r="A20393" s="5">
        <f>20386</f>
      </c>
      <c r="B20393" s="5" t="s">
        <v>20415</v>
      </c>
      <c r="C20393" s="5" t="s">
        <v>29</v>
      </c>
      <c r="D20393" s="5" t="s">
        <v>30</v>
      </c>
      <c r="E20393" s="5">
        <v>21</v>
      </c>
      <c r="F20393" s="5">
        <v>0</v>
      </c>
      <c r="G20393" s="5">
        <v>1</v>
      </c>
      <c r="H20393" s="5">
        <v>0</v>
      </c>
      <c r="I20393" s="5">
        <v>16</v>
      </c>
      <c r="J20393" s="5">
        <v>0</v>
      </c>
      <c r="K20393" s="5">
        <v>0</v>
      </c>
      <c r="L20393" s="5">
        <v>24</v>
      </c>
      <c r="M20393" s="5">
        <v>0</v>
      </c>
      <c r="N20393" s="5">
        <v>0</v>
      </c>
      <c r="O20393" s="5">
        <v>20</v>
      </c>
      <c r="P20393" s="5">
        <v>1000</v>
      </c>
      <c r="Q20393" s="5">
        <v>16</v>
      </c>
      <c r="R20393" s="5">
        <v>31</v>
      </c>
      <c r="S20393" s="5" t="s">
        <v>30</v>
      </c>
      <c r="T20393" s="5" t="s">
        <v>29</v>
      </c>
      <c r="U20393" s="5" t="s">
        <v>29</v>
      </c>
      <c r="V20393" s="5">
        <v>64230.3</v>
      </c>
      <c r="W20393" s="5"/>
    </row>
    <row r="20394" spans="1:23" x14ac:dyDescent="0.25">
      <c r="A20394" s="5">
        <f>20387</f>
      </c>
      <c r="B20394" s="5" t="s">
        <v>20416</v>
      </c>
      <c r="C20394" s="5" t="s">
        <v>29</v>
      </c>
      <c r="D20394" s="5" t="s">
        <v>30</v>
      </c>
      <c r="E20394" s="5">
        <v>21</v>
      </c>
      <c r="F20394" s="5">
        <v>0</v>
      </c>
      <c r="G20394" s="5">
        <v>1</v>
      </c>
      <c r="H20394" s="5">
        <v>0</v>
      </c>
      <c r="I20394" s="5">
        <v>16</v>
      </c>
      <c r="J20394" s="5">
        <v>0</v>
      </c>
      <c r="K20394" s="5">
        <v>0</v>
      </c>
      <c r="L20394" s="5">
        <v>24</v>
      </c>
      <c r="M20394" s="5">
        <v>0</v>
      </c>
      <c r="N20394" s="5">
        <v>0</v>
      </c>
      <c r="O20394" s="5">
        <v>20</v>
      </c>
      <c r="P20394" s="5">
        <v>1000</v>
      </c>
      <c r="Q20394" s="5">
        <v>16</v>
      </c>
      <c r="R20394" s="5">
        <v>31</v>
      </c>
      <c r="S20394" s="5" t="s">
        <v>30</v>
      </c>
      <c r="T20394" s="5" t="s">
        <v>29</v>
      </c>
      <c r="U20394" s="5" t="s">
        <v>29</v>
      </c>
      <c r="V20394" s="5">
        <v>64230.5</v>
      </c>
      <c r="W20394" s="5"/>
    </row>
    <row r="20395" spans="1:23" x14ac:dyDescent="0.25">
      <c r="A20395" s="5">
        <f>20388</f>
      </c>
      <c r="B20395" s="5" t="s">
        <v>20417</v>
      </c>
      <c r="C20395" s="5" t="s">
        <v>29</v>
      </c>
      <c r="D20395" s="5" t="s">
        <v>30</v>
      </c>
      <c r="E20395" s="5">
        <v>21</v>
      </c>
      <c r="F20395" s="5">
        <v>0</v>
      </c>
      <c r="G20395" s="5">
        <v>1</v>
      </c>
      <c r="H20395" s="5">
        <v>0</v>
      </c>
      <c r="I20395" s="5">
        <v>16</v>
      </c>
      <c r="J20395" s="5">
        <v>0</v>
      </c>
      <c r="K20395" s="5">
        <v>0</v>
      </c>
      <c r="L20395" s="5">
        <v>24</v>
      </c>
      <c r="M20395" s="5">
        <v>0</v>
      </c>
      <c r="N20395" s="5">
        <v>0</v>
      </c>
      <c r="O20395" s="5">
        <v>20</v>
      </c>
      <c r="P20395" s="5">
        <v>1000</v>
      </c>
      <c r="Q20395" s="5">
        <v>16</v>
      </c>
      <c r="R20395" s="5">
        <v>31</v>
      </c>
      <c r="S20395" s="5" t="s">
        <v>30</v>
      </c>
      <c r="T20395" s="5" t="s">
        <v>29</v>
      </c>
      <c r="U20395" s="5" t="s">
        <v>29</v>
      </c>
      <c r="V20395" s="5">
        <v>64230.6</v>
      </c>
      <c r="W20395" s="5"/>
    </row>
    <row r="20396" spans="1:23" x14ac:dyDescent="0.25">
      <c r="A20396" s="5">
        <f>20389</f>
      </c>
      <c r="B20396" s="5" t="s">
        <v>20418</v>
      </c>
      <c r="C20396" s="5" t="s">
        <v>29</v>
      </c>
      <c r="D20396" s="5" t="s">
        <v>30</v>
      </c>
      <c r="E20396" s="5">
        <v>21</v>
      </c>
      <c r="F20396" s="5">
        <v>0</v>
      </c>
      <c r="G20396" s="5">
        <v>1</v>
      </c>
      <c r="H20396" s="5">
        <v>0</v>
      </c>
      <c r="I20396" s="5">
        <v>16</v>
      </c>
      <c r="J20396" s="5">
        <v>0</v>
      </c>
      <c r="K20396" s="5">
        <v>0</v>
      </c>
      <c r="L20396" s="5">
        <v>24</v>
      </c>
      <c r="M20396" s="5">
        <v>0</v>
      </c>
      <c r="N20396" s="5">
        <v>0</v>
      </c>
      <c r="O20396" s="5">
        <v>20</v>
      </c>
      <c r="P20396" s="5">
        <v>1000</v>
      </c>
      <c r="Q20396" s="5">
        <v>16</v>
      </c>
      <c r="R20396" s="5">
        <v>31</v>
      </c>
      <c r="S20396" s="5" t="s">
        <v>30</v>
      </c>
      <c r="T20396" s="5" t="s">
        <v>29</v>
      </c>
      <c r="U20396" s="5" t="s">
        <v>29</v>
      </c>
      <c r="V20396" s="5">
        <v>64230.8</v>
      </c>
      <c r="W20396" s="5"/>
    </row>
    <row r="20397" spans="1:23" x14ac:dyDescent="0.25">
      <c r="A20397" s="5">
        <f>20390</f>
      </c>
      <c r="B20397" s="5" t="s">
        <v>20419</v>
      </c>
      <c r="C20397" s="5" t="s">
        <v>29</v>
      </c>
      <c r="D20397" s="5" t="s">
        <v>30</v>
      </c>
      <c r="E20397" s="5">
        <v>21</v>
      </c>
      <c r="F20397" s="5">
        <v>0</v>
      </c>
      <c r="G20397" s="5">
        <v>1</v>
      </c>
      <c r="H20397" s="5">
        <v>0</v>
      </c>
      <c r="I20397" s="5">
        <v>16</v>
      </c>
      <c r="J20397" s="5">
        <v>0</v>
      </c>
      <c r="K20397" s="5">
        <v>0</v>
      </c>
      <c r="L20397" s="5">
        <v>24</v>
      </c>
      <c r="M20397" s="5">
        <v>0</v>
      </c>
      <c r="N20397" s="5">
        <v>0</v>
      </c>
      <c r="O20397" s="5">
        <v>20</v>
      </c>
      <c r="P20397" s="5">
        <v>1000</v>
      </c>
      <c r="Q20397" s="5">
        <v>16</v>
      </c>
      <c r="R20397" s="5">
        <v>31</v>
      </c>
      <c r="S20397" s="5" t="s">
        <v>30</v>
      </c>
      <c r="T20397" s="5" t="s">
        <v>29</v>
      </c>
      <c r="U20397" s="5" t="s">
        <v>29</v>
      </c>
      <c r="V20397" s="5">
        <v>64231</v>
      </c>
      <c r="W20397" s="5"/>
    </row>
    <row r="20398" spans="1:23" x14ac:dyDescent="0.25">
      <c r="A20398" s="5">
        <f>20391</f>
      </c>
      <c r="B20398" s="5" t="s">
        <v>20420</v>
      </c>
      <c r="C20398" s="5" t="s">
        <v>29</v>
      </c>
      <c r="D20398" s="5" t="s">
        <v>30</v>
      </c>
      <c r="E20398" s="5">
        <v>21</v>
      </c>
      <c r="F20398" s="5">
        <v>0</v>
      </c>
      <c r="G20398" s="5">
        <v>1</v>
      </c>
      <c r="H20398" s="5">
        <v>0</v>
      </c>
      <c r="I20398" s="5">
        <v>16</v>
      </c>
      <c r="J20398" s="5">
        <v>0</v>
      </c>
      <c r="K20398" s="5">
        <v>0</v>
      </c>
      <c r="L20398" s="5">
        <v>24</v>
      </c>
      <c r="M20398" s="5">
        <v>0</v>
      </c>
      <c r="N20398" s="5">
        <v>0</v>
      </c>
      <c r="O20398" s="5">
        <v>20</v>
      </c>
      <c r="P20398" s="5">
        <v>1000</v>
      </c>
      <c r="Q20398" s="5">
        <v>16</v>
      </c>
      <c r="R20398" s="5">
        <v>31</v>
      </c>
      <c r="S20398" s="5" t="s">
        <v>30</v>
      </c>
      <c r="T20398" s="5" t="s">
        <v>29</v>
      </c>
      <c r="U20398" s="5" t="s">
        <v>29</v>
      </c>
      <c r="V20398" s="5">
        <v>64231.2</v>
      </c>
      <c r="W20398" s="5"/>
    </row>
    <row r="20399" spans="1:23" x14ac:dyDescent="0.25">
      <c r="A20399" s="5">
        <f>20392</f>
      </c>
      <c r="B20399" s="5" t="s">
        <v>20421</v>
      </c>
      <c r="C20399" s="5" t="s">
        <v>29</v>
      </c>
      <c r="D20399" s="5" t="s">
        <v>30</v>
      </c>
      <c r="E20399" s="5">
        <v>21</v>
      </c>
      <c r="F20399" s="5">
        <v>0</v>
      </c>
      <c r="G20399" s="5">
        <v>1</v>
      </c>
      <c r="H20399" s="5">
        <v>0</v>
      </c>
      <c r="I20399" s="5">
        <v>16</v>
      </c>
      <c r="J20399" s="5">
        <v>0</v>
      </c>
      <c r="K20399" s="5">
        <v>0</v>
      </c>
      <c r="L20399" s="5">
        <v>24</v>
      </c>
      <c r="M20399" s="5">
        <v>0</v>
      </c>
      <c r="N20399" s="5">
        <v>0</v>
      </c>
      <c r="O20399" s="5">
        <v>20</v>
      </c>
      <c r="P20399" s="5">
        <v>1000</v>
      </c>
      <c r="Q20399" s="5">
        <v>16</v>
      </c>
      <c r="R20399" s="5">
        <v>31</v>
      </c>
      <c r="S20399" s="5" t="s">
        <v>30</v>
      </c>
      <c r="T20399" s="5" t="s">
        <v>29</v>
      </c>
      <c r="U20399" s="5" t="s">
        <v>29</v>
      </c>
      <c r="V20399" s="5">
        <v>64231.4</v>
      </c>
      <c r="W20399" s="5"/>
    </row>
    <row r="20400" spans="1:23" x14ac:dyDescent="0.25">
      <c r="A20400" s="5">
        <f>20393</f>
      </c>
      <c r="B20400" s="5" t="s">
        <v>20422</v>
      </c>
      <c r="C20400" s="5" t="s">
        <v>29</v>
      </c>
      <c r="D20400" s="5" t="s">
        <v>30</v>
      </c>
      <c r="E20400" s="5">
        <v>21</v>
      </c>
      <c r="F20400" s="5">
        <v>0</v>
      </c>
      <c r="G20400" s="5">
        <v>1</v>
      </c>
      <c r="H20400" s="5">
        <v>0</v>
      </c>
      <c r="I20400" s="5">
        <v>16</v>
      </c>
      <c r="J20400" s="5">
        <v>0</v>
      </c>
      <c r="K20400" s="5">
        <v>0</v>
      </c>
      <c r="L20400" s="5">
        <v>24</v>
      </c>
      <c r="M20400" s="5">
        <v>0</v>
      </c>
      <c r="N20400" s="5">
        <v>0</v>
      </c>
      <c r="O20400" s="5">
        <v>20</v>
      </c>
      <c r="P20400" s="5">
        <v>1000</v>
      </c>
      <c r="Q20400" s="5">
        <v>16</v>
      </c>
      <c r="R20400" s="5">
        <v>31</v>
      </c>
      <c r="S20400" s="5" t="s">
        <v>30</v>
      </c>
      <c r="T20400" s="5" t="s">
        <v>29</v>
      </c>
      <c r="U20400" s="5" t="s">
        <v>29</v>
      </c>
      <c r="V20400" s="5">
        <v>64231.5</v>
      </c>
      <c r="W20400" s="5"/>
    </row>
    <row r="20401" spans="1:23" x14ac:dyDescent="0.25">
      <c r="A20401" s="5">
        <f>20394</f>
      </c>
      <c r="B20401" s="5" t="s">
        <v>20423</v>
      </c>
      <c r="C20401" s="5" t="s">
        <v>29</v>
      </c>
      <c r="D20401" s="5" t="s">
        <v>30</v>
      </c>
      <c r="E20401" s="5">
        <v>21</v>
      </c>
      <c r="F20401" s="5">
        <v>0</v>
      </c>
      <c r="G20401" s="5">
        <v>1</v>
      </c>
      <c r="H20401" s="5">
        <v>0</v>
      </c>
      <c r="I20401" s="5">
        <v>16</v>
      </c>
      <c r="J20401" s="5">
        <v>0</v>
      </c>
      <c r="K20401" s="5">
        <v>0</v>
      </c>
      <c r="L20401" s="5">
        <v>24</v>
      </c>
      <c r="M20401" s="5">
        <v>0</v>
      </c>
      <c r="N20401" s="5">
        <v>0</v>
      </c>
      <c r="O20401" s="5">
        <v>20</v>
      </c>
      <c r="P20401" s="5">
        <v>1000</v>
      </c>
      <c r="Q20401" s="5">
        <v>16</v>
      </c>
      <c r="R20401" s="5">
        <v>31</v>
      </c>
      <c r="S20401" s="5" t="s">
        <v>30</v>
      </c>
      <c r="T20401" s="5" t="s">
        <v>29</v>
      </c>
      <c r="U20401" s="5" t="s">
        <v>29</v>
      </c>
      <c r="V20401" s="5">
        <v>64231.6</v>
      </c>
      <c r="W20401" s="5"/>
    </row>
    <row r="20402" spans="1:23" x14ac:dyDescent="0.25">
      <c r="A20402" s="5">
        <f>20395</f>
      </c>
      <c r="B20402" s="5" t="s">
        <v>20424</v>
      </c>
      <c r="C20402" s="5" t="s">
        <v>29</v>
      </c>
      <c r="D20402" s="5" t="s">
        <v>30</v>
      </c>
      <c r="E20402" s="5">
        <v>21</v>
      </c>
      <c r="F20402" s="5">
        <v>0</v>
      </c>
      <c r="G20402" s="5">
        <v>1</v>
      </c>
      <c r="H20402" s="5">
        <v>0</v>
      </c>
      <c r="I20402" s="5">
        <v>16</v>
      </c>
      <c r="J20402" s="5">
        <v>0</v>
      </c>
      <c r="K20402" s="5">
        <v>0</v>
      </c>
      <c r="L20402" s="5">
        <v>24</v>
      </c>
      <c r="M20402" s="5">
        <v>0</v>
      </c>
      <c r="N20402" s="5">
        <v>0</v>
      </c>
      <c r="O20402" s="5">
        <v>20</v>
      </c>
      <c r="P20402" s="5">
        <v>1000</v>
      </c>
      <c r="Q20402" s="5">
        <v>16</v>
      </c>
      <c r="R20402" s="5">
        <v>31</v>
      </c>
      <c r="S20402" s="5" t="s">
        <v>30</v>
      </c>
      <c r="T20402" s="5" t="s">
        <v>29</v>
      </c>
      <c r="U20402" s="5" t="s">
        <v>29</v>
      </c>
      <c r="V20402" s="5">
        <v>64231.8</v>
      </c>
      <c r="W20402" s="5"/>
    </row>
    <row r="20403" spans="1:23" x14ac:dyDescent="0.25">
      <c r="A20403" s="5">
        <f>20396</f>
      </c>
      <c r="B20403" s="5" t="s">
        <v>20425</v>
      </c>
      <c r="C20403" s="5" t="s">
        <v>29</v>
      </c>
      <c r="D20403" s="5" t="s">
        <v>30</v>
      </c>
      <c r="E20403" s="5">
        <v>21</v>
      </c>
      <c r="F20403" s="5">
        <v>0</v>
      </c>
      <c r="G20403" s="5">
        <v>1</v>
      </c>
      <c r="H20403" s="5">
        <v>0</v>
      </c>
      <c r="I20403" s="5">
        <v>16</v>
      </c>
      <c r="J20403" s="5">
        <v>0</v>
      </c>
      <c r="K20403" s="5">
        <v>0</v>
      </c>
      <c r="L20403" s="5">
        <v>24</v>
      </c>
      <c r="M20403" s="5">
        <v>0</v>
      </c>
      <c r="N20403" s="5">
        <v>0</v>
      </c>
      <c r="O20403" s="5">
        <v>20</v>
      </c>
      <c r="P20403" s="5">
        <v>1000</v>
      </c>
      <c r="Q20403" s="5">
        <v>16</v>
      </c>
      <c r="R20403" s="5">
        <v>31</v>
      </c>
      <c r="S20403" s="5" t="s">
        <v>30</v>
      </c>
      <c r="T20403" s="5" t="s">
        <v>29</v>
      </c>
      <c r="U20403" s="5" t="s">
        <v>29</v>
      </c>
      <c r="V20403" s="5">
        <v>64231.9</v>
      </c>
      <c r="W20403" s="5"/>
    </row>
    <row r="20404" spans="1:23" x14ac:dyDescent="0.25">
      <c r="A20404" s="5">
        <f>20397</f>
      </c>
      <c r="B20404" s="5" t="s">
        <v>20426</v>
      </c>
      <c r="C20404" s="5" t="s">
        <v>29</v>
      </c>
      <c r="D20404" s="5" t="s">
        <v>30</v>
      </c>
      <c r="E20404" s="5">
        <v>21</v>
      </c>
      <c r="F20404" s="5">
        <v>0</v>
      </c>
      <c r="G20404" s="5">
        <v>1</v>
      </c>
      <c r="H20404" s="5">
        <v>0</v>
      </c>
      <c r="I20404" s="5">
        <v>16</v>
      </c>
      <c r="J20404" s="5">
        <v>0</v>
      </c>
      <c r="K20404" s="5">
        <v>0</v>
      </c>
      <c r="L20404" s="5">
        <v>24</v>
      </c>
      <c r="M20404" s="5">
        <v>0</v>
      </c>
      <c r="N20404" s="5">
        <v>0</v>
      </c>
      <c r="O20404" s="5">
        <v>20</v>
      </c>
      <c r="P20404" s="5">
        <v>1000</v>
      </c>
      <c r="Q20404" s="5">
        <v>16</v>
      </c>
      <c r="R20404" s="5">
        <v>31</v>
      </c>
      <c r="S20404" s="5" t="s">
        <v>30</v>
      </c>
      <c r="T20404" s="5" t="s">
        <v>29</v>
      </c>
      <c r="U20404" s="5" t="s">
        <v>29</v>
      </c>
      <c r="V20404" s="5">
        <v>64232.1</v>
      </c>
      <c r="W20404" s="5"/>
    </row>
    <row r="20405" spans="1:23" x14ac:dyDescent="0.25">
      <c r="A20405" s="5">
        <f>20398</f>
      </c>
      <c r="B20405" s="5" t="s">
        <v>20427</v>
      </c>
      <c r="C20405" s="5" t="s">
        <v>29</v>
      </c>
      <c r="D20405" s="5" t="s">
        <v>30</v>
      </c>
      <c r="E20405" s="5">
        <v>21</v>
      </c>
      <c r="F20405" s="5">
        <v>0</v>
      </c>
      <c r="G20405" s="5">
        <v>1</v>
      </c>
      <c r="H20405" s="5">
        <v>0</v>
      </c>
      <c r="I20405" s="5">
        <v>16</v>
      </c>
      <c r="J20405" s="5">
        <v>0</v>
      </c>
      <c r="K20405" s="5">
        <v>0</v>
      </c>
      <c r="L20405" s="5">
        <v>24</v>
      </c>
      <c r="M20405" s="5">
        <v>0</v>
      </c>
      <c r="N20405" s="5">
        <v>0</v>
      </c>
      <c r="O20405" s="5">
        <v>20</v>
      </c>
      <c r="P20405" s="5">
        <v>1000</v>
      </c>
      <c r="Q20405" s="5">
        <v>16</v>
      </c>
      <c r="R20405" s="5">
        <v>31</v>
      </c>
      <c r="S20405" s="5" t="s">
        <v>30</v>
      </c>
      <c r="T20405" s="5" t="s">
        <v>29</v>
      </c>
      <c r="U20405" s="5" t="s">
        <v>29</v>
      </c>
      <c r="V20405" s="5">
        <v>64232.2</v>
      </c>
      <c r="W20405" s="5"/>
    </row>
    <row r="20406" spans="1:23" x14ac:dyDescent="0.25">
      <c r="A20406" s="5">
        <f>20399</f>
      </c>
      <c r="B20406" s="5" t="s">
        <v>20428</v>
      </c>
      <c r="C20406" s="5" t="s">
        <v>29</v>
      </c>
      <c r="D20406" s="5" t="s">
        <v>30</v>
      </c>
      <c r="E20406" s="5">
        <v>21</v>
      </c>
      <c r="F20406" s="5">
        <v>0</v>
      </c>
      <c r="G20406" s="5">
        <v>1</v>
      </c>
      <c r="H20406" s="5">
        <v>0</v>
      </c>
      <c r="I20406" s="5">
        <v>16</v>
      </c>
      <c r="J20406" s="5">
        <v>0</v>
      </c>
      <c r="K20406" s="5">
        <v>0</v>
      </c>
      <c r="L20406" s="5">
        <v>24</v>
      </c>
      <c r="M20406" s="5">
        <v>0</v>
      </c>
      <c r="N20406" s="5">
        <v>0</v>
      </c>
      <c r="O20406" s="5">
        <v>20</v>
      </c>
      <c r="P20406" s="5">
        <v>1000</v>
      </c>
      <c r="Q20406" s="5">
        <v>16</v>
      </c>
      <c r="R20406" s="5">
        <v>31</v>
      </c>
      <c r="S20406" s="5" t="s">
        <v>30</v>
      </c>
      <c r="T20406" s="5" t="s">
        <v>29</v>
      </c>
      <c r="U20406" s="5" t="s">
        <v>29</v>
      </c>
      <c r="V20406" s="5">
        <v>64232.4</v>
      </c>
      <c r="W20406" s="5"/>
    </row>
    <row r="20407" spans="1:23" x14ac:dyDescent="0.25">
      <c r="A20407" s="5">
        <f>20400</f>
      </c>
      <c r="B20407" s="5" t="s">
        <v>20429</v>
      </c>
      <c r="C20407" s="5" t="s">
        <v>29</v>
      </c>
      <c r="D20407" s="5" t="s">
        <v>30</v>
      </c>
      <c r="E20407" s="5">
        <v>21</v>
      </c>
      <c r="F20407" s="5">
        <v>0</v>
      </c>
      <c r="G20407" s="5">
        <v>1</v>
      </c>
      <c r="H20407" s="5">
        <v>0</v>
      </c>
      <c r="I20407" s="5">
        <v>16</v>
      </c>
      <c r="J20407" s="5">
        <v>0</v>
      </c>
      <c r="K20407" s="5">
        <v>0</v>
      </c>
      <c r="L20407" s="5">
        <v>24</v>
      </c>
      <c r="M20407" s="5">
        <v>0</v>
      </c>
      <c r="N20407" s="5">
        <v>0</v>
      </c>
      <c r="O20407" s="5">
        <v>20</v>
      </c>
      <c r="P20407" s="5">
        <v>1000</v>
      </c>
      <c r="Q20407" s="5">
        <v>16</v>
      </c>
      <c r="R20407" s="5">
        <v>31</v>
      </c>
      <c r="S20407" s="5" t="s">
        <v>30</v>
      </c>
      <c r="T20407" s="5" t="s">
        <v>29</v>
      </c>
      <c r="U20407" s="5" t="s">
        <v>29</v>
      </c>
      <c r="V20407" s="5">
        <v>64232.5</v>
      </c>
      <c r="W20407" s="5"/>
    </row>
    <row r="20408" spans="1:23" x14ac:dyDescent="0.25">
      <c r="A20408" s="5">
        <f>20401</f>
      </c>
      <c r="B20408" s="5" t="s">
        <v>20430</v>
      </c>
      <c r="C20408" s="5" t="s">
        <v>29</v>
      </c>
      <c r="D20408" s="5" t="s">
        <v>30</v>
      </c>
      <c r="E20408" s="5">
        <v>21</v>
      </c>
      <c r="F20408" s="5">
        <v>0</v>
      </c>
      <c r="G20408" s="5">
        <v>1</v>
      </c>
      <c r="H20408" s="5">
        <v>0</v>
      </c>
      <c r="I20408" s="5">
        <v>16</v>
      </c>
      <c r="J20408" s="5">
        <v>0</v>
      </c>
      <c r="K20408" s="5">
        <v>0</v>
      </c>
      <c r="L20408" s="5">
        <v>24</v>
      </c>
      <c r="M20408" s="5">
        <v>0</v>
      </c>
      <c r="N20408" s="5">
        <v>0</v>
      </c>
      <c r="O20408" s="5">
        <v>20</v>
      </c>
      <c r="P20408" s="5">
        <v>1000</v>
      </c>
      <c r="Q20408" s="5">
        <v>16</v>
      </c>
      <c r="R20408" s="5">
        <v>31</v>
      </c>
      <c r="S20408" s="5" t="s">
        <v>30</v>
      </c>
      <c r="T20408" s="5" t="s">
        <v>29</v>
      </c>
      <c r="U20408" s="5" t="s">
        <v>29</v>
      </c>
      <c r="V20408" s="5">
        <v>64232.7</v>
      </c>
      <c r="W20408" s="5"/>
    </row>
    <row r="20409" spans="1:23" x14ac:dyDescent="0.25">
      <c r="A20409" s="5">
        <f>20402</f>
      </c>
      <c r="B20409" s="5" t="s">
        <v>20431</v>
      </c>
      <c r="C20409" s="5" t="s">
        <v>29</v>
      </c>
      <c r="D20409" s="5" t="s">
        <v>30</v>
      </c>
      <c r="E20409" s="5">
        <v>21</v>
      </c>
      <c r="F20409" s="5">
        <v>0</v>
      </c>
      <c r="G20409" s="5">
        <v>1</v>
      </c>
      <c r="H20409" s="5">
        <v>0</v>
      </c>
      <c r="I20409" s="5">
        <v>16</v>
      </c>
      <c r="J20409" s="5">
        <v>0</v>
      </c>
      <c r="K20409" s="5">
        <v>0</v>
      </c>
      <c r="L20409" s="5">
        <v>24</v>
      </c>
      <c r="M20409" s="5">
        <v>0</v>
      </c>
      <c r="N20409" s="5">
        <v>0</v>
      </c>
      <c r="O20409" s="5">
        <v>20</v>
      </c>
      <c r="P20409" s="5">
        <v>1000</v>
      </c>
      <c r="Q20409" s="5">
        <v>16</v>
      </c>
      <c r="R20409" s="5">
        <v>31</v>
      </c>
      <c r="S20409" s="5" t="s">
        <v>30</v>
      </c>
      <c r="T20409" s="5" t="s">
        <v>29</v>
      </c>
      <c r="U20409" s="5" t="s">
        <v>29</v>
      </c>
      <c r="V20409" s="5">
        <v>64232.8</v>
      </c>
      <c r="W20409" s="5"/>
    </row>
    <row r="20410" spans="1:23" x14ac:dyDescent="0.25">
      <c r="A20410" s="5">
        <f>20403</f>
      </c>
      <c r="B20410" s="5" t="s">
        <v>20432</v>
      </c>
      <c r="C20410" s="5" t="s">
        <v>29</v>
      </c>
      <c r="D20410" s="5" t="s">
        <v>30</v>
      </c>
      <c r="E20410" s="5">
        <v>21</v>
      </c>
      <c r="F20410" s="5">
        <v>0</v>
      </c>
      <c r="G20410" s="5">
        <v>1</v>
      </c>
      <c r="H20410" s="5">
        <v>0</v>
      </c>
      <c r="I20410" s="5">
        <v>16</v>
      </c>
      <c r="J20410" s="5">
        <v>0</v>
      </c>
      <c r="K20410" s="5">
        <v>0</v>
      </c>
      <c r="L20410" s="5">
        <v>24</v>
      </c>
      <c r="M20410" s="5">
        <v>0</v>
      </c>
      <c r="N20410" s="5">
        <v>0</v>
      </c>
      <c r="O20410" s="5">
        <v>20</v>
      </c>
      <c r="P20410" s="5">
        <v>1000</v>
      </c>
      <c r="Q20410" s="5">
        <v>16</v>
      </c>
      <c r="R20410" s="5">
        <v>31</v>
      </c>
      <c r="S20410" s="5" t="s">
        <v>30</v>
      </c>
      <c r="T20410" s="5" t="s">
        <v>29</v>
      </c>
      <c r="U20410" s="5" t="s">
        <v>29</v>
      </c>
      <c r="V20410" s="5">
        <v>64233</v>
      </c>
      <c r="W20410" s="5"/>
    </row>
    <row r="20411" spans="1:23" x14ac:dyDescent="0.25">
      <c r="A20411" s="5">
        <f>20404</f>
      </c>
      <c r="B20411" s="5" t="s">
        <v>20433</v>
      </c>
      <c r="C20411" s="5" t="s">
        <v>29</v>
      </c>
      <c r="D20411" s="5" t="s">
        <v>30</v>
      </c>
      <c r="E20411" s="5">
        <v>21</v>
      </c>
      <c r="F20411" s="5">
        <v>0</v>
      </c>
      <c r="G20411" s="5">
        <v>1</v>
      </c>
      <c r="H20411" s="5">
        <v>0</v>
      </c>
      <c r="I20411" s="5">
        <v>16</v>
      </c>
      <c r="J20411" s="5">
        <v>0</v>
      </c>
      <c r="K20411" s="5">
        <v>0</v>
      </c>
      <c r="L20411" s="5">
        <v>24</v>
      </c>
      <c r="M20411" s="5">
        <v>0</v>
      </c>
      <c r="N20411" s="5">
        <v>0</v>
      </c>
      <c r="O20411" s="5">
        <v>20</v>
      </c>
      <c r="P20411" s="5">
        <v>1000</v>
      </c>
      <c r="Q20411" s="5">
        <v>16</v>
      </c>
      <c r="R20411" s="5">
        <v>31</v>
      </c>
      <c r="S20411" s="5" t="s">
        <v>30</v>
      </c>
      <c r="T20411" s="5" t="s">
        <v>29</v>
      </c>
      <c r="U20411" s="5" t="s">
        <v>29</v>
      </c>
      <c r="V20411" s="5">
        <v>64233.1</v>
      </c>
      <c r="W20411" s="5"/>
    </row>
    <row r="20412" spans="1:23" x14ac:dyDescent="0.25">
      <c r="A20412" s="5">
        <f>20405</f>
      </c>
      <c r="B20412" s="5" t="s">
        <v>20434</v>
      </c>
      <c r="C20412" s="5" t="s">
        <v>29</v>
      </c>
      <c r="D20412" s="5" t="s">
        <v>30</v>
      </c>
      <c r="E20412" s="5">
        <v>21</v>
      </c>
      <c r="F20412" s="5">
        <v>0</v>
      </c>
      <c r="G20412" s="5">
        <v>1</v>
      </c>
      <c r="H20412" s="5">
        <v>0</v>
      </c>
      <c r="I20412" s="5">
        <v>16</v>
      </c>
      <c r="J20412" s="5">
        <v>0</v>
      </c>
      <c r="K20412" s="5">
        <v>0</v>
      </c>
      <c r="L20412" s="5">
        <v>24</v>
      </c>
      <c r="M20412" s="5">
        <v>0</v>
      </c>
      <c r="N20412" s="5">
        <v>0</v>
      </c>
      <c r="O20412" s="5">
        <v>20</v>
      </c>
      <c r="P20412" s="5">
        <v>1000</v>
      </c>
      <c r="Q20412" s="5">
        <v>16</v>
      </c>
      <c r="R20412" s="5">
        <v>31</v>
      </c>
      <c r="S20412" s="5" t="s">
        <v>30</v>
      </c>
      <c r="T20412" s="5" t="s">
        <v>29</v>
      </c>
      <c r="U20412" s="5" t="s">
        <v>29</v>
      </c>
      <c r="V20412" s="5">
        <v>64233.3</v>
      </c>
      <c r="W20412" s="5"/>
    </row>
    <row r="20413" spans="1:23" x14ac:dyDescent="0.25">
      <c r="A20413" s="5">
        <f>20406</f>
      </c>
      <c r="B20413" s="5" t="s">
        <v>20435</v>
      </c>
      <c r="C20413" s="5" t="s">
        <v>29</v>
      </c>
      <c r="D20413" s="5" t="s">
        <v>30</v>
      </c>
      <c r="E20413" s="5">
        <v>21</v>
      </c>
      <c r="F20413" s="5">
        <v>0</v>
      </c>
      <c r="G20413" s="5">
        <v>1</v>
      </c>
      <c r="H20413" s="5">
        <v>0</v>
      </c>
      <c r="I20413" s="5">
        <v>16</v>
      </c>
      <c r="J20413" s="5">
        <v>0</v>
      </c>
      <c r="K20413" s="5">
        <v>0</v>
      </c>
      <c r="L20413" s="5">
        <v>24</v>
      </c>
      <c r="M20413" s="5">
        <v>0</v>
      </c>
      <c r="N20413" s="5">
        <v>0</v>
      </c>
      <c r="O20413" s="5">
        <v>20</v>
      </c>
      <c r="P20413" s="5">
        <v>1000</v>
      </c>
      <c r="Q20413" s="5">
        <v>16</v>
      </c>
      <c r="R20413" s="5">
        <v>31</v>
      </c>
      <c r="S20413" s="5" t="s">
        <v>30</v>
      </c>
      <c r="T20413" s="5" t="s">
        <v>29</v>
      </c>
      <c r="U20413" s="5" t="s">
        <v>29</v>
      </c>
      <c r="V20413" s="5">
        <v>64233.4</v>
      </c>
      <c r="W20413" s="5"/>
    </row>
    <row r="20414" spans="1:23" x14ac:dyDescent="0.25">
      <c r="A20414" s="5">
        <f>20407</f>
      </c>
      <c r="B20414" s="5" t="s">
        <v>20436</v>
      </c>
      <c r="C20414" s="5" t="s">
        <v>29</v>
      </c>
      <c r="D20414" s="5" t="s">
        <v>30</v>
      </c>
      <c r="E20414" s="5">
        <v>21</v>
      </c>
      <c r="F20414" s="5">
        <v>0</v>
      </c>
      <c r="G20414" s="5">
        <v>1</v>
      </c>
      <c r="H20414" s="5">
        <v>0</v>
      </c>
      <c r="I20414" s="5">
        <v>16</v>
      </c>
      <c r="J20414" s="5">
        <v>0</v>
      </c>
      <c r="K20414" s="5">
        <v>0</v>
      </c>
      <c r="L20414" s="5">
        <v>24</v>
      </c>
      <c r="M20414" s="5">
        <v>0</v>
      </c>
      <c r="N20414" s="5">
        <v>0</v>
      </c>
      <c r="O20414" s="5">
        <v>20</v>
      </c>
      <c r="P20414" s="5">
        <v>1000</v>
      </c>
      <c r="Q20414" s="5">
        <v>16</v>
      </c>
      <c r="R20414" s="5">
        <v>31</v>
      </c>
      <c r="S20414" s="5" t="s">
        <v>30</v>
      </c>
      <c r="T20414" s="5" t="s">
        <v>29</v>
      </c>
      <c r="U20414" s="5" t="s">
        <v>29</v>
      </c>
      <c r="V20414" s="5">
        <v>64233.5</v>
      </c>
      <c r="W20414" s="5"/>
    </row>
    <row r="20415" spans="1:23" x14ac:dyDescent="0.25">
      <c r="A20415" s="5">
        <f>20408</f>
      </c>
      <c r="B20415" s="5" t="s">
        <v>20437</v>
      </c>
      <c r="C20415" s="5" t="s">
        <v>29</v>
      </c>
      <c r="D20415" s="5" t="s">
        <v>30</v>
      </c>
      <c r="E20415" s="5">
        <v>21</v>
      </c>
      <c r="F20415" s="5">
        <v>0</v>
      </c>
      <c r="G20415" s="5">
        <v>1</v>
      </c>
      <c r="H20415" s="5">
        <v>0</v>
      </c>
      <c r="I20415" s="5">
        <v>16</v>
      </c>
      <c r="J20415" s="5">
        <v>0</v>
      </c>
      <c r="K20415" s="5">
        <v>0</v>
      </c>
      <c r="L20415" s="5">
        <v>24</v>
      </c>
      <c r="M20415" s="5">
        <v>0</v>
      </c>
      <c r="N20415" s="5">
        <v>0</v>
      </c>
      <c r="O20415" s="5">
        <v>20</v>
      </c>
      <c r="P20415" s="5">
        <v>1000</v>
      </c>
      <c r="Q20415" s="5">
        <v>16</v>
      </c>
      <c r="R20415" s="5">
        <v>31</v>
      </c>
      <c r="S20415" s="5" t="s">
        <v>30</v>
      </c>
      <c r="T20415" s="5" t="s">
        <v>29</v>
      </c>
      <c r="U20415" s="5" t="s">
        <v>29</v>
      </c>
      <c r="V20415" s="5">
        <v>64233.7</v>
      </c>
      <c r="W20415" s="5"/>
    </row>
    <row r="20416" spans="1:23" x14ac:dyDescent="0.25">
      <c r="A20416" s="5">
        <f>20409</f>
      </c>
      <c r="B20416" s="5" t="s">
        <v>20438</v>
      </c>
      <c r="C20416" s="5" t="s">
        <v>29</v>
      </c>
      <c r="D20416" s="5" t="s">
        <v>30</v>
      </c>
      <c r="E20416" s="5">
        <v>21</v>
      </c>
      <c r="F20416" s="5">
        <v>0</v>
      </c>
      <c r="G20416" s="5">
        <v>1</v>
      </c>
      <c r="H20416" s="5">
        <v>0</v>
      </c>
      <c r="I20416" s="5">
        <v>16</v>
      </c>
      <c r="J20416" s="5">
        <v>0</v>
      </c>
      <c r="K20416" s="5">
        <v>0</v>
      </c>
      <c r="L20416" s="5">
        <v>24</v>
      </c>
      <c r="M20416" s="5">
        <v>0</v>
      </c>
      <c r="N20416" s="5">
        <v>0</v>
      </c>
      <c r="O20416" s="5">
        <v>20</v>
      </c>
      <c r="P20416" s="5">
        <v>1000</v>
      </c>
      <c r="Q20416" s="5">
        <v>16</v>
      </c>
      <c r="R20416" s="5">
        <v>31</v>
      </c>
      <c r="S20416" s="5" t="s">
        <v>30</v>
      </c>
      <c r="T20416" s="5" t="s">
        <v>29</v>
      </c>
      <c r="U20416" s="5" t="s">
        <v>29</v>
      </c>
      <c r="V20416" s="5">
        <v>64233.8</v>
      </c>
      <c r="W20416" s="5"/>
    </row>
    <row r="20417" spans="1:23" x14ac:dyDescent="0.25">
      <c r="A20417" s="5">
        <f>20410</f>
      </c>
      <c r="B20417" s="5" t="s">
        <v>20439</v>
      </c>
      <c r="C20417" s="5" t="s">
        <v>29</v>
      </c>
      <c r="D20417" s="5" t="s">
        <v>30</v>
      </c>
      <c r="E20417" s="5">
        <v>21</v>
      </c>
      <c r="F20417" s="5">
        <v>0</v>
      </c>
      <c r="G20417" s="5">
        <v>1</v>
      </c>
      <c r="H20417" s="5">
        <v>0</v>
      </c>
      <c r="I20417" s="5">
        <v>16</v>
      </c>
      <c r="J20417" s="5">
        <v>0</v>
      </c>
      <c r="K20417" s="5">
        <v>0</v>
      </c>
      <c r="L20417" s="5">
        <v>24</v>
      </c>
      <c r="M20417" s="5">
        <v>0</v>
      </c>
      <c r="N20417" s="5">
        <v>0</v>
      </c>
      <c r="O20417" s="5">
        <v>20</v>
      </c>
      <c r="P20417" s="5">
        <v>1000</v>
      </c>
      <c r="Q20417" s="5">
        <v>16</v>
      </c>
      <c r="R20417" s="5">
        <v>31</v>
      </c>
      <c r="S20417" s="5" t="s">
        <v>30</v>
      </c>
      <c r="T20417" s="5" t="s">
        <v>29</v>
      </c>
      <c r="U20417" s="5" t="s">
        <v>29</v>
      </c>
      <c r="V20417" s="5">
        <v>64234</v>
      </c>
      <c r="W20417" s="5"/>
    </row>
    <row r="20418" spans="1:23" x14ac:dyDescent="0.25">
      <c r="A20418" s="5">
        <f>20411</f>
      </c>
      <c r="B20418" s="5" t="s">
        <v>20440</v>
      </c>
      <c r="C20418" s="5" t="s">
        <v>29</v>
      </c>
      <c r="D20418" s="5" t="s">
        <v>30</v>
      </c>
      <c r="E20418" s="5">
        <v>21</v>
      </c>
      <c r="F20418" s="5">
        <v>0</v>
      </c>
      <c r="G20418" s="5">
        <v>1</v>
      </c>
      <c r="H20418" s="5">
        <v>0</v>
      </c>
      <c r="I20418" s="5">
        <v>16</v>
      </c>
      <c r="J20418" s="5">
        <v>0</v>
      </c>
      <c r="K20418" s="5">
        <v>0</v>
      </c>
      <c r="L20418" s="5">
        <v>24</v>
      </c>
      <c r="M20418" s="5">
        <v>0</v>
      </c>
      <c r="N20418" s="5">
        <v>0</v>
      </c>
      <c r="O20418" s="5">
        <v>20</v>
      </c>
      <c r="P20418" s="5">
        <v>1000</v>
      </c>
      <c r="Q20418" s="5">
        <v>16</v>
      </c>
      <c r="R20418" s="5">
        <v>31</v>
      </c>
      <c r="S20418" s="5" t="s">
        <v>30</v>
      </c>
      <c r="T20418" s="5" t="s">
        <v>29</v>
      </c>
      <c r="U20418" s="5" t="s">
        <v>29</v>
      </c>
      <c r="V20418" s="5">
        <v>64234.2</v>
      </c>
      <c r="W20418" s="5"/>
    </row>
    <row r="20419" spans="1:23" x14ac:dyDescent="0.25">
      <c r="A20419" s="5">
        <f>20412</f>
      </c>
      <c r="B20419" s="5" t="s">
        <v>20441</v>
      </c>
      <c r="C20419" s="5" t="s">
        <v>29</v>
      </c>
      <c r="D20419" s="5" t="s">
        <v>30</v>
      </c>
      <c r="E20419" s="5">
        <v>21</v>
      </c>
      <c r="F20419" s="5">
        <v>0</v>
      </c>
      <c r="G20419" s="5">
        <v>1</v>
      </c>
      <c r="H20419" s="5">
        <v>0</v>
      </c>
      <c r="I20419" s="5">
        <v>16</v>
      </c>
      <c r="J20419" s="5">
        <v>0</v>
      </c>
      <c r="K20419" s="5">
        <v>0</v>
      </c>
      <c r="L20419" s="5">
        <v>24</v>
      </c>
      <c r="M20419" s="5">
        <v>0</v>
      </c>
      <c r="N20419" s="5">
        <v>0</v>
      </c>
      <c r="O20419" s="5">
        <v>20</v>
      </c>
      <c r="P20419" s="5">
        <v>1000</v>
      </c>
      <c r="Q20419" s="5">
        <v>16</v>
      </c>
      <c r="R20419" s="5">
        <v>31</v>
      </c>
      <c r="S20419" s="5" t="s">
        <v>30</v>
      </c>
      <c r="T20419" s="5" t="s">
        <v>29</v>
      </c>
      <c r="U20419" s="5" t="s">
        <v>29</v>
      </c>
      <c r="V20419" s="5">
        <v>64234.4</v>
      </c>
      <c r="W20419" s="5"/>
    </row>
    <row r="20420" spans="1:23" x14ac:dyDescent="0.25">
      <c r="A20420" s="5">
        <f>20413</f>
      </c>
      <c r="B20420" s="5" t="s">
        <v>20442</v>
      </c>
      <c r="C20420" s="5" t="s">
        <v>29</v>
      </c>
      <c r="D20420" s="5" t="s">
        <v>30</v>
      </c>
      <c r="E20420" s="5">
        <v>21</v>
      </c>
      <c r="F20420" s="5">
        <v>0</v>
      </c>
      <c r="G20420" s="5">
        <v>1</v>
      </c>
      <c r="H20420" s="5">
        <v>0</v>
      </c>
      <c r="I20420" s="5">
        <v>16</v>
      </c>
      <c r="J20420" s="5">
        <v>0</v>
      </c>
      <c r="K20420" s="5">
        <v>0</v>
      </c>
      <c r="L20420" s="5">
        <v>24</v>
      </c>
      <c r="M20420" s="5">
        <v>0</v>
      </c>
      <c r="N20420" s="5">
        <v>0</v>
      </c>
      <c r="O20420" s="5">
        <v>20</v>
      </c>
      <c r="P20420" s="5">
        <v>1000</v>
      </c>
      <c r="Q20420" s="5">
        <v>16</v>
      </c>
      <c r="R20420" s="5">
        <v>31</v>
      </c>
      <c r="S20420" s="5" t="s">
        <v>30</v>
      </c>
      <c r="T20420" s="5" t="s">
        <v>29</v>
      </c>
      <c r="U20420" s="5" t="s">
        <v>29</v>
      </c>
      <c r="V20420" s="5">
        <v>64234.5</v>
      </c>
      <c r="W20420" s="5"/>
    </row>
    <row r="20421" spans="1:23" x14ac:dyDescent="0.25">
      <c r="A20421" s="5">
        <f>20414</f>
      </c>
      <c r="B20421" s="5" t="s">
        <v>20443</v>
      </c>
      <c r="C20421" s="5" t="s">
        <v>29</v>
      </c>
      <c r="D20421" s="5" t="s">
        <v>30</v>
      </c>
      <c r="E20421" s="5">
        <v>21</v>
      </c>
      <c r="F20421" s="5">
        <v>0</v>
      </c>
      <c r="G20421" s="5">
        <v>1</v>
      </c>
      <c r="H20421" s="5">
        <v>0</v>
      </c>
      <c r="I20421" s="5">
        <v>16</v>
      </c>
      <c r="J20421" s="5">
        <v>0</v>
      </c>
      <c r="K20421" s="5">
        <v>0</v>
      </c>
      <c r="L20421" s="5">
        <v>24</v>
      </c>
      <c r="M20421" s="5">
        <v>0</v>
      </c>
      <c r="N20421" s="5">
        <v>0</v>
      </c>
      <c r="O20421" s="5">
        <v>20</v>
      </c>
      <c r="P20421" s="5">
        <v>1000</v>
      </c>
      <c r="Q20421" s="5">
        <v>16</v>
      </c>
      <c r="R20421" s="5">
        <v>31</v>
      </c>
      <c r="S20421" s="5" t="s">
        <v>30</v>
      </c>
      <c r="T20421" s="5" t="s">
        <v>29</v>
      </c>
      <c r="U20421" s="5" t="s">
        <v>29</v>
      </c>
      <c r="V20421" s="5">
        <v>64234.7</v>
      </c>
      <c r="W20421" s="5"/>
    </row>
    <row r="20422" spans="1:23" x14ac:dyDescent="0.25">
      <c r="A20422" s="5">
        <f>20415</f>
      </c>
      <c r="B20422" s="5" t="s">
        <v>20444</v>
      </c>
      <c r="C20422" s="5" t="s">
        <v>29</v>
      </c>
      <c r="D20422" s="5" t="s">
        <v>30</v>
      </c>
      <c r="E20422" s="5">
        <v>21</v>
      </c>
      <c r="F20422" s="5">
        <v>0</v>
      </c>
      <c r="G20422" s="5">
        <v>1</v>
      </c>
      <c r="H20422" s="5">
        <v>0</v>
      </c>
      <c r="I20422" s="5">
        <v>16</v>
      </c>
      <c r="J20422" s="5">
        <v>0</v>
      </c>
      <c r="K20422" s="5">
        <v>0</v>
      </c>
      <c r="L20422" s="5">
        <v>24</v>
      </c>
      <c r="M20422" s="5">
        <v>0</v>
      </c>
      <c r="N20422" s="5">
        <v>0</v>
      </c>
      <c r="O20422" s="5">
        <v>20</v>
      </c>
      <c r="P20422" s="5">
        <v>1000</v>
      </c>
      <c r="Q20422" s="5">
        <v>16</v>
      </c>
      <c r="R20422" s="5">
        <v>31</v>
      </c>
      <c r="S20422" s="5" t="s">
        <v>30</v>
      </c>
      <c r="T20422" s="5" t="s">
        <v>29</v>
      </c>
      <c r="U20422" s="5" t="s">
        <v>29</v>
      </c>
      <c r="V20422" s="5">
        <v>64234.9</v>
      </c>
      <c r="W20422" s="5"/>
    </row>
    <row r="20423" spans="1:23" x14ac:dyDescent="0.25">
      <c r="A20423" s="5">
        <f>20416</f>
      </c>
      <c r="B20423" s="5" t="s">
        <v>20445</v>
      </c>
      <c r="C20423" s="5" t="s">
        <v>29</v>
      </c>
      <c r="D20423" s="5" t="s">
        <v>30</v>
      </c>
      <c r="E20423" s="5">
        <v>21</v>
      </c>
      <c r="F20423" s="5">
        <v>0</v>
      </c>
      <c r="G20423" s="5">
        <v>1</v>
      </c>
      <c r="H20423" s="5">
        <v>0</v>
      </c>
      <c r="I20423" s="5">
        <v>16</v>
      </c>
      <c r="J20423" s="5">
        <v>0</v>
      </c>
      <c r="K20423" s="5">
        <v>0</v>
      </c>
      <c r="L20423" s="5">
        <v>24</v>
      </c>
      <c r="M20423" s="5">
        <v>0</v>
      </c>
      <c r="N20423" s="5">
        <v>0</v>
      </c>
      <c r="O20423" s="5">
        <v>20</v>
      </c>
      <c r="P20423" s="5">
        <v>1000</v>
      </c>
      <c r="Q20423" s="5">
        <v>16</v>
      </c>
      <c r="R20423" s="5">
        <v>31</v>
      </c>
      <c r="S20423" s="5" t="s">
        <v>30</v>
      </c>
      <c r="T20423" s="5" t="s">
        <v>29</v>
      </c>
      <c r="U20423" s="5" t="s">
        <v>29</v>
      </c>
      <c r="V20423" s="5">
        <v>64235.2</v>
      </c>
      <c r="W20423" s="5"/>
    </row>
    <row r="20424" spans="1:23" x14ac:dyDescent="0.25">
      <c r="A20424" s="5">
        <f>20417</f>
      </c>
      <c r="B20424" s="5" t="s">
        <v>20446</v>
      </c>
      <c r="C20424" s="5" t="s">
        <v>29</v>
      </c>
      <c r="D20424" s="5" t="s">
        <v>30</v>
      </c>
      <c r="E20424" s="5">
        <v>21</v>
      </c>
      <c r="F20424" s="5">
        <v>0</v>
      </c>
      <c r="G20424" s="5">
        <v>1</v>
      </c>
      <c r="H20424" s="5">
        <v>0</v>
      </c>
      <c r="I20424" s="5">
        <v>16</v>
      </c>
      <c r="J20424" s="5">
        <v>0</v>
      </c>
      <c r="K20424" s="5">
        <v>0</v>
      </c>
      <c r="L20424" s="5">
        <v>24</v>
      </c>
      <c r="M20424" s="5">
        <v>0</v>
      </c>
      <c r="N20424" s="5">
        <v>0</v>
      </c>
      <c r="O20424" s="5">
        <v>20</v>
      </c>
      <c r="P20424" s="5">
        <v>1000</v>
      </c>
      <c r="Q20424" s="5">
        <v>16</v>
      </c>
      <c r="R20424" s="5">
        <v>31</v>
      </c>
      <c r="S20424" s="5" t="s">
        <v>30</v>
      </c>
      <c r="T20424" s="5" t="s">
        <v>29</v>
      </c>
      <c r="U20424" s="5" t="s">
        <v>29</v>
      </c>
      <c r="V20424" s="5">
        <v>64235.4</v>
      </c>
      <c r="W20424" s="5"/>
    </row>
    <row r="20425" spans="1:23" x14ac:dyDescent="0.25">
      <c r="A20425" s="5">
        <f>20418</f>
      </c>
      <c r="B20425" s="5" t="s">
        <v>20447</v>
      </c>
      <c r="C20425" s="5" t="s">
        <v>29</v>
      </c>
      <c r="D20425" s="5" t="s">
        <v>30</v>
      </c>
      <c r="E20425" s="5">
        <v>21</v>
      </c>
      <c r="F20425" s="5">
        <v>0</v>
      </c>
      <c r="G20425" s="5">
        <v>1</v>
      </c>
      <c r="H20425" s="5">
        <v>0</v>
      </c>
      <c r="I20425" s="5">
        <v>16</v>
      </c>
      <c r="J20425" s="5">
        <v>0</v>
      </c>
      <c r="K20425" s="5">
        <v>0</v>
      </c>
      <c r="L20425" s="5">
        <v>24</v>
      </c>
      <c r="M20425" s="5">
        <v>0</v>
      </c>
      <c r="N20425" s="5">
        <v>0</v>
      </c>
      <c r="O20425" s="5">
        <v>20</v>
      </c>
      <c r="P20425" s="5">
        <v>1000</v>
      </c>
      <c r="Q20425" s="5">
        <v>16</v>
      </c>
      <c r="R20425" s="5">
        <v>31</v>
      </c>
      <c r="S20425" s="5" t="s">
        <v>30</v>
      </c>
      <c r="T20425" s="5" t="s">
        <v>29</v>
      </c>
      <c r="U20425" s="5" t="s">
        <v>29</v>
      </c>
      <c r="V20425" s="5">
        <v>64235.5</v>
      </c>
      <c r="W20425" s="5"/>
    </row>
    <row r="20426" spans="1:23" x14ac:dyDescent="0.25">
      <c r="A20426" s="5">
        <f>20419</f>
      </c>
      <c r="B20426" s="5" t="s">
        <v>20448</v>
      </c>
      <c r="C20426" s="5" t="s">
        <v>29</v>
      </c>
      <c r="D20426" s="5" t="s">
        <v>30</v>
      </c>
      <c r="E20426" s="5">
        <v>21</v>
      </c>
      <c r="F20426" s="5">
        <v>0</v>
      </c>
      <c r="G20426" s="5">
        <v>1</v>
      </c>
      <c r="H20426" s="5">
        <v>0</v>
      </c>
      <c r="I20426" s="5">
        <v>16</v>
      </c>
      <c r="J20426" s="5">
        <v>0</v>
      </c>
      <c r="K20426" s="5">
        <v>0</v>
      </c>
      <c r="L20426" s="5">
        <v>24</v>
      </c>
      <c r="M20426" s="5">
        <v>0</v>
      </c>
      <c r="N20426" s="5">
        <v>0</v>
      </c>
      <c r="O20426" s="5">
        <v>20</v>
      </c>
      <c r="P20426" s="5">
        <v>1000</v>
      </c>
      <c r="Q20426" s="5">
        <v>16</v>
      </c>
      <c r="R20426" s="5">
        <v>31</v>
      </c>
      <c r="S20426" s="5" t="s">
        <v>30</v>
      </c>
      <c r="T20426" s="5" t="s">
        <v>29</v>
      </c>
      <c r="U20426" s="5" t="s">
        <v>29</v>
      </c>
      <c r="V20426" s="5">
        <v>64235.7</v>
      </c>
      <c r="W20426" s="5"/>
    </row>
    <row r="20427" spans="1:23" x14ac:dyDescent="0.25">
      <c r="A20427" s="5">
        <f>20420</f>
      </c>
      <c r="B20427" s="5" t="s">
        <v>20449</v>
      </c>
      <c r="C20427" s="5" t="s">
        <v>29</v>
      </c>
      <c r="D20427" s="5" t="s">
        <v>30</v>
      </c>
      <c r="E20427" s="5">
        <v>21</v>
      </c>
      <c r="F20427" s="5">
        <v>0</v>
      </c>
      <c r="G20427" s="5">
        <v>1</v>
      </c>
      <c r="H20427" s="5">
        <v>0</v>
      </c>
      <c r="I20427" s="5">
        <v>16</v>
      </c>
      <c r="J20427" s="5">
        <v>0</v>
      </c>
      <c r="K20427" s="5">
        <v>0</v>
      </c>
      <c r="L20427" s="5">
        <v>24</v>
      </c>
      <c r="M20427" s="5">
        <v>0</v>
      </c>
      <c r="N20427" s="5">
        <v>0</v>
      </c>
      <c r="O20427" s="5">
        <v>20</v>
      </c>
      <c r="P20427" s="5">
        <v>1000</v>
      </c>
      <c r="Q20427" s="5">
        <v>16</v>
      </c>
      <c r="R20427" s="5">
        <v>31</v>
      </c>
      <c r="S20427" s="5" t="s">
        <v>30</v>
      </c>
      <c r="T20427" s="5" t="s">
        <v>29</v>
      </c>
      <c r="U20427" s="5" t="s">
        <v>29</v>
      </c>
      <c r="V20427" s="5">
        <v>64235.8</v>
      </c>
      <c r="W20427" s="5"/>
    </row>
    <row r="20428" spans="1:23" x14ac:dyDescent="0.25">
      <c r="A20428" s="5">
        <f>20421</f>
      </c>
      <c r="B20428" s="5" t="s">
        <v>20450</v>
      </c>
      <c r="C20428" s="5" t="s">
        <v>29</v>
      </c>
      <c r="D20428" s="5" t="s">
        <v>30</v>
      </c>
      <c r="E20428" s="5">
        <v>21</v>
      </c>
      <c r="F20428" s="5">
        <v>0</v>
      </c>
      <c r="G20428" s="5">
        <v>1</v>
      </c>
      <c r="H20428" s="5">
        <v>0</v>
      </c>
      <c r="I20428" s="5">
        <v>16</v>
      </c>
      <c r="J20428" s="5">
        <v>0</v>
      </c>
      <c r="K20428" s="5">
        <v>0</v>
      </c>
      <c r="L20428" s="5">
        <v>24</v>
      </c>
      <c r="M20428" s="5">
        <v>0</v>
      </c>
      <c r="N20428" s="5">
        <v>0</v>
      </c>
      <c r="O20428" s="5">
        <v>20</v>
      </c>
      <c r="P20428" s="5">
        <v>1000</v>
      </c>
      <c r="Q20428" s="5">
        <v>16</v>
      </c>
      <c r="R20428" s="5">
        <v>31</v>
      </c>
      <c r="S20428" s="5" t="s">
        <v>30</v>
      </c>
      <c r="T20428" s="5" t="s">
        <v>29</v>
      </c>
      <c r="U20428" s="5" t="s">
        <v>29</v>
      </c>
      <c r="V20428" s="5">
        <v>64236</v>
      </c>
      <c r="W20428" s="5"/>
    </row>
    <row r="20429" spans="1:23" x14ac:dyDescent="0.25">
      <c r="A20429" s="5">
        <f>20422</f>
      </c>
      <c r="B20429" s="5" t="s">
        <v>20451</v>
      </c>
      <c r="C20429" s="5" t="s">
        <v>29</v>
      </c>
      <c r="D20429" s="5" t="s">
        <v>30</v>
      </c>
      <c r="E20429" s="5">
        <v>21</v>
      </c>
      <c r="F20429" s="5">
        <v>0</v>
      </c>
      <c r="G20429" s="5">
        <v>1</v>
      </c>
      <c r="H20429" s="5">
        <v>0</v>
      </c>
      <c r="I20429" s="5">
        <v>16</v>
      </c>
      <c r="J20429" s="5">
        <v>0</v>
      </c>
      <c r="K20429" s="5">
        <v>0</v>
      </c>
      <c r="L20429" s="5">
        <v>24</v>
      </c>
      <c r="M20429" s="5">
        <v>0</v>
      </c>
      <c r="N20429" s="5">
        <v>0</v>
      </c>
      <c r="O20429" s="5">
        <v>20</v>
      </c>
      <c r="P20429" s="5">
        <v>1000</v>
      </c>
      <c r="Q20429" s="5">
        <v>16</v>
      </c>
      <c r="R20429" s="5">
        <v>31</v>
      </c>
      <c r="S20429" s="5" t="s">
        <v>30</v>
      </c>
      <c r="T20429" s="5" t="s">
        <v>29</v>
      </c>
      <c r="U20429" s="5" t="s">
        <v>29</v>
      </c>
      <c r="V20429" s="5">
        <v>64236.1</v>
      </c>
      <c r="W20429" s="5"/>
    </row>
    <row r="20430" spans="1:23" x14ac:dyDescent="0.25">
      <c r="A20430" s="5">
        <f>20423</f>
      </c>
      <c r="B20430" s="5" t="s">
        <v>20452</v>
      </c>
      <c r="C20430" s="5" t="s">
        <v>29</v>
      </c>
      <c r="D20430" s="5" t="s">
        <v>30</v>
      </c>
      <c r="E20430" s="5">
        <v>21</v>
      </c>
      <c r="F20430" s="5">
        <v>0</v>
      </c>
      <c r="G20430" s="5">
        <v>1</v>
      </c>
      <c r="H20430" s="5">
        <v>0</v>
      </c>
      <c r="I20430" s="5">
        <v>16</v>
      </c>
      <c r="J20430" s="5">
        <v>0</v>
      </c>
      <c r="K20430" s="5">
        <v>0</v>
      </c>
      <c r="L20430" s="5">
        <v>24</v>
      </c>
      <c r="M20430" s="5">
        <v>0</v>
      </c>
      <c r="N20430" s="5">
        <v>0</v>
      </c>
      <c r="O20430" s="5">
        <v>20</v>
      </c>
      <c r="P20430" s="5">
        <v>1000</v>
      </c>
      <c r="Q20430" s="5">
        <v>16</v>
      </c>
      <c r="R20430" s="5">
        <v>31</v>
      </c>
      <c r="S20430" s="5" t="s">
        <v>30</v>
      </c>
      <c r="T20430" s="5" t="s">
        <v>29</v>
      </c>
      <c r="U20430" s="5" t="s">
        <v>29</v>
      </c>
      <c r="V20430" s="5">
        <v>64236.2</v>
      </c>
      <c r="W20430" s="5"/>
    </row>
    <row r="20431" spans="1:23" x14ac:dyDescent="0.25">
      <c r="A20431" s="5">
        <f>20424</f>
      </c>
      <c r="B20431" s="5" t="s">
        <v>20453</v>
      </c>
      <c r="C20431" s="5" t="s">
        <v>29</v>
      </c>
      <c r="D20431" s="5" t="s">
        <v>30</v>
      </c>
      <c r="E20431" s="5">
        <v>21</v>
      </c>
      <c r="F20431" s="5">
        <v>0</v>
      </c>
      <c r="G20431" s="5">
        <v>1</v>
      </c>
      <c r="H20431" s="5">
        <v>0</v>
      </c>
      <c r="I20431" s="5">
        <v>16</v>
      </c>
      <c r="J20431" s="5">
        <v>0</v>
      </c>
      <c r="K20431" s="5">
        <v>0</v>
      </c>
      <c r="L20431" s="5">
        <v>24</v>
      </c>
      <c r="M20431" s="5">
        <v>0</v>
      </c>
      <c r="N20431" s="5">
        <v>0</v>
      </c>
      <c r="O20431" s="5">
        <v>20</v>
      </c>
      <c r="P20431" s="5">
        <v>1000</v>
      </c>
      <c r="Q20431" s="5">
        <v>16</v>
      </c>
      <c r="R20431" s="5">
        <v>31</v>
      </c>
      <c r="S20431" s="5" t="s">
        <v>30</v>
      </c>
      <c r="T20431" s="5" t="s">
        <v>29</v>
      </c>
      <c r="U20431" s="5" t="s">
        <v>29</v>
      </c>
      <c r="V20431" s="5">
        <v>64236.4</v>
      </c>
      <c r="W20431" s="5"/>
    </row>
    <row r="20432" spans="1:23" x14ac:dyDescent="0.25">
      <c r="A20432" s="5">
        <f>20425</f>
      </c>
      <c r="B20432" s="5" t="s">
        <v>20454</v>
      </c>
      <c r="C20432" s="5" t="s">
        <v>29</v>
      </c>
      <c r="D20432" s="5" t="s">
        <v>30</v>
      </c>
      <c r="E20432" s="5">
        <v>21</v>
      </c>
      <c r="F20432" s="5">
        <v>0</v>
      </c>
      <c r="G20432" s="5">
        <v>1</v>
      </c>
      <c r="H20432" s="5">
        <v>0</v>
      </c>
      <c r="I20432" s="5">
        <v>16</v>
      </c>
      <c r="J20432" s="5">
        <v>0</v>
      </c>
      <c r="K20432" s="5">
        <v>0</v>
      </c>
      <c r="L20432" s="5">
        <v>24</v>
      </c>
      <c r="M20432" s="5">
        <v>0</v>
      </c>
      <c r="N20432" s="5">
        <v>0</v>
      </c>
      <c r="O20432" s="5">
        <v>20</v>
      </c>
      <c r="P20432" s="5">
        <v>1000</v>
      </c>
      <c r="Q20432" s="5">
        <v>16</v>
      </c>
      <c r="R20432" s="5">
        <v>31</v>
      </c>
      <c r="S20432" s="5" t="s">
        <v>30</v>
      </c>
      <c r="T20432" s="5" t="s">
        <v>29</v>
      </c>
      <c r="U20432" s="5" t="s">
        <v>29</v>
      </c>
      <c r="V20432" s="5">
        <v>64236.6</v>
      </c>
      <c r="W20432" s="5"/>
    </row>
    <row r="20433" spans="1:23" x14ac:dyDescent="0.25">
      <c r="A20433" s="5">
        <f>20426</f>
      </c>
      <c r="B20433" s="5" t="s">
        <v>20455</v>
      </c>
      <c r="C20433" s="5" t="s">
        <v>29</v>
      </c>
      <c r="D20433" s="5" t="s">
        <v>30</v>
      </c>
      <c r="E20433" s="5">
        <v>21</v>
      </c>
      <c r="F20433" s="5">
        <v>0</v>
      </c>
      <c r="G20433" s="5">
        <v>1</v>
      </c>
      <c r="H20433" s="5">
        <v>0</v>
      </c>
      <c r="I20433" s="5">
        <v>16</v>
      </c>
      <c r="J20433" s="5">
        <v>0</v>
      </c>
      <c r="K20433" s="5">
        <v>0</v>
      </c>
      <c r="L20433" s="5">
        <v>24</v>
      </c>
      <c r="M20433" s="5">
        <v>0</v>
      </c>
      <c r="N20433" s="5">
        <v>0</v>
      </c>
      <c r="O20433" s="5">
        <v>20</v>
      </c>
      <c r="P20433" s="5">
        <v>1000</v>
      </c>
      <c r="Q20433" s="5">
        <v>16</v>
      </c>
      <c r="R20433" s="5">
        <v>31</v>
      </c>
      <c r="S20433" s="5" t="s">
        <v>30</v>
      </c>
      <c r="T20433" s="5" t="s">
        <v>29</v>
      </c>
      <c r="U20433" s="5" t="s">
        <v>29</v>
      </c>
      <c r="V20433" s="5">
        <v>64236.7</v>
      </c>
      <c r="W20433" s="5"/>
    </row>
    <row r="20434" spans="1:23" x14ac:dyDescent="0.25">
      <c r="A20434" s="5">
        <f>20427</f>
      </c>
      <c r="B20434" s="5" t="s">
        <v>20456</v>
      </c>
      <c r="C20434" s="5" t="s">
        <v>29</v>
      </c>
      <c r="D20434" s="5" t="s">
        <v>30</v>
      </c>
      <c r="E20434" s="5">
        <v>21</v>
      </c>
      <c r="F20434" s="5">
        <v>0</v>
      </c>
      <c r="G20434" s="5">
        <v>1</v>
      </c>
      <c r="H20434" s="5">
        <v>0</v>
      </c>
      <c r="I20434" s="5">
        <v>16</v>
      </c>
      <c r="J20434" s="5">
        <v>0</v>
      </c>
      <c r="K20434" s="5">
        <v>0</v>
      </c>
      <c r="L20434" s="5">
        <v>24</v>
      </c>
      <c r="M20434" s="5">
        <v>0</v>
      </c>
      <c r="N20434" s="5">
        <v>0</v>
      </c>
      <c r="O20434" s="5">
        <v>20</v>
      </c>
      <c r="P20434" s="5">
        <v>1000</v>
      </c>
      <c r="Q20434" s="5">
        <v>16</v>
      </c>
      <c r="R20434" s="5">
        <v>31</v>
      </c>
      <c r="S20434" s="5" t="s">
        <v>30</v>
      </c>
      <c r="T20434" s="5" t="s">
        <v>29</v>
      </c>
      <c r="U20434" s="5" t="s">
        <v>29</v>
      </c>
      <c r="V20434" s="5">
        <v>64236.9</v>
      </c>
      <c r="W20434" s="5"/>
    </row>
    <row r="20435" spans="1:23" x14ac:dyDescent="0.25">
      <c r="A20435" s="5">
        <f>20428</f>
      </c>
      <c r="B20435" s="5" t="s">
        <v>20457</v>
      </c>
      <c r="C20435" s="5" t="s">
        <v>29</v>
      </c>
      <c r="D20435" s="5" t="s">
        <v>30</v>
      </c>
      <c r="E20435" s="5">
        <v>21</v>
      </c>
      <c r="F20435" s="5">
        <v>0</v>
      </c>
      <c r="G20435" s="5">
        <v>1</v>
      </c>
      <c r="H20435" s="5">
        <v>0</v>
      </c>
      <c r="I20435" s="5">
        <v>16</v>
      </c>
      <c r="J20435" s="5">
        <v>0</v>
      </c>
      <c r="K20435" s="5">
        <v>0</v>
      </c>
      <c r="L20435" s="5">
        <v>24</v>
      </c>
      <c r="M20435" s="5">
        <v>0</v>
      </c>
      <c r="N20435" s="5">
        <v>0</v>
      </c>
      <c r="O20435" s="5">
        <v>20</v>
      </c>
      <c r="P20435" s="5">
        <v>1000</v>
      </c>
      <c r="Q20435" s="5">
        <v>16</v>
      </c>
      <c r="R20435" s="5">
        <v>31</v>
      </c>
      <c r="S20435" s="5" t="s">
        <v>30</v>
      </c>
      <c r="T20435" s="5" t="s">
        <v>29</v>
      </c>
      <c r="U20435" s="5" t="s">
        <v>29</v>
      </c>
      <c r="V20435" s="5">
        <v>64237</v>
      </c>
      <c r="W20435" s="5"/>
    </row>
    <row r="20436" spans="1:23" x14ac:dyDescent="0.25">
      <c r="A20436" s="5">
        <f>20429</f>
      </c>
      <c r="B20436" s="5" t="s">
        <v>20458</v>
      </c>
      <c r="C20436" s="5" t="s">
        <v>29</v>
      </c>
      <c r="D20436" s="5" t="s">
        <v>30</v>
      </c>
      <c r="E20436" s="5">
        <v>21</v>
      </c>
      <c r="F20436" s="5">
        <v>0</v>
      </c>
      <c r="G20436" s="5">
        <v>1</v>
      </c>
      <c r="H20436" s="5">
        <v>0</v>
      </c>
      <c r="I20436" s="5">
        <v>16</v>
      </c>
      <c r="J20436" s="5">
        <v>0</v>
      </c>
      <c r="K20436" s="5">
        <v>0</v>
      </c>
      <c r="L20436" s="5">
        <v>24</v>
      </c>
      <c r="M20436" s="5">
        <v>0</v>
      </c>
      <c r="N20436" s="5">
        <v>0</v>
      </c>
      <c r="O20436" s="5">
        <v>20</v>
      </c>
      <c r="P20436" s="5">
        <v>1000</v>
      </c>
      <c r="Q20436" s="5">
        <v>16</v>
      </c>
      <c r="R20436" s="5">
        <v>31</v>
      </c>
      <c r="S20436" s="5" t="s">
        <v>30</v>
      </c>
      <c r="T20436" s="5" t="s">
        <v>29</v>
      </c>
      <c r="U20436" s="5" t="s">
        <v>29</v>
      </c>
      <c r="V20436" s="5">
        <v>64237.2</v>
      </c>
      <c r="W20436" s="5"/>
    </row>
    <row r="20437" spans="1:23" x14ac:dyDescent="0.25">
      <c r="A20437" s="5">
        <f>20430</f>
      </c>
      <c r="B20437" s="5" t="s">
        <v>20459</v>
      </c>
      <c r="C20437" s="5" t="s">
        <v>29</v>
      </c>
      <c r="D20437" s="5" t="s">
        <v>30</v>
      </c>
      <c r="E20437" s="5">
        <v>21</v>
      </c>
      <c r="F20437" s="5">
        <v>0</v>
      </c>
      <c r="G20437" s="5">
        <v>1</v>
      </c>
      <c r="H20437" s="5">
        <v>0</v>
      </c>
      <c r="I20437" s="5">
        <v>16</v>
      </c>
      <c r="J20437" s="5">
        <v>0</v>
      </c>
      <c r="K20437" s="5">
        <v>0</v>
      </c>
      <c r="L20437" s="5">
        <v>24</v>
      </c>
      <c r="M20437" s="5">
        <v>0</v>
      </c>
      <c r="N20437" s="5">
        <v>0</v>
      </c>
      <c r="O20437" s="5">
        <v>20</v>
      </c>
      <c r="P20437" s="5">
        <v>1000</v>
      </c>
      <c r="Q20437" s="5">
        <v>16</v>
      </c>
      <c r="R20437" s="5">
        <v>31</v>
      </c>
      <c r="S20437" s="5" t="s">
        <v>30</v>
      </c>
      <c r="T20437" s="5" t="s">
        <v>29</v>
      </c>
      <c r="U20437" s="5" t="s">
        <v>29</v>
      </c>
      <c r="V20437" s="5">
        <v>64237.3</v>
      </c>
      <c r="W20437" s="5"/>
    </row>
    <row r="20438" spans="1:23" x14ac:dyDescent="0.25">
      <c r="A20438" s="5">
        <f>20431</f>
      </c>
      <c r="B20438" s="5" t="s">
        <v>20460</v>
      </c>
      <c r="C20438" s="5" t="s">
        <v>29</v>
      </c>
      <c r="D20438" s="5" t="s">
        <v>30</v>
      </c>
      <c r="E20438" s="5">
        <v>21</v>
      </c>
      <c r="F20438" s="5">
        <v>0</v>
      </c>
      <c r="G20438" s="5">
        <v>1</v>
      </c>
      <c r="H20438" s="5">
        <v>0</v>
      </c>
      <c r="I20438" s="5">
        <v>16</v>
      </c>
      <c r="J20438" s="5">
        <v>0</v>
      </c>
      <c r="K20438" s="5">
        <v>0</v>
      </c>
      <c r="L20438" s="5">
        <v>24</v>
      </c>
      <c r="M20438" s="5">
        <v>0</v>
      </c>
      <c r="N20438" s="5">
        <v>0</v>
      </c>
      <c r="O20438" s="5">
        <v>20</v>
      </c>
      <c r="P20438" s="5">
        <v>1000</v>
      </c>
      <c r="Q20438" s="5">
        <v>16</v>
      </c>
      <c r="R20438" s="5">
        <v>31</v>
      </c>
      <c r="S20438" s="5" t="s">
        <v>30</v>
      </c>
      <c r="T20438" s="5" t="s">
        <v>29</v>
      </c>
      <c r="U20438" s="5" t="s">
        <v>29</v>
      </c>
      <c r="V20438" s="5">
        <v>64237.4</v>
      </c>
      <c r="W20438" s="5"/>
    </row>
    <row r="20439" spans="1:23" x14ac:dyDescent="0.25">
      <c r="A20439" s="5">
        <f>20432</f>
      </c>
      <c r="B20439" s="5" t="s">
        <v>20461</v>
      </c>
      <c r="C20439" s="5" t="s">
        <v>29</v>
      </c>
      <c r="D20439" s="5" t="s">
        <v>30</v>
      </c>
      <c r="E20439" s="5">
        <v>21</v>
      </c>
      <c r="F20439" s="5">
        <v>0</v>
      </c>
      <c r="G20439" s="5">
        <v>1</v>
      </c>
      <c r="H20439" s="5">
        <v>0</v>
      </c>
      <c r="I20439" s="5">
        <v>16</v>
      </c>
      <c r="J20439" s="5">
        <v>0</v>
      </c>
      <c r="K20439" s="5">
        <v>0</v>
      </c>
      <c r="L20439" s="5">
        <v>24</v>
      </c>
      <c r="M20439" s="5">
        <v>0</v>
      </c>
      <c r="N20439" s="5">
        <v>0</v>
      </c>
      <c r="O20439" s="5">
        <v>20</v>
      </c>
      <c r="P20439" s="5">
        <v>1000</v>
      </c>
      <c r="Q20439" s="5">
        <v>16</v>
      </c>
      <c r="R20439" s="5">
        <v>31</v>
      </c>
      <c r="S20439" s="5" t="s">
        <v>30</v>
      </c>
      <c r="T20439" s="5" t="s">
        <v>29</v>
      </c>
      <c r="U20439" s="5" t="s">
        <v>29</v>
      </c>
      <c r="V20439" s="5">
        <v>64237.6</v>
      </c>
      <c r="W20439" s="5"/>
    </row>
    <row r="20440" spans="1:23" x14ac:dyDescent="0.25">
      <c r="A20440" s="5">
        <f>20433</f>
      </c>
      <c r="B20440" s="5" t="s">
        <v>20462</v>
      </c>
      <c r="C20440" s="5" t="s">
        <v>29</v>
      </c>
      <c r="D20440" s="5" t="s">
        <v>30</v>
      </c>
      <c r="E20440" s="5">
        <v>21</v>
      </c>
      <c r="F20440" s="5">
        <v>0</v>
      </c>
      <c r="G20440" s="5">
        <v>1</v>
      </c>
      <c r="H20440" s="5">
        <v>0</v>
      </c>
      <c r="I20440" s="5">
        <v>16</v>
      </c>
      <c r="J20440" s="5">
        <v>0</v>
      </c>
      <c r="K20440" s="5">
        <v>0</v>
      </c>
      <c r="L20440" s="5">
        <v>24</v>
      </c>
      <c r="M20440" s="5">
        <v>0</v>
      </c>
      <c r="N20440" s="5">
        <v>0</v>
      </c>
      <c r="O20440" s="5">
        <v>20</v>
      </c>
      <c r="P20440" s="5">
        <v>1000</v>
      </c>
      <c r="Q20440" s="5">
        <v>16</v>
      </c>
      <c r="R20440" s="5">
        <v>31</v>
      </c>
      <c r="S20440" s="5" t="s">
        <v>30</v>
      </c>
      <c r="T20440" s="5" t="s">
        <v>29</v>
      </c>
      <c r="U20440" s="5" t="s">
        <v>29</v>
      </c>
      <c r="V20440" s="5">
        <v>64237.8</v>
      </c>
      <c r="W20440" s="5"/>
    </row>
    <row r="20441" spans="1:23" x14ac:dyDescent="0.25">
      <c r="A20441" s="5">
        <f>20434</f>
      </c>
      <c r="B20441" s="5" t="s">
        <v>20463</v>
      </c>
      <c r="C20441" s="5" t="s">
        <v>29</v>
      </c>
      <c r="D20441" s="5" t="s">
        <v>30</v>
      </c>
      <c r="E20441" s="5">
        <v>21</v>
      </c>
      <c r="F20441" s="5">
        <v>0</v>
      </c>
      <c r="G20441" s="5">
        <v>1</v>
      </c>
      <c r="H20441" s="5">
        <v>0</v>
      </c>
      <c r="I20441" s="5">
        <v>16</v>
      </c>
      <c r="J20441" s="5">
        <v>0</v>
      </c>
      <c r="K20441" s="5">
        <v>0</v>
      </c>
      <c r="L20441" s="5">
        <v>24</v>
      </c>
      <c r="M20441" s="5">
        <v>0</v>
      </c>
      <c r="N20441" s="5">
        <v>0</v>
      </c>
      <c r="O20441" s="5">
        <v>20</v>
      </c>
      <c r="P20441" s="5">
        <v>1000</v>
      </c>
      <c r="Q20441" s="5">
        <v>16</v>
      </c>
      <c r="R20441" s="5">
        <v>31</v>
      </c>
      <c r="S20441" s="5" t="s">
        <v>30</v>
      </c>
      <c r="T20441" s="5" t="s">
        <v>29</v>
      </c>
      <c r="U20441" s="5" t="s">
        <v>29</v>
      </c>
      <c r="V20441" s="5">
        <v>64237.9</v>
      </c>
      <c r="W20441" s="5"/>
    </row>
    <row r="20442" spans="1:23" x14ac:dyDescent="0.25">
      <c r="A20442" s="5">
        <f>20435</f>
      </c>
      <c r="B20442" s="5" t="s">
        <v>20464</v>
      </c>
      <c r="C20442" s="5" t="s">
        <v>29</v>
      </c>
      <c r="D20442" s="5" t="s">
        <v>30</v>
      </c>
      <c r="E20442" s="5">
        <v>21</v>
      </c>
      <c r="F20442" s="5">
        <v>0</v>
      </c>
      <c r="G20442" s="5">
        <v>1</v>
      </c>
      <c r="H20442" s="5">
        <v>0</v>
      </c>
      <c r="I20442" s="5">
        <v>16</v>
      </c>
      <c r="J20442" s="5">
        <v>0</v>
      </c>
      <c r="K20442" s="5">
        <v>0</v>
      </c>
      <c r="L20442" s="5">
        <v>24</v>
      </c>
      <c r="M20442" s="5">
        <v>0</v>
      </c>
      <c r="N20442" s="5">
        <v>0</v>
      </c>
      <c r="O20442" s="5">
        <v>20</v>
      </c>
      <c r="P20442" s="5">
        <v>1000</v>
      </c>
      <c r="Q20442" s="5">
        <v>16</v>
      </c>
      <c r="R20442" s="5">
        <v>31</v>
      </c>
      <c r="S20442" s="5" t="s">
        <v>30</v>
      </c>
      <c r="T20442" s="5" t="s">
        <v>29</v>
      </c>
      <c r="U20442" s="5" t="s">
        <v>29</v>
      </c>
      <c r="V20442" s="5">
        <v>64238.1</v>
      </c>
      <c r="W20442" s="5"/>
    </row>
    <row r="20443" spans="1:23" x14ac:dyDescent="0.25">
      <c r="A20443" s="5">
        <f>20436</f>
      </c>
      <c r="B20443" s="5" t="s">
        <v>20465</v>
      </c>
      <c r="C20443" s="5" t="s">
        <v>29</v>
      </c>
      <c r="D20443" s="5" t="s">
        <v>30</v>
      </c>
      <c r="E20443" s="5">
        <v>21</v>
      </c>
      <c r="F20443" s="5">
        <v>0</v>
      </c>
      <c r="G20443" s="5">
        <v>1</v>
      </c>
      <c r="H20443" s="5">
        <v>0</v>
      </c>
      <c r="I20443" s="5">
        <v>16</v>
      </c>
      <c r="J20443" s="5">
        <v>0</v>
      </c>
      <c r="K20443" s="5">
        <v>0</v>
      </c>
      <c r="L20443" s="5">
        <v>24</v>
      </c>
      <c r="M20443" s="5">
        <v>0</v>
      </c>
      <c r="N20443" s="5">
        <v>0</v>
      </c>
      <c r="O20443" s="5">
        <v>20</v>
      </c>
      <c r="P20443" s="5">
        <v>1000</v>
      </c>
      <c r="Q20443" s="5">
        <v>16</v>
      </c>
      <c r="R20443" s="5">
        <v>31</v>
      </c>
      <c r="S20443" s="5" t="s">
        <v>30</v>
      </c>
      <c r="T20443" s="5" t="s">
        <v>29</v>
      </c>
      <c r="U20443" s="5" t="s">
        <v>29</v>
      </c>
      <c r="V20443" s="5">
        <v>64238.3</v>
      </c>
      <c r="W20443" s="5"/>
    </row>
    <row r="20444" spans="1:23" x14ac:dyDescent="0.25">
      <c r="A20444" s="5">
        <f>20437</f>
      </c>
      <c r="B20444" s="5" t="s">
        <v>20466</v>
      </c>
      <c r="C20444" s="5" t="s">
        <v>29</v>
      </c>
      <c r="D20444" s="5" t="s">
        <v>30</v>
      </c>
      <c r="E20444" s="5">
        <v>21</v>
      </c>
      <c r="F20444" s="5">
        <v>0</v>
      </c>
      <c r="G20444" s="5">
        <v>1</v>
      </c>
      <c r="H20444" s="5">
        <v>0</v>
      </c>
      <c r="I20444" s="5">
        <v>16</v>
      </c>
      <c r="J20444" s="5">
        <v>0</v>
      </c>
      <c r="K20444" s="5">
        <v>0</v>
      </c>
      <c r="L20444" s="5">
        <v>24</v>
      </c>
      <c r="M20444" s="5">
        <v>0</v>
      </c>
      <c r="N20444" s="5">
        <v>0</v>
      </c>
      <c r="O20444" s="5">
        <v>20</v>
      </c>
      <c r="P20444" s="5">
        <v>1000</v>
      </c>
      <c r="Q20444" s="5">
        <v>16</v>
      </c>
      <c r="R20444" s="5">
        <v>31</v>
      </c>
      <c r="S20444" s="5" t="s">
        <v>30</v>
      </c>
      <c r="T20444" s="5" t="s">
        <v>29</v>
      </c>
      <c r="U20444" s="5" t="s">
        <v>29</v>
      </c>
      <c r="V20444" s="5">
        <v>64238.4</v>
      </c>
      <c r="W20444" s="5"/>
    </row>
    <row r="20445" spans="1:23" x14ac:dyDescent="0.25">
      <c r="A20445" s="5">
        <f>20438</f>
      </c>
      <c r="B20445" s="5" t="s">
        <v>20467</v>
      </c>
      <c r="C20445" s="5" t="s">
        <v>29</v>
      </c>
      <c r="D20445" s="5" t="s">
        <v>30</v>
      </c>
      <c r="E20445" s="5">
        <v>21</v>
      </c>
      <c r="F20445" s="5">
        <v>0</v>
      </c>
      <c r="G20445" s="5">
        <v>1</v>
      </c>
      <c r="H20445" s="5">
        <v>0</v>
      </c>
      <c r="I20445" s="5">
        <v>16</v>
      </c>
      <c r="J20445" s="5">
        <v>0</v>
      </c>
      <c r="K20445" s="5">
        <v>0</v>
      </c>
      <c r="L20445" s="5">
        <v>24</v>
      </c>
      <c r="M20445" s="5">
        <v>0</v>
      </c>
      <c r="N20445" s="5">
        <v>0</v>
      </c>
      <c r="O20445" s="5">
        <v>20</v>
      </c>
      <c r="P20445" s="5">
        <v>1000</v>
      </c>
      <c r="Q20445" s="5">
        <v>16</v>
      </c>
      <c r="R20445" s="5">
        <v>31</v>
      </c>
      <c r="S20445" s="5" t="s">
        <v>30</v>
      </c>
      <c r="T20445" s="5" t="s">
        <v>29</v>
      </c>
      <c r="U20445" s="5" t="s">
        <v>29</v>
      </c>
      <c r="V20445" s="5">
        <v>64238.6</v>
      </c>
      <c r="W20445" s="5"/>
    </row>
    <row r="20446" spans="1:23" x14ac:dyDescent="0.25">
      <c r="A20446" s="5">
        <f>20439</f>
      </c>
      <c r="B20446" s="5" t="s">
        <v>20468</v>
      </c>
      <c r="C20446" s="5" t="s">
        <v>29</v>
      </c>
      <c r="D20446" s="5" t="s">
        <v>30</v>
      </c>
      <c r="E20446" s="5">
        <v>21</v>
      </c>
      <c r="F20446" s="5">
        <v>0</v>
      </c>
      <c r="G20446" s="5">
        <v>1</v>
      </c>
      <c r="H20446" s="5">
        <v>0</v>
      </c>
      <c r="I20446" s="5">
        <v>16</v>
      </c>
      <c r="J20446" s="5">
        <v>0</v>
      </c>
      <c r="K20446" s="5">
        <v>0</v>
      </c>
      <c r="L20446" s="5">
        <v>24</v>
      </c>
      <c r="M20446" s="5">
        <v>0</v>
      </c>
      <c r="N20446" s="5">
        <v>0</v>
      </c>
      <c r="O20446" s="5">
        <v>20</v>
      </c>
      <c r="P20446" s="5">
        <v>1000</v>
      </c>
      <c r="Q20446" s="5">
        <v>16</v>
      </c>
      <c r="R20446" s="5">
        <v>31</v>
      </c>
      <c r="S20446" s="5" t="s">
        <v>30</v>
      </c>
      <c r="T20446" s="5" t="s">
        <v>29</v>
      </c>
      <c r="U20446" s="5" t="s">
        <v>29</v>
      </c>
      <c r="V20446" s="5">
        <v>64238.7</v>
      </c>
      <c r="W20446" s="5"/>
    </row>
    <row r="20447" spans="1:23" x14ac:dyDescent="0.25">
      <c r="A20447" s="5">
        <f>20440</f>
      </c>
      <c r="B20447" s="5" t="s">
        <v>20469</v>
      </c>
      <c r="C20447" s="5" t="s">
        <v>29</v>
      </c>
      <c r="D20447" s="5" t="s">
        <v>30</v>
      </c>
      <c r="E20447" s="5">
        <v>21</v>
      </c>
      <c r="F20447" s="5">
        <v>0</v>
      </c>
      <c r="G20447" s="5">
        <v>1</v>
      </c>
      <c r="H20447" s="5">
        <v>0</v>
      </c>
      <c r="I20447" s="5">
        <v>16</v>
      </c>
      <c r="J20447" s="5">
        <v>0</v>
      </c>
      <c r="K20447" s="5">
        <v>0</v>
      </c>
      <c r="L20447" s="5">
        <v>24</v>
      </c>
      <c r="M20447" s="5">
        <v>0</v>
      </c>
      <c r="N20447" s="5">
        <v>0</v>
      </c>
      <c r="O20447" s="5">
        <v>20</v>
      </c>
      <c r="P20447" s="5">
        <v>1000</v>
      </c>
      <c r="Q20447" s="5">
        <v>16</v>
      </c>
      <c r="R20447" s="5">
        <v>31</v>
      </c>
      <c r="S20447" s="5" t="s">
        <v>30</v>
      </c>
      <c r="T20447" s="5" t="s">
        <v>29</v>
      </c>
      <c r="U20447" s="5" t="s">
        <v>29</v>
      </c>
      <c r="V20447" s="5">
        <v>64238.8</v>
      </c>
      <c r="W20447" s="5"/>
    </row>
    <row r="20448" spans="1:23" x14ac:dyDescent="0.25">
      <c r="A20448" s="5">
        <f>20441</f>
      </c>
      <c r="B20448" s="5" t="s">
        <v>20470</v>
      </c>
      <c r="C20448" s="5" t="s">
        <v>29</v>
      </c>
      <c r="D20448" s="5" t="s">
        <v>30</v>
      </c>
      <c r="E20448" s="5">
        <v>21</v>
      </c>
      <c r="F20448" s="5">
        <v>0</v>
      </c>
      <c r="G20448" s="5">
        <v>1</v>
      </c>
      <c r="H20448" s="5">
        <v>0</v>
      </c>
      <c r="I20448" s="5">
        <v>16</v>
      </c>
      <c r="J20448" s="5">
        <v>0</v>
      </c>
      <c r="K20448" s="5">
        <v>0</v>
      </c>
      <c r="L20448" s="5">
        <v>24</v>
      </c>
      <c r="M20448" s="5">
        <v>0</v>
      </c>
      <c r="N20448" s="5">
        <v>0</v>
      </c>
      <c r="O20448" s="5">
        <v>20</v>
      </c>
      <c r="P20448" s="5">
        <v>1000</v>
      </c>
      <c r="Q20448" s="5">
        <v>16</v>
      </c>
      <c r="R20448" s="5">
        <v>31</v>
      </c>
      <c r="S20448" s="5" t="s">
        <v>30</v>
      </c>
      <c r="T20448" s="5" t="s">
        <v>29</v>
      </c>
      <c r="U20448" s="5" t="s">
        <v>29</v>
      </c>
      <c r="V20448" s="5">
        <v>64239</v>
      </c>
      <c r="W20448" s="5"/>
    </row>
    <row r="20449" spans="1:23" x14ac:dyDescent="0.25">
      <c r="A20449" s="5">
        <f>20442</f>
      </c>
      <c r="B20449" s="5" t="s">
        <v>20471</v>
      </c>
      <c r="C20449" s="5" t="s">
        <v>29</v>
      </c>
      <c r="D20449" s="5" t="s">
        <v>30</v>
      </c>
      <c r="E20449" s="5">
        <v>21</v>
      </c>
      <c r="F20449" s="5">
        <v>0</v>
      </c>
      <c r="G20449" s="5">
        <v>1</v>
      </c>
      <c r="H20449" s="5">
        <v>0</v>
      </c>
      <c r="I20449" s="5">
        <v>16</v>
      </c>
      <c r="J20449" s="5">
        <v>0</v>
      </c>
      <c r="K20449" s="5">
        <v>0</v>
      </c>
      <c r="L20449" s="5">
        <v>24</v>
      </c>
      <c r="M20449" s="5">
        <v>0</v>
      </c>
      <c r="N20449" s="5">
        <v>0</v>
      </c>
      <c r="O20449" s="5">
        <v>20</v>
      </c>
      <c r="P20449" s="5">
        <v>1000</v>
      </c>
      <c r="Q20449" s="5">
        <v>16</v>
      </c>
      <c r="R20449" s="5">
        <v>31</v>
      </c>
      <c r="S20449" s="5" t="s">
        <v>30</v>
      </c>
      <c r="T20449" s="5" t="s">
        <v>29</v>
      </c>
      <c r="U20449" s="5" t="s">
        <v>29</v>
      </c>
      <c r="V20449" s="5">
        <v>64239.1</v>
      </c>
      <c r="W20449" s="5"/>
    </row>
    <row r="20450" spans="1:23" x14ac:dyDescent="0.25">
      <c r="A20450" s="5">
        <f>20443</f>
      </c>
      <c r="B20450" s="5" t="s">
        <v>20472</v>
      </c>
      <c r="C20450" s="5" t="s">
        <v>29</v>
      </c>
      <c r="D20450" s="5" t="s">
        <v>30</v>
      </c>
      <c r="E20450" s="5">
        <v>21</v>
      </c>
      <c r="F20450" s="5">
        <v>0</v>
      </c>
      <c r="G20450" s="5">
        <v>1</v>
      </c>
      <c r="H20450" s="5">
        <v>0</v>
      </c>
      <c r="I20450" s="5">
        <v>16</v>
      </c>
      <c r="J20450" s="5">
        <v>0</v>
      </c>
      <c r="K20450" s="5">
        <v>0</v>
      </c>
      <c r="L20450" s="5">
        <v>24</v>
      </c>
      <c r="M20450" s="5">
        <v>0</v>
      </c>
      <c r="N20450" s="5">
        <v>0</v>
      </c>
      <c r="O20450" s="5">
        <v>20</v>
      </c>
      <c r="P20450" s="5">
        <v>1000</v>
      </c>
      <c r="Q20450" s="5">
        <v>16</v>
      </c>
      <c r="R20450" s="5">
        <v>31</v>
      </c>
      <c r="S20450" s="5" t="s">
        <v>30</v>
      </c>
      <c r="T20450" s="5" t="s">
        <v>29</v>
      </c>
      <c r="U20450" s="5" t="s">
        <v>29</v>
      </c>
      <c r="V20450" s="5">
        <v>64239.2</v>
      </c>
      <c r="W20450" s="5"/>
    </row>
    <row r="20451" spans="1:23" x14ac:dyDescent="0.25">
      <c r="A20451" s="5">
        <f>20444</f>
      </c>
      <c r="B20451" s="5" t="s">
        <v>20473</v>
      </c>
      <c r="C20451" s="5" t="s">
        <v>29</v>
      </c>
      <c r="D20451" s="5" t="s">
        <v>30</v>
      </c>
      <c r="E20451" s="5">
        <v>21</v>
      </c>
      <c r="F20451" s="5">
        <v>0</v>
      </c>
      <c r="G20451" s="5">
        <v>1</v>
      </c>
      <c r="H20451" s="5">
        <v>0</v>
      </c>
      <c r="I20451" s="5">
        <v>16</v>
      </c>
      <c r="J20451" s="5">
        <v>0</v>
      </c>
      <c r="K20451" s="5">
        <v>0</v>
      </c>
      <c r="L20451" s="5">
        <v>24</v>
      </c>
      <c r="M20451" s="5">
        <v>0</v>
      </c>
      <c r="N20451" s="5">
        <v>0</v>
      </c>
      <c r="O20451" s="5">
        <v>20</v>
      </c>
      <c r="P20451" s="5">
        <v>1000</v>
      </c>
      <c r="Q20451" s="5">
        <v>16</v>
      </c>
      <c r="R20451" s="5">
        <v>31</v>
      </c>
      <c r="S20451" s="5" t="s">
        <v>30</v>
      </c>
      <c r="T20451" s="5" t="s">
        <v>29</v>
      </c>
      <c r="U20451" s="5" t="s">
        <v>29</v>
      </c>
      <c r="V20451" s="5">
        <v>64239.4</v>
      </c>
      <c r="W20451" s="5"/>
    </row>
    <row r="20452" spans="1:23" x14ac:dyDescent="0.25">
      <c r="A20452" s="5">
        <f>20445</f>
      </c>
      <c r="B20452" s="5" t="s">
        <v>20474</v>
      </c>
      <c r="C20452" s="5" t="s">
        <v>29</v>
      </c>
      <c r="D20452" s="5" t="s">
        <v>30</v>
      </c>
      <c r="E20452" s="5">
        <v>21</v>
      </c>
      <c r="F20452" s="5">
        <v>0</v>
      </c>
      <c r="G20452" s="5">
        <v>1</v>
      </c>
      <c r="H20452" s="5">
        <v>0</v>
      </c>
      <c r="I20452" s="5">
        <v>16</v>
      </c>
      <c r="J20452" s="5">
        <v>0</v>
      </c>
      <c r="K20452" s="5">
        <v>0</v>
      </c>
      <c r="L20452" s="5">
        <v>24</v>
      </c>
      <c r="M20452" s="5">
        <v>0</v>
      </c>
      <c r="N20452" s="5">
        <v>0</v>
      </c>
      <c r="O20452" s="5">
        <v>20</v>
      </c>
      <c r="P20452" s="5">
        <v>1000</v>
      </c>
      <c r="Q20452" s="5">
        <v>16</v>
      </c>
      <c r="R20452" s="5">
        <v>31</v>
      </c>
      <c r="S20452" s="5" t="s">
        <v>30</v>
      </c>
      <c r="T20452" s="5" t="s">
        <v>29</v>
      </c>
      <c r="U20452" s="5" t="s">
        <v>29</v>
      </c>
      <c r="V20452" s="5">
        <v>64239.5</v>
      </c>
      <c r="W20452" s="5"/>
    </row>
    <row r="20453" spans="1:23" x14ac:dyDescent="0.25">
      <c r="A20453" s="5">
        <f>20446</f>
      </c>
      <c r="B20453" s="5" t="s">
        <v>20475</v>
      </c>
      <c r="C20453" s="5" t="s">
        <v>29</v>
      </c>
      <c r="D20453" s="5" t="s">
        <v>30</v>
      </c>
      <c r="E20453" s="5">
        <v>21</v>
      </c>
      <c r="F20453" s="5">
        <v>0</v>
      </c>
      <c r="G20453" s="5">
        <v>1</v>
      </c>
      <c r="H20453" s="5">
        <v>0</v>
      </c>
      <c r="I20453" s="5">
        <v>16</v>
      </c>
      <c r="J20453" s="5">
        <v>0</v>
      </c>
      <c r="K20453" s="5">
        <v>0</v>
      </c>
      <c r="L20453" s="5">
        <v>24</v>
      </c>
      <c r="M20453" s="5">
        <v>0</v>
      </c>
      <c r="N20453" s="5">
        <v>0</v>
      </c>
      <c r="O20453" s="5">
        <v>20</v>
      </c>
      <c r="P20453" s="5">
        <v>1000</v>
      </c>
      <c r="Q20453" s="5">
        <v>16</v>
      </c>
      <c r="R20453" s="5">
        <v>31</v>
      </c>
      <c r="S20453" s="5" t="s">
        <v>30</v>
      </c>
      <c r="T20453" s="5" t="s">
        <v>29</v>
      </c>
      <c r="U20453" s="5" t="s">
        <v>29</v>
      </c>
      <c r="V20453" s="5">
        <v>64239.6</v>
      </c>
      <c r="W20453" s="5"/>
    </row>
    <row r="20454" spans="1:23" x14ac:dyDescent="0.25">
      <c r="A20454" s="5">
        <f>20447</f>
      </c>
      <c r="B20454" s="5" t="s">
        <v>20476</v>
      </c>
      <c r="C20454" s="5" t="s">
        <v>29</v>
      </c>
      <c r="D20454" s="5" t="s">
        <v>30</v>
      </c>
      <c r="E20454" s="5">
        <v>21</v>
      </c>
      <c r="F20454" s="5">
        <v>0</v>
      </c>
      <c r="G20454" s="5">
        <v>1</v>
      </c>
      <c r="H20454" s="5">
        <v>0</v>
      </c>
      <c r="I20454" s="5">
        <v>16</v>
      </c>
      <c r="J20454" s="5">
        <v>0</v>
      </c>
      <c r="K20454" s="5">
        <v>0</v>
      </c>
      <c r="L20454" s="5">
        <v>24</v>
      </c>
      <c r="M20454" s="5">
        <v>0</v>
      </c>
      <c r="N20454" s="5">
        <v>0</v>
      </c>
      <c r="O20454" s="5">
        <v>20</v>
      </c>
      <c r="P20454" s="5">
        <v>1000</v>
      </c>
      <c r="Q20454" s="5">
        <v>16</v>
      </c>
      <c r="R20454" s="5">
        <v>31</v>
      </c>
      <c r="S20454" s="5" t="s">
        <v>30</v>
      </c>
      <c r="T20454" s="5" t="s">
        <v>29</v>
      </c>
      <c r="U20454" s="5" t="s">
        <v>29</v>
      </c>
      <c r="V20454" s="5">
        <v>64239.8</v>
      </c>
      <c r="W20454" s="5"/>
    </row>
    <row r="20455" spans="1:23" x14ac:dyDescent="0.25">
      <c r="A20455" s="5">
        <f>20448</f>
      </c>
      <c r="B20455" s="5" t="s">
        <v>20477</v>
      </c>
      <c r="C20455" s="5" t="s">
        <v>29</v>
      </c>
      <c r="D20455" s="5" t="s">
        <v>30</v>
      </c>
      <c r="E20455" s="5">
        <v>21</v>
      </c>
      <c r="F20455" s="5">
        <v>0</v>
      </c>
      <c r="G20455" s="5">
        <v>1</v>
      </c>
      <c r="H20455" s="5">
        <v>0</v>
      </c>
      <c r="I20455" s="5">
        <v>16</v>
      </c>
      <c r="J20455" s="5">
        <v>0</v>
      </c>
      <c r="K20455" s="5">
        <v>0</v>
      </c>
      <c r="L20455" s="5">
        <v>24</v>
      </c>
      <c r="M20455" s="5">
        <v>0</v>
      </c>
      <c r="N20455" s="5">
        <v>0</v>
      </c>
      <c r="O20455" s="5">
        <v>20</v>
      </c>
      <c r="P20455" s="5">
        <v>1000</v>
      </c>
      <c r="Q20455" s="5">
        <v>16</v>
      </c>
      <c r="R20455" s="5">
        <v>31</v>
      </c>
      <c r="S20455" s="5" t="s">
        <v>30</v>
      </c>
      <c r="T20455" s="5" t="s">
        <v>29</v>
      </c>
      <c r="U20455" s="5" t="s">
        <v>29</v>
      </c>
      <c r="V20455" s="5">
        <v>64239.9</v>
      </c>
      <c r="W20455" s="5"/>
    </row>
    <row r="20456" spans="1:23" x14ac:dyDescent="0.25">
      <c r="A20456" s="5">
        <f>20449</f>
      </c>
      <c r="B20456" s="5" t="s">
        <v>20478</v>
      </c>
      <c r="C20456" s="5" t="s">
        <v>29</v>
      </c>
      <c r="D20456" s="5" t="s">
        <v>30</v>
      </c>
      <c r="E20456" s="5">
        <v>21</v>
      </c>
      <c r="F20456" s="5">
        <v>0</v>
      </c>
      <c r="G20456" s="5">
        <v>1</v>
      </c>
      <c r="H20456" s="5">
        <v>0</v>
      </c>
      <c r="I20456" s="5">
        <v>16</v>
      </c>
      <c r="J20456" s="5">
        <v>0</v>
      </c>
      <c r="K20456" s="5">
        <v>0</v>
      </c>
      <c r="L20456" s="5">
        <v>24</v>
      </c>
      <c r="M20456" s="5">
        <v>0</v>
      </c>
      <c r="N20456" s="5">
        <v>0</v>
      </c>
      <c r="O20456" s="5">
        <v>20</v>
      </c>
      <c r="P20456" s="5">
        <v>1000</v>
      </c>
      <c r="Q20456" s="5">
        <v>16</v>
      </c>
      <c r="R20456" s="5">
        <v>31</v>
      </c>
      <c r="S20456" s="5" t="s">
        <v>30</v>
      </c>
      <c r="T20456" s="5" t="s">
        <v>29</v>
      </c>
      <c r="U20456" s="5" t="s">
        <v>29</v>
      </c>
      <c r="V20456" s="5">
        <v>64240</v>
      </c>
      <c r="W20456" s="5"/>
    </row>
    <row r="20457" spans="1:23" x14ac:dyDescent="0.25">
      <c r="A20457" s="5">
        <f>20450</f>
      </c>
      <c r="B20457" s="5" t="s">
        <v>20479</v>
      </c>
      <c r="C20457" s="5" t="s">
        <v>29</v>
      </c>
      <c r="D20457" s="5" t="s">
        <v>30</v>
      </c>
      <c r="E20457" s="5">
        <v>21</v>
      </c>
      <c r="F20457" s="5">
        <v>0</v>
      </c>
      <c r="G20457" s="5">
        <v>1</v>
      </c>
      <c r="H20457" s="5">
        <v>0</v>
      </c>
      <c r="I20457" s="5">
        <v>16</v>
      </c>
      <c r="J20457" s="5">
        <v>0</v>
      </c>
      <c r="K20457" s="5">
        <v>0</v>
      </c>
      <c r="L20457" s="5">
        <v>24</v>
      </c>
      <c r="M20457" s="5">
        <v>0</v>
      </c>
      <c r="N20457" s="5">
        <v>0</v>
      </c>
      <c r="O20457" s="5">
        <v>20</v>
      </c>
      <c r="P20457" s="5">
        <v>1000</v>
      </c>
      <c r="Q20457" s="5">
        <v>16</v>
      </c>
      <c r="R20457" s="5">
        <v>31</v>
      </c>
      <c r="S20457" s="5" t="s">
        <v>30</v>
      </c>
      <c r="T20457" s="5" t="s">
        <v>29</v>
      </c>
      <c r="U20457" s="5" t="s">
        <v>29</v>
      </c>
      <c r="V20457" s="5">
        <v>64240.2</v>
      </c>
      <c r="W20457" s="5"/>
    </row>
    <row r="20458" spans="1:23" x14ac:dyDescent="0.25">
      <c r="A20458" s="5">
        <f>20451</f>
      </c>
      <c r="B20458" s="5" t="s">
        <v>20480</v>
      </c>
      <c r="C20458" s="5" t="s">
        <v>29</v>
      </c>
      <c r="D20458" s="5" t="s">
        <v>30</v>
      </c>
      <c r="E20458" s="5">
        <v>21</v>
      </c>
      <c r="F20458" s="5">
        <v>0</v>
      </c>
      <c r="G20458" s="5">
        <v>1</v>
      </c>
      <c r="H20458" s="5">
        <v>0</v>
      </c>
      <c r="I20458" s="5">
        <v>16</v>
      </c>
      <c r="J20458" s="5">
        <v>0</v>
      </c>
      <c r="K20458" s="5">
        <v>0</v>
      </c>
      <c r="L20458" s="5">
        <v>24</v>
      </c>
      <c r="M20458" s="5">
        <v>0</v>
      </c>
      <c r="N20458" s="5">
        <v>0</v>
      </c>
      <c r="O20458" s="5">
        <v>20</v>
      </c>
      <c r="P20458" s="5">
        <v>1000</v>
      </c>
      <c r="Q20458" s="5">
        <v>16</v>
      </c>
      <c r="R20458" s="5">
        <v>31</v>
      </c>
      <c r="S20458" s="5" t="s">
        <v>30</v>
      </c>
      <c r="T20458" s="5" t="s">
        <v>29</v>
      </c>
      <c r="U20458" s="5" t="s">
        <v>29</v>
      </c>
      <c r="V20458" s="5">
        <v>64240.3</v>
      </c>
      <c r="W20458" s="5"/>
    </row>
    <row r="20459" spans="1:23" x14ac:dyDescent="0.25">
      <c r="A20459" s="5">
        <f>20452</f>
      </c>
      <c r="B20459" s="5" t="s">
        <v>20481</v>
      </c>
      <c r="C20459" s="5" t="s">
        <v>29</v>
      </c>
      <c r="D20459" s="5" t="s">
        <v>30</v>
      </c>
      <c r="E20459" s="5">
        <v>21</v>
      </c>
      <c r="F20459" s="5">
        <v>0</v>
      </c>
      <c r="G20459" s="5">
        <v>1</v>
      </c>
      <c r="H20459" s="5">
        <v>0</v>
      </c>
      <c r="I20459" s="5">
        <v>16</v>
      </c>
      <c r="J20459" s="5">
        <v>0</v>
      </c>
      <c r="K20459" s="5">
        <v>0</v>
      </c>
      <c r="L20459" s="5">
        <v>24</v>
      </c>
      <c r="M20459" s="5">
        <v>0</v>
      </c>
      <c r="N20459" s="5">
        <v>0</v>
      </c>
      <c r="O20459" s="5">
        <v>20</v>
      </c>
      <c r="P20459" s="5">
        <v>1000</v>
      </c>
      <c r="Q20459" s="5">
        <v>16</v>
      </c>
      <c r="R20459" s="5">
        <v>31</v>
      </c>
      <c r="S20459" s="5" t="s">
        <v>30</v>
      </c>
      <c r="T20459" s="5" t="s">
        <v>29</v>
      </c>
      <c r="U20459" s="5" t="s">
        <v>29</v>
      </c>
      <c r="V20459" s="5">
        <v>64240.4</v>
      </c>
      <c r="W20459" s="5"/>
    </row>
    <row r="20460" spans="1:23" x14ac:dyDescent="0.25">
      <c r="A20460" s="5">
        <f>20453</f>
      </c>
      <c r="B20460" s="5" t="s">
        <v>20482</v>
      </c>
      <c r="C20460" s="5" t="s">
        <v>29</v>
      </c>
      <c r="D20460" s="5" t="s">
        <v>30</v>
      </c>
      <c r="E20460" s="5">
        <v>21</v>
      </c>
      <c r="F20460" s="5">
        <v>0</v>
      </c>
      <c r="G20460" s="5">
        <v>1</v>
      </c>
      <c r="H20460" s="5">
        <v>0</v>
      </c>
      <c r="I20460" s="5">
        <v>16</v>
      </c>
      <c r="J20460" s="5">
        <v>0</v>
      </c>
      <c r="K20460" s="5">
        <v>0</v>
      </c>
      <c r="L20460" s="5">
        <v>24</v>
      </c>
      <c r="M20460" s="5">
        <v>0</v>
      </c>
      <c r="N20460" s="5">
        <v>0</v>
      </c>
      <c r="O20460" s="5">
        <v>20</v>
      </c>
      <c r="P20460" s="5">
        <v>1000</v>
      </c>
      <c r="Q20460" s="5">
        <v>16</v>
      </c>
      <c r="R20460" s="5">
        <v>31</v>
      </c>
      <c r="S20460" s="5" t="s">
        <v>30</v>
      </c>
      <c r="T20460" s="5" t="s">
        <v>29</v>
      </c>
      <c r="U20460" s="5" t="s">
        <v>29</v>
      </c>
      <c r="V20460" s="5">
        <v>64240.6</v>
      </c>
      <c r="W20460" s="5"/>
    </row>
    <row r="20461" spans="1:23" x14ac:dyDescent="0.25">
      <c r="A20461" s="5">
        <f>20454</f>
      </c>
      <c r="B20461" s="5" t="s">
        <v>20483</v>
      </c>
      <c r="C20461" s="5" t="s">
        <v>29</v>
      </c>
      <c r="D20461" s="5" t="s">
        <v>30</v>
      </c>
      <c r="E20461" s="5">
        <v>21</v>
      </c>
      <c r="F20461" s="5">
        <v>0</v>
      </c>
      <c r="G20461" s="5">
        <v>1</v>
      </c>
      <c r="H20461" s="5">
        <v>0</v>
      </c>
      <c r="I20461" s="5">
        <v>16</v>
      </c>
      <c r="J20461" s="5">
        <v>0</v>
      </c>
      <c r="K20461" s="5">
        <v>0</v>
      </c>
      <c r="L20461" s="5">
        <v>24</v>
      </c>
      <c r="M20461" s="5">
        <v>0</v>
      </c>
      <c r="N20461" s="5">
        <v>0</v>
      </c>
      <c r="O20461" s="5">
        <v>20</v>
      </c>
      <c r="P20461" s="5">
        <v>1000</v>
      </c>
      <c r="Q20461" s="5">
        <v>16</v>
      </c>
      <c r="R20461" s="5">
        <v>31</v>
      </c>
      <c r="S20461" s="5" t="s">
        <v>30</v>
      </c>
      <c r="T20461" s="5" t="s">
        <v>29</v>
      </c>
      <c r="U20461" s="5" t="s">
        <v>29</v>
      </c>
      <c r="V20461" s="5">
        <v>64240.7</v>
      </c>
      <c r="W20461" s="5"/>
    </row>
    <row r="20462" spans="1:23" x14ac:dyDescent="0.25">
      <c r="A20462" s="5">
        <f>20455</f>
      </c>
      <c r="B20462" s="5" t="s">
        <v>20484</v>
      </c>
      <c r="C20462" s="5" t="s">
        <v>29</v>
      </c>
      <c r="D20462" s="5" t="s">
        <v>30</v>
      </c>
      <c r="E20462" s="5">
        <v>21</v>
      </c>
      <c r="F20462" s="5">
        <v>0</v>
      </c>
      <c r="G20462" s="5">
        <v>1</v>
      </c>
      <c r="H20462" s="5">
        <v>0</v>
      </c>
      <c r="I20462" s="5">
        <v>16</v>
      </c>
      <c r="J20462" s="5">
        <v>0</v>
      </c>
      <c r="K20462" s="5">
        <v>0</v>
      </c>
      <c r="L20462" s="5">
        <v>24</v>
      </c>
      <c r="M20462" s="5">
        <v>0</v>
      </c>
      <c r="N20462" s="5">
        <v>0</v>
      </c>
      <c r="O20462" s="5">
        <v>20</v>
      </c>
      <c r="P20462" s="5">
        <v>1000</v>
      </c>
      <c r="Q20462" s="5">
        <v>16</v>
      </c>
      <c r="R20462" s="5">
        <v>31</v>
      </c>
      <c r="S20462" s="5" t="s">
        <v>30</v>
      </c>
      <c r="T20462" s="5" t="s">
        <v>29</v>
      </c>
      <c r="U20462" s="5" t="s">
        <v>29</v>
      </c>
      <c r="V20462" s="5">
        <v>64240.8</v>
      </c>
      <c r="W20462" s="5"/>
    </row>
    <row r="20463" spans="1:23" x14ac:dyDescent="0.25">
      <c r="A20463" s="5">
        <f>20456</f>
      </c>
      <c r="B20463" s="5" t="s">
        <v>20485</v>
      </c>
      <c r="C20463" s="5" t="s">
        <v>29</v>
      </c>
      <c r="D20463" s="5" t="s">
        <v>30</v>
      </c>
      <c r="E20463" s="5">
        <v>21</v>
      </c>
      <c r="F20463" s="5">
        <v>0</v>
      </c>
      <c r="G20463" s="5">
        <v>1</v>
      </c>
      <c r="H20463" s="5">
        <v>0</v>
      </c>
      <c r="I20463" s="5">
        <v>16</v>
      </c>
      <c r="J20463" s="5">
        <v>0</v>
      </c>
      <c r="K20463" s="5">
        <v>0</v>
      </c>
      <c r="L20463" s="5">
        <v>24</v>
      </c>
      <c r="M20463" s="5">
        <v>0</v>
      </c>
      <c r="N20463" s="5">
        <v>0</v>
      </c>
      <c r="O20463" s="5">
        <v>20</v>
      </c>
      <c r="P20463" s="5">
        <v>1000</v>
      </c>
      <c r="Q20463" s="5">
        <v>16</v>
      </c>
      <c r="R20463" s="5">
        <v>31</v>
      </c>
      <c r="S20463" s="5" t="s">
        <v>30</v>
      </c>
      <c r="T20463" s="5" t="s">
        <v>29</v>
      </c>
      <c r="U20463" s="5" t="s">
        <v>29</v>
      </c>
      <c r="V20463" s="5">
        <v>64241</v>
      </c>
      <c r="W20463" s="5"/>
    </row>
    <row r="20464" spans="1:23" x14ac:dyDescent="0.25">
      <c r="A20464" s="5">
        <f>20457</f>
      </c>
      <c r="B20464" s="5" t="s">
        <v>20486</v>
      </c>
      <c r="C20464" s="5" t="s">
        <v>29</v>
      </c>
      <c r="D20464" s="5" t="s">
        <v>30</v>
      </c>
      <c r="E20464" s="5">
        <v>21</v>
      </c>
      <c r="F20464" s="5">
        <v>0</v>
      </c>
      <c r="G20464" s="5">
        <v>1</v>
      </c>
      <c r="H20464" s="5">
        <v>0</v>
      </c>
      <c r="I20464" s="5">
        <v>16</v>
      </c>
      <c r="J20464" s="5">
        <v>0</v>
      </c>
      <c r="K20464" s="5">
        <v>0</v>
      </c>
      <c r="L20464" s="5">
        <v>24</v>
      </c>
      <c r="M20464" s="5">
        <v>0</v>
      </c>
      <c r="N20464" s="5">
        <v>0</v>
      </c>
      <c r="O20464" s="5">
        <v>20</v>
      </c>
      <c r="P20464" s="5">
        <v>1000</v>
      </c>
      <c r="Q20464" s="5">
        <v>16</v>
      </c>
      <c r="R20464" s="5">
        <v>31</v>
      </c>
      <c r="S20464" s="5" t="s">
        <v>30</v>
      </c>
      <c r="T20464" s="5" t="s">
        <v>29</v>
      </c>
      <c r="U20464" s="5" t="s">
        <v>29</v>
      </c>
      <c r="V20464" s="5">
        <v>64241.1</v>
      </c>
      <c r="W20464" s="5"/>
    </row>
    <row r="20465" spans="1:23" x14ac:dyDescent="0.25">
      <c r="A20465" s="5">
        <f>20458</f>
      </c>
      <c r="B20465" s="5" t="s">
        <v>20487</v>
      </c>
      <c r="C20465" s="5" t="s">
        <v>29</v>
      </c>
      <c r="D20465" s="5" t="s">
        <v>30</v>
      </c>
      <c r="E20465" s="5">
        <v>21</v>
      </c>
      <c r="F20465" s="5">
        <v>0</v>
      </c>
      <c r="G20465" s="5">
        <v>1</v>
      </c>
      <c r="H20465" s="5">
        <v>0</v>
      </c>
      <c r="I20465" s="5">
        <v>16</v>
      </c>
      <c r="J20465" s="5">
        <v>0</v>
      </c>
      <c r="K20465" s="5">
        <v>0</v>
      </c>
      <c r="L20465" s="5">
        <v>24</v>
      </c>
      <c r="M20465" s="5">
        <v>0</v>
      </c>
      <c r="N20465" s="5">
        <v>0</v>
      </c>
      <c r="O20465" s="5">
        <v>20</v>
      </c>
      <c r="P20465" s="5">
        <v>1000</v>
      </c>
      <c r="Q20465" s="5">
        <v>16</v>
      </c>
      <c r="R20465" s="5">
        <v>31</v>
      </c>
      <c r="S20465" s="5" t="s">
        <v>30</v>
      </c>
      <c r="T20465" s="5" t="s">
        <v>29</v>
      </c>
      <c r="U20465" s="5" t="s">
        <v>29</v>
      </c>
      <c r="V20465" s="5">
        <v>64241.2</v>
      </c>
      <c r="W20465" s="5"/>
    </row>
    <row r="20466" spans="1:23" x14ac:dyDescent="0.25">
      <c r="A20466" s="5">
        <f>20459</f>
      </c>
      <c r="B20466" s="5" t="s">
        <v>20488</v>
      </c>
      <c r="C20466" s="5" t="s">
        <v>29</v>
      </c>
      <c r="D20466" s="5" t="s">
        <v>30</v>
      </c>
      <c r="E20466" s="5">
        <v>21</v>
      </c>
      <c r="F20466" s="5">
        <v>0</v>
      </c>
      <c r="G20466" s="5">
        <v>1</v>
      </c>
      <c r="H20466" s="5">
        <v>0</v>
      </c>
      <c r="I20466" s="5">
        <v>16</v>
      </c>
      <c r="J20466" s="5">
        <v>0</v>
      </c>
      <c r="K20466" s="5">
        <v>0</v>
      </c>
      <c r="L20466" s="5">
        <v>24</v>
      </c>
      <c r="M20466" s="5">
        <v>0</v>
      </c>
      <c r="N20466" s="5">
        <v>0</v>
      </c>
      <c r="O20466" s="5">
        <v>20</v>
      </c>
      <c r="P20466" s="5">
        <v>1000</v>
      </c>
      <c r="Q20466" s="5">
        <v>16</v>
      </c>
      <c r="R20466" s="5">
        <v>31</v>
      </c>
      <c r="S20466" s="5" t="s">
        <v>30</v>
      </c>
      <c r="T20466" s="5" t="s">
        <v>29</v>
      </c>
      <c r="U20466" s="5" t="s">
        <v>29</v>
      </c>
      <c r="V20466" s="5">
        <v>64241.4</v>
      </c>
      <c r="W20466" s="5"/>
    </row>
    <row r="20467" spans="1:23" x14ac:dyDescent="0.25">
      <c r="A20467" s="5">
        <f>20460</f>
      </c>
      <c r="B20467" s="5" t="s">
        <v>20489</v>
      </c>
      <c r="C20467" s="5" t="s">
        <v>29</v>
      </c>
      <c r="D20467" s="5" t="s">
        <v>30</v>
      </c>
      <c r="E20467" s="5">
        <v>21</v>
      </c>
      <c r="F20467" s="5">
        <v>0</v>
      </c>
      <c r="G20467" s="5">
        <v>1</v>
      </c>
      <c r="H20467" s="5">
        <v>0</v>
      </c>
      <c r="I20467" s="5">
        <v>16</v>
      </c>
      <c r="J20467" s="5">
        <v>0</v>
      </c>
      <c r="K20467" s="5">
        <v>0</v>
      </c>
      <c r="L20467" s="5">
        <v>24</v>
      </c>
      <c r="M20467" s="5">
        <v>0</v>
      </c>
      <c r="N20467" s="5">
        <v>0</v>
      </c>
      <c r="O20467" s="5">
        <v>20</v>
      </c>
      <c r="P20467" s="5">
        <v>1000</v>
      </c>
      <c r="Q20467" s="5">
        <v>16</v>
      </c>
      <c r="R20467" s="5">
        <v>31</v>
      </c>
      <c r="S20467" s="5" t="s">
        <v>30</v>
      </c>
      <c r="T20467" s="5" t="s">
        <v>29</v>
      </c>
      <c r="U20467" s="5" t="s">
        <v>29</v>
      </c>
      <c r="V20467" s="5">
        <v>64241.5</v>
      </c>
      <c r="W20467" s="5"/>
    </row>
    <row r="20468" spans="1:23" x14ac:dyDescent="0.25">
      <c r="A20468" s="5">
        <f>20461</f>
      </c>
      <c r="B20468" s="5" t="s">
        <v>20490</v>
      </c>
      <c r="C20468" s="5" t="s">
        <v>29</v>
      </c>
      <c r="D20468" s="5" t="s">
        <v>30</v>
      </c>
      <c r="E20468" s="5">
        <v>21</v>
      </c>
      <c r="F20468" s="5">
        <v>0</v>
      </c>
      <c r="G20468" s="5">
        <v>1</v>
      </c>
      <c r="H20468" s="5">
        <v>0</v>
      </c>
      <c r="I20468" s="5">
        <v>16</v>
      </c>
      <c r="J20468" s="5">
        <v>0</v>
      </c>
      <c r="K20468" s="5">
        <v>0</v>
      </c>
      <c r="L20468" s="5">
        <v>24</v>
      </c>
      <c r="M20468" s="5">
        <v>0</v>
      </c>
      <c r="N20468" s="5">
        <v>0</v>
      </c>
      <c r="O20468" s="5">
        <v>20</v>
      </c>
      <c r="P20468" s="5">
        <v>1000</v>
      </c>
      <c r="Q20468" s="5">
        <v>16</v>
      </c>
      <c r="R20468" s="5">
        <v>31</v>
      </c>
      <c r="S20468" s="5" t="s">
        <v>30</v>
      </c>
      <c r="T20468" s="5" t="s">
        <v>29</v>
      </c>
      <c r="U20468" s="5" t="s">
        <v>29</v>
      </c>
      <c r="V20468" s="5">
        <v>64241.7</v>
      </c>
      <c r="W20468" s="5"/>
    </row>
    <row r="20469" spans="1:23" x14ac:dyDescent="0.25">
      <c r="A20469" s="5">
        <f>20462</f>
      </c>
      <c r="B20469" s="5" t="s">
        <v>20491</v>
      </c>
      <c r="C20469" s="5" t="s">
        <v>29</v>
      </c>
      <c r="D20469" s="5" t="s">
        <v>30</v>
      </c>
      <c r="E20469" s="5">
        <v>21</v>
      </c>
      <c r="F20469" s="5">
        <v>0</v>
      </c>
      <c r="G20469" s="5">
        <v>1</v>
      </c>
      <c r="H20469" s="5">
        <v>0</v>
      </c>
      <c r="I20469" s="5">
        <v>16</v>
      </c>
      <c r="J20469" s="5">
        <v>0</v>
      </c>
      <c r="K20469" s="5">
        <v>0</v>
      </c>
      <c r="L20469" s="5">
        <v>24</v>
      </c>
      <c r="M20469" s="5">
        <v>0</v>
      </c>
      <c r="N20469" s="5">
        <v>0</v>
      </c>
      <c r="O20469" s="5">
        <v>20</v>
      </c>
      <c r="P20469" s="5">
        <v>1000</v>
      </c>
      <c r="Q20469" s="5">
        <v>16</v>
      </c>
      <c r="R20469" s="5">
        <v>31</v>
      </c>
      <c r="S20469" s="5" t="s">
        <v>30</v>
      </c>
      <c r="T20469" s="5" t="s">
        <v>29</v>
      </c>
      <c r="U20469" s="5" t="s">
        <v>29</v>
      </c>
      <c r="V20469" s="5">
        <v>64241.8</v>
      </c>
      <c r="W20469" s="5"/>
    </row>
    <row r="20470" spans="1:23" x14ac:dyDescent="0.25">
      <c r="A20470" s="5">
        <f>20463</f>
      </c>
      <c r="B20470" s="5" t="s">
        <v>20492</v>
      </c>
      <c r="C20470" s="5" t="s">
        <v>29</v>
      </c>
      <c r="D20470" s="5" t="s">
        <v>30</v>
      </c>
      <c r="E20470" s="5">
        <v>21</v>
      </c>
      <c r="F20470" s="5">
        <v>0</v>
      </c>
      <c r="G20470" s="5">
        <v>1</v>
      </c>
      <c r="H20470" s="5">
        <v>0</v>
      </c>
      <c r="I20470" s="5">
        <v>16</v>
      </c>
      <c r="J20470" s="5">
        <v>0</v>
      </c>
      <c r="K20470" s="5">
        <v>0</v>
      </c>
      <c r="L20470" s="5">
        <v>24</v>
      </c>
      <c r="M20470" s="5">
        <v>0</v>
      </c>
      <c r="N20470" s="5">
        <v>0</v>
      </c>
      <c r="O20470" s="5">
        <v>20</v>
      </c>
      <c r="P20470" s="5">
        <v>1000</v>
      </c>
      <c r="Q20470" s="5">
        <v>16</v>
      </c>
      <c r="R20470" s="5">
        <v>31</v>
      </c>
      <c r="S20470" s="5" t="s">
        <v>30</v>
      </c>
      <c r="T20470" s="5" t="s">
        <v>29</v>
      </c>
      <c r="U20470" s="5" t="s">
        <v>29</v>
      </c>
      <c r="V20470" s="5">
        <v>64242</v>
      </c>
      <c r="W20470" s="5"/>
    </row>
    <row r="20471" spans="1:23" x14ac:dyDescent="0.25">
      <c r="A20471" s="5">
        <f>20464</f>
      </c>
      <c r="B20471" s="5" t="s">
        <v>20493</v>
      </c>
      <c r="C20471" s="5" t="s">
        <v>29</v>
      </c>
      <c r="D20471" s="5" t="s">
        <v>30</v>
      </c>
      <c r="E20471" s="5">
        <v>21</v>
      </c>
      <c r="F20471" s="5">
        <v>0</v>
      </c>
      <c r="G20471" s="5">
        <v>1</v>
      </c>
      <c r="H20471" s="5">
        <v>0</v>
      </c>
      <c r="I20471" s="5">
        <v>16</v>
      </c>
      <c r="J20471" s="5">
        <v>0</v>
      </c>
      <c r="K20471" s="5">
        <v>0</v>
      </c>
      <c r="L20471" s="5">
        <v>24</v>
      </c>
      <c r="M20471" s="5">
        <v>0</v>
      </c>
      <c r="N20471" s="5">
        <v>0</v>
      </c>
      <c r="O20471" s="5">
        <v>20</v>
      </c>
      <c r="P20471" s="5">
        <v>1000</v>
      </c>
      <c r="Q20471" s="5">
        <v>16</v>
      </c>
      <c r="R20471" s="5">
        <v>31</v>
      </c>
      <c r="S20471" s="5" t="s">
        <v>30</v>
      </c>
      <c r="T20471" s="5" t="s">
        <v>29</v>
      </c>
      <c r="U20471" s="5" t="s">
        <v>29</v>
      </c>
      <c r="V20471" s="5">
        <v>64242.1</v>
      </c>
      <c r="W20471" s="5"/>
    </row>
    <row r="20472" spans="1:23" x14ac:dyDescent="0.25">
      <c r="A20472" s="5">
        <f>20465</f>
      </c>
      <c r="B20472" s="5" t="s">
        <v>20494</v>
      </c>
      <c r="C20472" s="5" t="s">
        <v>29</v>
      </c>
      <c r="D20472" s="5" t="s">
        <v>30</v>
      </c>
      <c r="E20472" s="5">
        <v>21</v>
      </c>
      <c r="F20472" s="5">
        <v>0</v>
      </c>
      <c r="G20472" s="5">
        <v>1</v>
      </c>
      <c r="H20472" s="5">
        <v>0</v>
      </c>
      <c r="I20472" s="5">
        <v>16</v>
      </c>
      <c r="J20472" s="5">
        <v>0</v>
      </c>
      <c r="K20472" s="5">
        <v>0</v>
      </c>
      <c r="L20472" s="5">
        <v>24</v>
      </c>
      <c r="M20472" s="5">
        <v>0</v>
      </c>
      <c r="N20472" s="5">
        <v>0</v>
      </c>
      <c r="O20472" s="5">
        <v>20</v>
      </c>
      <c r="P20472" s="5">
        <v>1000</v>
      </c>
      <c r="Q20472" s="5">
        <v>16</v>
      </c>
      <c r="R20472" s="5">
        <v>31</v>
      </c>
      <c r="S20472" s="5" t="s">
        <v>30</v>
      </c>
      <c r="T20472" s="5" t="s">
        <v>29</v>
      </c>
      <c r="U20472" s="5" t="s">
        <v>29</v>
      </c>
      <c r="V20472" s="5">
        <v>64242.3</v>
      </c>
      <c r="W20472" s="5"/>
    </row>
    <row r="20473" spans="1:23" x14ac:dyDescent="0.25">
      <c r="A20473" s="5">
        <f>20466</f>
      </c>
      <c r="B20473" s="5" t="s">
        <v>20495</v>
      </c>
      <c r="C20473" s="5" t="s">
        <v>29</v>
      </c>
      <c r="D20473" s="5" t="s">
        <v>30</v>
      </c>
      <c r="E20473" s="5">
        <v>21</v>
      </c>
      <c r="F20473" s="5">
        <v>0</v>
      </c>
      <c r="G20473" s="5">
        <v>1</v>
      </c>
      <c r="H20473" s="5">
        <v>0</v>
      </c>
      <c r="I20473" s="5">
        <v>16</v>
      </c>
      <c r="J20473" s="5">
        <v>0</v>
      </c>
      <c r="K20473" s="5">
        <v>0</v>
      </c>
      <c r="L20473" s="5">
        <v>24</v>
      </c>
      <c r="M20473" s="5">
        <v>0</v>
      </c>
      <c r="N20473" s="5">
        <v>0</v>
      </c>
      <c r="O20473" s="5">
        <v>20</v>
      </c>
      <c r="P20473" s="5">
        <v>1000</v>
      </c>
      <c r="Q20473" s="5">
        <v>16</v>
      </c>
      <c r="R20473" s="5">
        <v>31</v>
      </c>
      <c r="S20473" s="5" t="s">
        <v>30</v>
      </c>
      <c r="T20473" s="5" t="s">
        <v>29</v>
      </c>
      <c r="U20473" s="5" t="s">
        <v>29</v>
      </c>
      <c r="V20473" s="5">
        <v>64242.4</v>
      </c>
      <c r="W20473" s="5"/>
    </row>
    <row r="20474" spans="1:23" x14ac:dyDescent="0.25">
      <c r="A20474" s="5">
        <f>20467</f>
      </c>
      <c r="B20474" s="5" t="s">
        <v>20496</v>
      </c>
      <c r="C20474" s="5" t="s">
        <v>29</v>
      </c>
      <c r="D20474" s="5" t="s">
        <v>30</v>
      </c>
      <c r="E20474" s="5">
        <v>21</v>
      </c>
      <c r="F20474" s="5">
        <v>0</v>
      </c>
      <c r="G20474" s="5">
        <v>1</v>
      </c>
      <c r="H20474" s="5">
        <v>0</v>
      </c>
      <c r="I20474" s="5">
        <v>16</v>
      </c>
      <c r="J20474" s="5">
        <v>0</v>
      </c>
      <c r="K20474" s="5">
        <v>0</v>
      </c>
      <c r="L20474" s="5">
        <v>24</v>
      </c>
      <c r="M20474" s="5">
        <v>0</v>
      </c>
      <c r="N20474" s="5">
        <v>0</v>
      </c>
      <c r="O20474" s="5">
        <v>20</v>
      </c>
      <c r="P20474" s="5">
        <v>1000</v>
      </c>
      <c r="Q20474" s="5">
        <v>16</v>
      </c>
      <c r="R20474" s="5">
        <v>31</v>
      </c>
      <c r="S20474" s="5" t="s">
        <v>30</v>
      </c>
      <c r="T20474" s="5" t="s">
        <v>29</v>
      </c>
      <c r="U20474" s="5" t="s">
        <v>29</v>
      </c>
      <c r="V20474" s="5">
        <v>64242.5</v>
      </c>
      <c r="W20474" s="5"/>
    </row>
    <row r="20475" spans="1:23" x14ac:dyDescent="0.25">
      <c r="A20475" s="5">
        <f>20468</f>
      </c>
      <c r="B20475" s="5" t="s">
        <v>20497</v>
      </c>
      <c r="C20475" s="5" t="s">
        <v>29</v>
      </c>
      <c r="D20475" s="5" t="s">
        <v>30</v>
      </c>
      <c r="E20475" s="5">
        <v>21</v>
      </c>
      <c r="F20475" s="5">
        <v>0</v>
      </c>
      <c r="G20475" s="5">
        <v>1</v>
      </c>
      <c r="H20475" s="5">
        <v>0</v>
      </c>
      <c r="I20475" s="5">
        <v>16</v>
      </c>
      <c r="J20475" s="5">
        <v>0</v>
      </c>
      <c r="K20475" s="5">
        <v>0</v>
      </c>
      <c r="L20475" s="5">
        <v>24</v>
      </c>
      <c r="M20475" s="5">
        <v>0</v>
      </c>
      <c r="N20475" s="5">
        <v>0</v>
      </c>
      <c r="O20475" s="5">
        <v>20</v>
      </c>
      <c r="P20475" s="5">
        <v>1000</v>
      </c>
      <c r="Q20475" s="5">
        <v>16</v>
      </c>
      <c r="R20475" s="5">
        <v>31</v>
      </c>
      <c r="S20475" s="5" t="s">
        <v>30</v>
      </c>
      <c r="T20475" s="5" t="s">
        <v>29</v>
      </c>
      <c r="U20475" s="5" t="s">
        <v>29</v>
      </c>
      <c r="V20475" s="5">
        <v>64242.6</v>
      </c>
      <c r="W20475" s="5"/>
    </row>
    <row r="20476" spans="1:23" x14ac:dyDescent="0.25">
      <c r="A20476" s="5">
        <f>20469</f>
      </c>
      <c r="B20476" s="5" t="s">
        <v>20498</v>
      </c>
      <c r="C20476" s="5" t="s">
        <v>29</v>
      </c>
      <c r="D20476" s="5" t="s">
        <v>30</v>
      </c>
      <c r="E20476" s="5">
        <v>21</v>
      </c>
      <c r="F20476" s="5">
        <v>0</v>
      </c>
      <c r="G20476" s="5">
        <v>1</v>
      </c>
      <c r="H20476" s="5">
        <v>0</v>
      </c>
      <c r="I20476" s="5">
        <v>16</v>
      </c>
      <c r="J20476" s="5">
        <v>0</v>
      </c>
      <c r="K20476" s="5">
        <v>0</v>
      </c>
      <c r="L20476" s="5">
        <v>24</v>
      </c>
      <c r="M20476" s="5">
        <v>0</v>
      </c>
      <c r="N20476" s="5">
        <v>0</v>
      </c>
      <c r="O20476" s="5">
        <v>20</v>
      </c>
      <c r="P20476" s="5">
        <v>1000</v>
      </c>
      <c r="Q20476" s="5">
        <v>16</v>
      </c>
      <c r="R20476" s="5">
        <v>31</v>
      </c>
      <c r="S20476" s="5" t="s">
        <v>30</v>
      </c>
      <c r="T20476" s="5" t="s">
        <v>29</v>
      </c>
      <c r="U20476" s="5" t="s">
        <v>29</v>
      </c>
      <c r="V20476" s="5">
        <v>64242.8</v>
      </c>
      <c r="W20476" s="5"/>
    </row>
    <row r="20477" spans="1:23" x14ac:dyDescent="0.25">
      <c r="A20477" s="5">
        <f>20470</f>
      </c>
      <c r="B20477" s="5" t="s">
        <v>20499</v>
      </c>
      <c r="C20477" s="5" t="s">
        <v>29</v>
      </c>
      <c r="D20477" s="5" t="s">
        <v>30</v>
      </c>
      <c r="E20477" s="5">
        <v>21</v>
      </c>
      <c r="F20477" s="5">
        <v>0</v>
      </c>
      <c r="G20477" s="5">
        <v>1</v>
      </c>
      <c r="H20477" s="5">
        <v>0</v>
      </c>
      <c r="I20477" s="5">
        <v>16</v>
      </c>
      <c r="J20477" s="5">
        <v>0</v>
      </c>
      <c r="K20477" s="5">
        <v>0</v>
      </c>
      <c r="L20477" s="5">
        <v>24</v>
      </c>
      <c r="M20477" s="5">
        <v>0</v>
      </c>
      <c r="N20477" s="5">
        <v>0</v>
      </c>
      <c r="O20477" s="5">
        <v>20</v>
      </c>
      <c r="P20477" s="5">
        <v>1000</v>
      </c>
      <c r="Q20477" s="5">
        <v>16</v>
      </c>
      <c r="R20477" s="5">
        <v>31</v>
      </c>
      <c r="S20477" s="5" t="s">
        <v>30</v>
      </c>
      <c r="T20477" s="5" t="s">
        <v>29</v>
      </c>
      <c r="U20477" s="5" t="s">
        <v>29</v>
      </c>
      <c r="V20477" s="5">
        <v>64242.9</v>
      </c>
      <c r="W20477" s="5"/>
    </row>
    <row r="20478" spans="1:23" x14ac:dyDescent="0.25">
      <c r="A20478" s="5">
        <f>20471</f>
      </c>
      <c r="B20478" s="5" t="s">
        <v>20500</v>
      </c>
      <c r="C20478" s="5" t="s">
        <v>29</v>
      </c>
      <c r="D20478" s="5" t="s">
        <v>30</v>
      </c>
      <c r="E20478" s="5">
        <v>21</v>
      </c>
      <c r="F20478" s="5">
        <v>0</v>
      </c>
      <c r="G20478" s="5">
        <v>1</v>
      </c>
      <c r="H20478" s="5">
        <v>0</v>
      </c>
      <c r="I20478" s="5">
        <v>16</v>
      </c>
      <c r="J20478" s="5">
        <v>0</v>
      </c>
      <c r="K20478" s="5">
        <v>0</v>
      </c>
      <c r="L20478" s="5">
        <v>24</v>
      </c>
      <c r="M20478" s="5">
        <v>0</v>
      </c>
      <c r="N20478" s="5">
        <v>0</v>
      </c>
      <c r="O20478" s="5">
        <v>20</v>
      </c>
      <c r="P20478" s="5">
        <v>1000</v>
      </c>
      <c r="Q20478" s="5">
        <v>16</v>
      </c>
      <c r="R20478" s="5">
        <v>31</v>
      </c>
      <c r="S20478" s="5" t="s">
        <v>30</v>
      </c>
      <c r="T20478" s="5" t="s">
        <v>29</v>
      </c>
      <c r="U20478" s="5" t="s">
        <v>29</v>
      </c>
      <c r="V20478" s="5">
        <v>64243</v>
      </c>
      <c r="W20478" s="5"/>
    </row>
    <row r="20479" spans="1:23" x14ac:dyDescent="0.25">
      <c r="A20479" s="5">
        <f>20472</f>
      </c>
      <c r="B20479" s="5" t="s">
        <v>20501</v>
      </c>
      <c r="C20479" s="5" t="s">
        <v>29</v>
      </c>
      <c r="D20479" s="5" t="s">
        <v>30</v>
      </c>
      <c r="E20479" s="5">
        <v>21</v>
      </c>
      <c r="F20479" s="5">
        <v>0</v>
      </c>
      <c r="G20479" s="5">
        <v>1</v>
      </c>
      <c r="H20479" s="5">
        <v>0</v>
      </c>
      <c r="I20479" s="5">
        <v>16</v>
      </c>
      <c r="J20479" s="5">
        <v>0</v>
      </c>
      <c r="K20479" s="5">
        <v>0</v>
      </c>
      <c r="L20479" s="5">
        <v>24</v>
      </c>
      <c r="M20479" s="5">
        <v>0</v>
      </c>
      <c r="N20479" s="5">
        <v>0</v>
      </c>
      <c r="O20479" s="5">
        <v>20</v>
      </c>
      <c r="P20479" s="5">
        <v>1000</v>
      </c>
      <c r="Q20479" s="5">
        <v>16</v>
      </c>
      <c r="R20479" s="5">
        <v>31</v>
      </c>
      <c r="S20479" s="5" t="s">
        <v>30</v>
      </c>
      <c r="T20479" s="5" t="s">
        <v>29</v>
      </c>
      <c r="U20479" s="5" t="s">
        <v>29</v>
      </c>
      <c r="V20479" s="5">
        <v>64243.1</v>
      </c>
      <c r="W20479" s="5"/>
    </row>
    <row r="20480" spans="1:23" x14ac:dyDescent="0.25">
      <c r="A20480" s="5">
        <f>20473</f>
      </c>
      <c r="B20480" s="5" t="s">
        <v>20502</v>
      </c>
      <c r="C20480" s="5" t="s">
        <v>29</v>
      </c>
      <c r="D20480" s="5" t="s">
        <v>30</v>
      </c>
      <c r="E20480" s="5">
        <v>21</v>
      </c>
      <c r="F20480" s="5">
        <v>0</v>
      </c>
      <c r="G20480" s="5">
        <v>1</v>
      </c>
      <c r="H20480" s="5">
        <v>0</v>
      </c>
      <c r="I20480" s="5">
        <v>16</v>
      </c>
      <c r="J20480" s="5">
        <v>0</v>
      </c>
      <c r="K20480" s="5">
        <v>0</v>
      </c>
      <c r="L20480" s="5">
        <v>24</v>
      </c>
      <c r="M20480" s="5">
        <v>0</v>
      </c>
      <c r="N20480" s="5">
        <v>0</v>
      </c>
      <c r="O20480" s="5">
        <v>20</v>
      </c>
      <c r="P20480" s="5">
        <v>1000</v>
      </c>
      <c r="Q20480" s="5">
        <v>16</v>
      </c>
      <c r="R20480" s="5">
        <v>31</v>
      </c>
      <c r="S20480" s="5" t="s">
        <v>30</v>
      </c>
      <c r="T20480" s="5" t="s">
        <v>29</v>
      </c>
      <c r="U20480" s="5" t="s">
        <v>29</v>
      </c>
      <c r="V20480" s="5">
        <v>64243.3</v>
      </c>
      <c r="W20480" s="5"/>
    </row>
    <row r="20481" spans="1:23" x14ac:dyDescent="0.25">
      <c r="A20481" s="5">
        <f>20474</f>
      </c>
      <c r="B20481" s="5" t="s">
        <v>20503</v>
      </c>
      <c r="C20481" s="5" t="s">
        <v>29</v>
      </c>
      <c r="D20481" s="5" t="s">
        <v>30</v>
      </c>
      <c r="E20481" s="5">
        <v>21</v>
      </c>
      <c r="F20481" s="5">
        <v>0</v>
      </c>
      <c r="G20481" s="5">
        <v>1</v>
      </c>
      <c r="H20481" s="5">
        <v>0</v>
      </c>
      <c r="I20481" s="5">
        <v>16</v>
      </c>
      <c r="J20481" s="5">
        <v>0</v>
      </c>
      <c r="K20481" s="5">
        <v>0</v>
      </c>
      <c r="L20481" s="5">
        <v>24</v>
      </c>
      <c r="M20481" s="5">
        <v>0</v>
      </c>
      <c r="N20481" s="5">
        <v>0</v>
      </c>
      <c r="O20481" s="5">
        <v>20</v>
      </c>
      <c r="P20481" s="5">
        <v>1000</v>
      </c>
      <c r="Q20481" s="5">
        <v>16</v>
      </c>
      <c r="R20481" s="5">
        <v>31</v>
      </c>
      <c r="S20481" s="5" t="s">
        <v>30</v>
      </c>
      <c r="T20481" s="5" t="s">
        <v>29</v>
      </c>
      <c r="U20481" s="5" t="s">
        <v>29</v>
      </c>
      <c r="V20481" s="5">
        <v>64243.4</v>
      </c>
      <c r="W20481" s="5"/>
    </row>
    <row r="20482" spans="1:23" x14ac:dyDescent="0.25">
      <c r="A20482" s="5">
        <f>20475</f>
      </c>
      <c r="B20482" s="5" t="s">
        <v>20504</v>
      </c>
      <c r="C20482" s="5" t="s">
        <v>29</v>
      </c>
      <c r="D20482" s="5" t="s">
        <v>30</v>
      </c>
      <c r="E20482" s="5">
        <v>21</v>
      </c>
      <c r="F20482" s="5">
        <v>0</v>
      </c>
      <c r="G20482" s="5">
        <v>1</v>
      </c>
      <c r="H20482" s="5">
        <v>0</v>
      </c>
      <c r="I20482" s="5">
        <v>16</v>
      </c>
      <c r="J20482" s="5">
        <v>0</v>
      </c>
      <c r="K20482" s="5">
        <v>0</v>
      </c>
      <c r="L20482" s="5">
        <v>24</v>
      </c>
      <c r="M20482" s="5">
        <v>0</v>
      </c>
      <c r="N20482" s="5">
        <v>0</v>
      </c>
      <c r="O20482" s="5">
        <v>20</v>
      </c>
      <c r="P20482" s="5">
        <v>1000</v>
      </c>
      <c r="Q20482" s="5">
        <v>16</v>
      </c>
      <c r="R20482" s="5">
        <v>31</v>
      </c>
      <c r="S20482" s="5" t="s">
        <v>30</v>
      </c>
      <c r="T20482" s="5" t="s">
        <v>29</v>
      </c>
      <c r="U20482" s="5" t="s">
        <v>29</v>
      </c>
      <c r="V20482" s="5">
        <v>64243.6</v>
      </c>
      <c r="W20482" s="5"/>
    </row>
    <row r="20483" spans="1:23" x14ac:dyDescent="0.25">
      <c r="A20483" s="5">
        <f>20476</f>
      </c>
      <c r="B20483" s="5" t="s">
        <v>20505</v>
      </c>
      <c r="C20483" s="5" t="s">
        <v>29</v>
      </c>
      <c r="D20483" s="5" t="s">
        <v>30</v>
      </c>
      <c r="E20483" s="5">
        <v>21</v>
      </c>
      <c r="F20483" s="5">
        <v>0</v>
      </c>
      <c r="G20483" s="5">
        <v>1</v>
      </c>
      <c r="H20483" s="5">
        <v>0</v>
      </c>
      <c r="I20483" s="5">
        <v>16</v>
      </c>
      <c r="J20483" s="5">
        <v>0</v>
      </c>
      <c r="K20483" s="5">
        <v>0</v>
      </c>
      <c r="L20483" s="5">
        <v>24</v>
      </c>
      <c r="M20483" s="5">
        <v>0</v>
      </c>
      <c r="N20483" s="5">
        <v>0</v>
      </c>
      <c r="O20483" s="5">
        <v>20</v>
      </c>
      <c r="P20483" s="5">
        <v>1000</v>
      </c>
      <c r="Q20483" s="5">
        <v>16</v>
      </c>
      <c r="R20483" s="5">
        <v>31</v>
      </c>
      <c r="S20483" s="5" t="s">
        <v>30</v>
      </c>
      <c r="T20483" s="5" t="s">
        <v>29</v>
      </c>
      <c r="U20483" s="5" t="s">
        <v>29</v>
      </c>
      <c r="V20483" s="5">
        <v>64243.7</v>
      </c>
      <c r="W20483" s="5"/>
    </row>
    <row r="20484" spans="1:23" x14ac:dyDescent="0.25">
      <c r="A20484" s="5">
        <f>20477</f>
      </c>
      <c r="B20484" s="5" t="s">
        <v>20506</v>
      </c>
      <c r="C20484" s="5" t="s">
        <v>29</v>
      </c>
      <c r="D20484" s="5" t="s">
        <v>30</v>
      </c>
      <c r="E20484" s="5">
        <v>21</v>
      </c>
      <c r="F20484" s="5">
        <v>0</v>
      </c>
      <c r="G20484" s="5">
        <v>1</v>
      </c>
      <c r="H20484" s="5">
        <v>0</v>
      </c>
      <c r="I20484" s="5">
        <v>16</v>
      </c>
      <c r="J20484" s="5">
        <v>0</v>
      </c>
      <c r="K20484" s="5">
        <v>0</v>
      </c>
      <c r="L20484" s="5">
        <v>24</v>
      </c>
      <c r="M20484" s="5">
        <v>0</v>
      </c>
      <c r="N20484" s="5">
        <v>0</v>
      </c>
      <c r="O20484" s="5">
        <v>20</v>
      </c>
      <c r="P20484" s="5">
        <v>1000</v>
      </c>
      <c r="Q20484" s="5">
        <v>16</v>
      </c>
      <c r="R20484" s="5">
        <v>31</v>
      </c>
      <c r="S20484" s="5" t="s">
        <v>30</v>
      </c>
      <c r="T20484" s="5" t="s">
        <v>29</v>
      </c>
      <c r="U20484" s="5" t="s">
        <v>29</v>
      </c>
      <c r="V20484" s="5">
        <v>64243.9</v>
      </c>
      <c r="W20484" s="5"/>
    </row>
    <row r="20485" spans="1:23" x14ac:dyDescent="0.25">
      <c r="A20485" s="5">
        <f>20478</f>
      </c>
      <c r="B20485" s="5" t="s">
        <v>20507</v>
      </c>
      <c r="C20485" s="5" t="s">
        <v>29</v>
      </c>
      <c r="D20485" s="5" t="s">
        <v>30</v>
      </c>
      <c r="E20485" s="5">
        <v>21</v>
      </c>
      <c r="F20485" s="5">
        <v>0</v>
      </c>
      <c r="G20485" s="5">
        <v>1</v>
      </c>
      <c r="H20485" s="5">
        <v>0</v>
      </c>
      <c r="I20485" s="5">
        <v>16</v>
      </c>
      <c r="J20485" s="5">
        <v>0</v>
      </c>
      <c r="K20485" s="5">
        <v>0</v>
      </c>
      <c r="L20485" s="5">
        <v>24</v>
      </c>
      <c r="M20485" s="5">
        <v>0</v>
      </c>
      <c r="N20485" s="5">
        <v>0</v>
      </c>
      <c r="O20485" s="5">
        <v>20</v>
      </c>
      <c r="P20485" s="5">
        <v>1000</v>
      </c>
      <c r="Q20485" s="5">
        <v>16</v>
      </c>
      <c r="R20485" s="5">
        <v>31</v>
      </c>
      <c r="S20485" s="5" t="s">
        <v>30</v>
      </c>
      <c r="T20485" s="5" t="s">
        <v>29</v>
      </c>
      <c r="U20485" s="5" t="s">
        <v>29</v>
      </c>
      <c r="V20485" s="5">
        <v>64244.1</v>
      </c>
      <c r="W20485" s="5"/>
    </row>
    <row r="20486" spans="1:23" x14ac:dyDescent="0.25">
      <c r="A20486" s="5">
        <f>20479</f>
      </c>
      <c r="B20486" s="5" t="s">
        <v>20508</v>
      </c>
      <c r="C20486" s="5" t="s">
        <v>29</v>
      </c>
      <c r="D20486" s="5" t="s">
        <v>30</v>
      </c>
      <c r="E20486" s="5">
        <v>21</v>
      </c>
      <c r="F20486" s="5">
        <v>0</v>
      </c>
      <c r="G20486" s="5">
        <v>1</v>
      </c>
      <c r="H20486" s="5">
        <v>0</v>
      </c>
      <c r="I20486" s="5">
        <v>16</v>
      </c>
      <c r="J20486" s="5">
        <v>0</v>
      </c>
      <c r="K20486" s="5">
        <v>0</v>
      </c>
      <c r="L20486" s="5">
        <v>24</v>
      </c>
      <c r="M20486" s="5">
        <v>0</v>
      </c>
      <c r="N20486" s="5">
        <v>0</v>
      </c>
      <c r="O20486" s="5">
        <v>20</v>
      </c>
      <c r="P20486" s="5">
        <v>1000</v>
      </c>
      <c r="Q20486" s="5">
        <v>16</v>
      </c>
      <c r="R20486" s="5">
        <v>31</v>
      </c>
      <c r="S20486" s="5" t="s">
        <v>30</v>
      </c>
      <c r="T20486" s="5" t="s">
        <v>29</v>
      </c>
      <c r="U20486" s="5" t="s">
        <v>29</v>
      </c>
      <c r="V20486" s="5">
        <v>64244.2</v>
      </c>
      <c r="W20486" s="5"/>
    </row>
    <row r="20487" spans="1:23" x14ac:dyDescent="0.25">
      <c r="A20487" s="5">
        <f>20480</f>
      </c>
      <c r="B20487" s="5" t="s">
        <v>20509</v>
      </c>
      <c r="C20487" s="5" t="s">
        <v>29</v>
      </c>
      <c r="D20487" s="5" t="s">
        <v>30</v>
      </c>
      <c r="E20487" s="5">
        <v>21</v>
      </c>
      <c r="F20487" s="5">
        <v>0</v>
      </c>
      <c r="G20487" s="5">
        <v>1</v>
      </c>
      <c r="H20487" s="5">
        <v>0</v>
      </c>
      <c r="I20487" s="5">
        <v>16</v>
      </c>
      <c r="J20487" s="5">
        <v>0</v>
      </c>
      <c r="K20487" s="5">
        <v>0</v>
      </c>
      <c r="L20487" s="5">
        <v>24</v>
      </c>
      <c r="M20487" s="5">
        <v>0</v>
      </c>
      <c r="N20487" s="5">
        <v>0</v>
      </c>
      <c r="O20487" s="5">
        <v>20</v>
      </c>
      <c r="P20487" s="5">
        <v>1000</v>
      </c>
      <c r="Q20487" s="5">
        <v>16</v>
      </c>
      <c r="R20487" s="5">
        <v>31</v>
      </c>
      <c r="S20487" s="5" t="s">
        <v>30</v>
      </c>
      <c r="T20487" s="5" t="s">
        <v>29</v>
      </c>
      <c r="U20487" s="5" t="s">
        <v>29</v>
      </c>
      <c r="V20487" s="5">
        <v>64244.4</v>
      </c>
      <c r="W20487" s="5"/>
    </row>
    <row r="20488" spans="1:23" x14ac:dyDescent="0.25">
      <c r="A20488" s="5">
        <f>20481</f>
      </c>
      <c r="B20488" s="5" t="s">
        <v>20510</v>
      </c>
      <c r="C20488" s="5" t="s">
        <v>29</v>
      </c>
      <c r="D20488" s="5" t="s">
        <v>30</v>
      </c>
      <c r="E20488" s="5">
        <v>21</v>
      </c>
      <c r="F20488" s="5">
        <v>0</v>
      </c>
      <c r="G20488" s="5">
        <v>1</v>
      </c>
      <c r="H20488" s="5">
        <v>0</v>
      </c>
      <c r="I20488" s="5">
        <v>16</v>
      </c>
      <c r="J20488" s="5">
        <v>0</v>
      </c>
      <c r="K20488" s="5">
        <v>0</v>
      </c>
      <c r="L20488" s="5">
        <v>24</v>
      </c>
      <c r="M20488" s="5">
        <v>0</v>
      </c>
      <c r="N20488" s="5">
        <v>0</v>
      </c>
      <c r="O20488" s="5">
        <v>20</v>
      </c>
      <c r="P20488" s="5">
        <v>1000</v>
      </c>
      <c r="Q20488" s="5">
        <v>16</v>
      </c>
      <c r="R20488" s="5">
        <v>31</v>
      </c>
      <c r="S20488" s="5" t="s">
        <v>30</v>
      </c>
      <c r="T20488" s="5" t="s">
        <v>29</v>
      </c>
      <c r="U20488" s="5" t="s">
        <v>29</v>
      </c>
      <c r="V20488" s="5">
        <v>64244.5</v>
      </c>
      <c r="W20488" s="5"/>
    </row>
    <row r="20489" spans="1:23" x14ac:dyDescent="0.25">
      <c r="A20489" s="5">
        <f>20482</f>
      </c>
      <c r="B20489" s="5" t="s">
        <v>20511</v>
      </c>
      <c r="C20489" s="5" t="s">
        <v>29</v>
      </c>
      <c r="D20489" s="5" t="s">
        <v>30</v>
      </c>
      <c r="E20489" s="5">
        <v>21</v>
      </c>
      <c r="F20489" s="5">
        <v>0</v>
      </c>
      <c r="G20489" s="5">
        <v>1</v>
      </c>
      <c r="H20489" s="5">
        <v>0</v>
      </c>
      <c r="I20489" s="5">
        <v>16</v>
      </c>
      <c r="J20489" s="5">
        <v>0</v>
      </c>
      <c r="K20489" s="5">
        <v>0</v>
      </c>
      <c r="L20489" s="5">
        <v>24</v>
      </c>
      <c r="M20489" s="5">
        <v>0</v>
      </c>
      <c r="N20489" s="5">
        <v>0</v>
      </c>
      <c r="O20489" s="5">
        <v>20</v>
      </c>
      <c r="P20489" s="5">
        <v>1000</v>
      </c>
      <c r="Q20489" s="5">
        <v>16</v>
      </c>
      <c r="R20489" s="5">
        <v>31</v>
      </c>
      <c r="S20489" s="5" t="s">
        <v>30</v>
      </c>
      <c r="T20489" s="5" t="s">
        <v>29</v>
      </c>
      <c r="U20489" s="5" t="s">
        <v>29</v>
      </c>
      <c r="V20489" s="5">
        <v>64244.6</v>
      </c>
      <c r="W20489" s="5"/>
    </row>
    <row r="20490" spans="1:23" x14ac:dyDescent="0.25">
      <c r="A20490" s="5">
        <f>20483</f>
      </c>
      <c r="B20490" s="5" t="s">
        <v>20512</v>
      </c>
      <c r="C20490" s="5" t="s">
        <v>29</v>
      </c>
      <c r="D20490" s="5" t="s">
        <v>30</v>
      </c>
      <c r="E20490" s="5">
        <v>21</v>
      </c>
      <c r="F20490" s="5">
        <v>0</v>
      </c>
      <c r="G20490" s="5">
        <v>1</v>
      </c>
      <c r="H20490" s="5">
        <v>0</v>
      </c>
      <c r="I20490" s="5">
        <v>16</v>
      </c>
      <c r="J20490" s="5">
        <v>0</v>
      </c>
      <c r="K20490" s="5">
        <v>0</v>
      </c>
      <c r="L20490" s="5">
        <v>24</v>
      </c>
      <c r="M20490" s="5">
        <v>0</v>
      </c>
      <c r="N20490" s="5">
        <v>0</v>
      </c>
      <c r="O20490" s="5">
        <v>20</v>
      </c>
      <c r="P20490" s="5">
        <v>1000</v>
      </c>
      <c r="Q20490" s="5">
        <v>16</v>
      </c>
      <c r="R20490" s="5">
        <v>31</v>
      </c>
      <c r="S20490" s="5" t="s">
        <v>30</v>
      </c>
      <c r="T20490" s="5" t="s">
        <v>29</v>
      </c>
      <c r="U20490" s="5" t="s">
        <v>29</v>
      </c>
      <c r="V20490" s="5">
        <v>64244.8</v>
      </c>
      <c r="W20490" s="5"/>
    </row>
    <row r="20491" spans="1:23" x14ac:dyDescent="0.25">
      <c r="A20491" s="5">
        <f>20484</f>
      </c>
      <c r="B20491" s="5" t="s">
        <v>20513</v>
      </c>
      <c r="C20491" s="5" t="s">
        <v>29</v>
      </c>
      <c r="D20491" s="5" t="s">
        <v>30</v>
      </c>
      <c r="E20491" s="5">
        <v>21</v>
      </c>
      <c r="F20491" s="5">
        <v>0</v>
      </c>
      <c r="G20491" s="5">
        <v>1</v>
      </c>
      <c r="H20491" s="5">
        <v>0</v>
      </c>
      <c r="I20491" s="5">
        <v>16</v>
      </c>
      <c r="J20491" s="5">
        <v>0</v>
      </c>
      <c r="K20491" s="5">
        <v>0</v>
      </c>
      <c r="L20491" s="5">
        <v>24</v>
      </c>
      <c r="M20491" s="5">
        <v>0</v>
      </c>
      <c r="N20491" s="5">
        <v>0</v>
      </c>
      <c r="O20491" s="5">
        <v>20</v>
      </c>
      <c r="P20491" s="5">
        <v>1000</v>
      </c>
      <c r="Q20491" s="5">
        <v>16</v>
      </c>
      <c r="R20491" s="5">
        <v>31</v>
      </c>
      <c r="S20491" s="5" t="s">
        <v>30</v>
      </c>
      <c r="T20491" s="5" t="s">
        <v>29</v>
      </c>
      <c r="U20491" s="5" t="s">
        <v>29</v>
      </c>
      <c r="V20491" s="5">
        <v>64245</v>
      </c>
      <c r="W20491" s="5"/>
    </row>
    <row r="20492" spans="1:23" x14ac:dyDescent="0.25">
      <c r="A20492" s="5">
        <f>20485</f>
      </c>
      <c r="B20492" s="5" t="s">
        <v>20514</v>
      </c>
      <c r="C20492" s="5" t="s">
        <v>29</v>
      </c>
      <c r="D20492" s="5" t="s">
        <v>30</v>
      </c>
      <c r="E20492" s="5">
        <v>21</v>
      </c>
      <c r="F20492" s="5">
        <v>0</v>
      </c>
      <c r="G20492" s="5">
        <v>1</v>
      </c>
      <c r="H20492" s="5">
        <v>0</v>
      </c>
      <c r="I20492" s="5">
        <v>16</v>
      </c>
      <c r="J20492" s="5">
        <v>0</v>
      </c>
      <c r="K20492" s="5">
        <v>0</v>
      </c>
      <c r="L20492" s="5">
        <v>24</v>
      </c>
      <c r="M20492" s="5">
        <v>0</v>
      </c>
      <c r="N20492" s="5">
        <v>0</v>
      </c>
      <c r="O20492" s="5">
        <v>20</v>
      </c>
      <c r="P20492" s="5">
        <v>1000</v>
      </c>
      <c r="Q20492" s="5">
        <v>16</v>
      </c>
      <c r="R20492" s="5">
        <v>31</v>
      </c>
      <c r="S20492" s="5" t="s">
        <v>30</v>
      </c>
      <c r="T20492" s="5" t="s">
        <v>29</v>
      </c>
      <c r="U20492" s="5" t="s">
        <v>29</v>
      </c>
      <c r="V20492" s="5">
        <v>64245.1</v>
      </c>
      <c r="W20492" s="5"/>
    </row>
    <row r="20493" spans="1:23" x14ac:dyDescent="0.25">
      <c r="A20493" s="5">
        <f>20486</f>
      </c>
      <c r="B20493" s="5" t="s">
        <v>20515</v>
      </c>
      <c r="C20493" s="5" t="s">
        <v>29</v>
      </c>
      <c r="D20493" s="5" t="s">
        <v>30</v>
      </c>
      <c r="E20493" s="5">
        <v>21</v>
      </c>
      <c r="F20493" s="5">
        <v>0</v>
      </c>
      <c r="G20493" s="5">
        <v>1</v>
      </c>
      <c r="H20493" s="5">
        <v>0</v>
      </c>
      <c r="I20493" s="5">
        <v>16</v>
      </c>
      <c r="J20493" s="5">
        <v>0</v>
      </c>
      <c r="K20493" s="5">
        <v>0</v>
      </c>
      <c r="L20493" s="5">
        <v>24</v>
      </c>
      <c r="M20493" s="5">
        <v>0</v>
      </c>
      <c r="N20493" s="5">
        <v>0</v>
      </c>
      <c r="O20493" s="5">
        <v>20</v>
      </c>
      <c r="P20493" s="5">
        <v>1000</v>
      </c>
      <c r="Q20493" s="5">
        <v>16</v>
      </c>
      <c r="R20493" s="5">
        <v>31</v>
      </c>
      <c r="S20493" s="5" t="s">
        <v>30</v>
      </c>
      <c r="T20493" s="5" t="s">
        <v>29</v>
      </c>
      <c r="U20493" s="5" t="s">
        <v>29</v>
      </c>
      <c r="V20493" s="5">
        <v>64245.3</v>
      </c>
      <c r="W20493" s="5"/>
    </row>
    <row r="20494" spans="1:23" x14ac:dyDescent="0.25">
      <c r="A20494" s="5">
        <f>20487</f>
      </c>
      <c r="B20494" s="5" t="s">
        <v>20516</v>
      </c>
      <c r="C20494" s="5" t="s">
        <v>29</v>
      </c>
      <c r="D20494" s="5" t="s">
        <v>30</v>
      </c>
      <c r="E20494" s="5">
        <v>21</v>
      </c>
      <c r="F20494" s="5">
        <v>0</v>
      </c>
      <c r="G20494" s="5">
        <v>1</v>
      </c>
      <c r="H20494" s="5">
        <v>0</v>
      </c>
      <c r="I20494" s="5">
        <v>16</v>
      </c>
      <c r="J20494" s="5">
        <v>0</v>
      </c>
      <c r="K20494" s="5">
        <v>0</v>
      </c>
      <c r="L20494" s="5">
        <v>24</v>
      </c>
      <c r="M20494" s="5">
        <v>0</v>
      </c>
      <c r="N20494" s="5">
        <v>0</v>
      </c>
      <c r="O20494" s="5">
        <v>20</v>
      </c>
      <c r="P20494" s="5">
        <v>1000</v>
      </c>
      <c r="Q20494" s="5">
        <v>16</v>
      </c>
      <c r="R20494" s="5">
        <v>31</v>
      </c>
      <c r="S20494" s="5" t="s">
        <v>30</v>
      </c>
      <c r="T20494" s="5" t="s">
        <v>29</v>
      </c>
      <c r="U20494" s="5" t="s">
        <v>29</v>
      </c>
      <c r="V20494" s="5">
        <v>64245.4</v>
      </c>
      <c r="W20494" s="5"/>
    </row>
    <row r="20495" spans="1:23" x14ac:dyDescent="0.25">
      <c r="A20495" s="5">
        <f>20488</f>
      </c>
      <c r="B20495" s="5" t="s">
        <v>20517</v>
      </c>
      <c r="C20495" s="5" t="s">
        <v>29</v>
      </c>
      <c r="D20495" s="5" t="s">
        <v>30</v>
      </c>
      <c r="E20495" s="5">
        <v>21</v>
      </c>
      <c r="F20495" s="5">
        <v>0</v>
      </c>
      <c r="G20495" s="5">
        <v>1</v>
      </c>
      <c r="H20495" s="5">
        <v>0</v>
      </c>
      <c r="I20495" s="5">
        <v>16</v>
      </c>
      <c r="J20495" s="5">
        <v>0</v>
      </c>
      <c r="K20495" s="5">
        <v>0</v>
      </c>
      <c r="L20495" s="5">
        <v>24</v>
      </c>
      <c r="M20495" s="5">
        <v>0</v>
      </c>
      <c r="N20495" s="5">
        <v>0</v>
      </c>
      <c r="O20495" s="5">
        <v>20</v>
      </c>
      <c r="P20495" s="5">
        <v>1000</v>
      </c>
      <c r="Q20495" s="5">
        <v>16</v>
      </c>
      <c r="R20495" s="5">
        <v>31</v>
      </c>
      <c r="S20495" s="5" t="s">
        <v>30</v>
      </c>
      <c r="T20495" s="5" t="s">
        <v>29</v>
      </c>
      <c r="U20495" s="5" t="s">
        <v>29</v>
      </c>
      <c r="V20495" s="5">
        <v>64245.6</v>
      </c>
      <c r="W20495" s="5"/>
    </row>
    <row r="20496" spans="1:23" x14ac:dyDescent="0.25">
      <c r="A20496" s="5">
        <f>20489</f>
      </c>
      <c r="B20496" s="5" t="s">
        <v>20518</v>
      </c>
      <c r="C20496" s="5" t="s">
        <v>29</v>
      </c>
      <c r="D20496" s="5" t="s">
        <v>30</v>
      </c>
      <c r="E20496" s="5">
        <v>21</v>
      </c>
      <c r="F20496" s="5">
        <v>0</v>
      </c>
      <c r="G20496" s="5">
        <v>1</v>
      </c>
      <c r="H20496" s="5">
        <v>0</v>
      </c>
      <c r="I20496" s="5">
        <v>16</v>
      </c>
      <c r="J20496" s="5">
        <v>0</v>
      </c>
      <c r="K20496" s="5">
        <v>0</v>
      </c>
      <c r="L20496" s="5">
        <v>24</v>
      </c>
      <c r="M20496" s="5">
        <v>0</v>
      </c>
      <c r="N20496" s="5">
        <v>0</v>
      </c>
      <c r="O20496" s="5">
        <v>20</v>
      </c>
      <c r="P20496" s="5">
        <v>1000</v>
      </c>
      <c r="Q20496" s="5">
        <v>16</v>
      </c>
      <c r="R20496" s="5">
        <v>31</v>
      </c>
      <c r="S20496" s="5" t="s">
        <v>30</v>
      </c>
      <c r="T20496" s="5" t="s">
        <v>29</v>
      </c>
      <c r="U20496" s="5" t="s">
        <v>29</v>
      </c>
      <c r="V20496" s="5">
        <v>64245.7</v>
      </c>
      <c r="W20496" s="5"/>
    </row>
    <row r="20497" spans="1:23" x14ac:dyDescent="0.25">
      <c r="A20497" s="5">
        <f>20490</f>
      </c>
      <c r="B20497" s="5" t="s">
        <v>20519</v>
      </c>
      <c r="C20497" s="5" t="s">
        <v>29</v>
      </c>
      <c r="D20497" s="5" t="s">
        <v>30</v>
      </c>
      <c r="E20497" s="5">
        <v>21</v>
      </c>
      <c r="F20497" s="5">
        <v>0</v>
      </c>
      <c r="G20497" s="5">
        <v>1</v>
      </c>
      <c r="H20497" s="5">
        <v>0</v>
      </c>
      <c r="I20497" s="5">
        <v>16</v>
      </c>
      <c r="J20497" s="5">
        <v>0</v>
      </c>
      <c r="K20497" s="5">
        <v>0</v>
      </c>
      <c r="L20497" s="5">
        <v>24</v>
      </c>
      <c r="M20497" s="5">
        <v>0</v>
      </c>
      <c r="N20497" s="5">
        <v>0</v>
      </c>
      <c r="O20497" s="5">
        <v>20</v>
      </c>
      <c r="P20497" s="5">
        <v>1000</v>
      </c>
      <c r="Q20497" s="5">
        <v>16</v>
      </c>
      <c r="R20497" s="5">
        <v>31</v>
      </c>
      <c r="S20497" s="5" t="s">
        <v>30</v>
      </c>
      <c r="T20497" s="5" t="s">
        <v>29</v>
      </c>
      <c r="U20497" s="5" t="s">
        <v>29</v>
      </c>
      <c r="V20497" s="5">
        <v>64245.8</v>
      </c>
      <c r="W20497" s="5"/>
    </row>
    <row r="20498" spans="1:23" x14ac:dyDescent="0.25">
      <c r="A20498" s="5">
        <f>20491</f>
      </c>
      <c r="B20498" s="5" t="s">
        <v>20520</v>
      </c>
      <c r="C20498" s="5" t="s">
        <v>29</v>
      </c>
      <c r="D20498" s="5" t="s">
        <v>30</v>
      </c>
      <c r="E20498" s="5">
        <v>21</v>
      </c>
      <c r="F20498" s="5">
        <v>0</v>
      </c>
      <c r="G20498" s="5">
        <v>1</v>
      </c>
      <c r="H20498" s="5">
        <v>0</v>
      </c>
      <c r="I20498" s="5">
        <v>16</v>
      </c>
      <c r="J20498" s="5">
        <v>0</v>
      </c>
      <c r="K20498" s="5">
        <v>0</v>
      </c>
      <c r="L20498" s="5">
        <v>24</v>
      </c>
      <c r="M20498" s="5">
        <v>0</v>
      </c>
      <c r="N20498" s="5">
        <v>0</v>
      </c>
      <c r="O20498" s="5">
        <v>20</v>
      </c>
      <c r="P20498" s="5">
        <v>1000</v>
      </c>
      <c r="Q20498" s="5">
        <v>16</v>
      </c>
      <c r="R20498" s="5">
        <v>31</v>
      </c>
      <c r="S20498" s="5" t="s">
        <v>30</v>
      </c>
      <c r="T20498" s="5" t="s">
        <v>29</v>
      </c>
      <c r="U20498" s="5" t="s">
        <v>29</v>
      </c>
      <c r="V20498" s="5">
        <v>64246</v>
      </c>
      <c r="W20498" s="5"/>
    </row>
    <row r="20499" spans="1:23" x14ac:dyDescent="0.25">
      <c r="A20499" s="5">
        <f>20492</f>
      </c>
      <c r="B20499" s="5" t="s">
        <v>20521</v>
      </c>
      <c r="C20499" s="5" t="s">
        <v>29</v>
      </c>
      <c r="D20499" s="5" t="s">
        <v>30</v>
      </c>
      <c r="E20499" s="5">
        <v>21</v>
      </c>
      <c r="F20499" s="5">
        <v>0</v>
      </c>
      <c r="G20499" s="5">
        <v>1</v>
      </c>
      <c r="H20499" s="5">
        <v>0</v>
      </c>
      <c r="I20499" s="5">
        <v>16</v>
      </c>
      <c r="J20499" s="5">
        <v>0</v>
      </c>
      <c r="K20499" s="5">
        <v>0</v>
      </c>
      <c r="L20499" s="5">
        <v>24</v>
      </c>
      <c r="M20499" s="5">
        <v>0</v>
      </c>
      <c r="N20499" s="5">
        <v>0</v>
      </c>
      <c r="O20499" s="5">
        <v>20</v>
      </c>
      <c r="P20499" s="5">
        <v>1000</v>
      </c>
      <c r="Q20499" s="5">
        <v>16</v>
      </c>
      <c r="R20499" s="5">
        <v>31</v>
      </c>
      <c r="S20499" s="5" t="s">
        <v>30</v>
      </c>
      <c r="T20499" s="5" t="s">
        <v>29</v>
      </c>
      <c r="U20499" s="5" t="s">
        <v>29</v>
      </c>
      <c r="V20499" s="5">
        <v>64246.1</v>
      </c>
      <c r="W20499" s="5"/>
    </row>
    <row r="20500" spans="1:23" x14ac:dyDescent="0.25">
      <c r="A20500" s="5">
        <f>20493</f>
      </c>
      <c r="B20500" s="5" t="s">
        <v>20522</v>
      </c>
      <c r="C20500" s="5" t="s">
        <v>29</v>
      </c>
      <c r="D20500" s="5" t="s">
        <v>30</v>
      </c>
      <c r="E20500" s="5">
        <v>21</v>
      </c>
      <c r="F20500" s="5">
        <v>0</v>
      </c>
      <c r="G20500" s="5">
        <v>1</v>
      </c>
      <c r="H20500" s="5">
        <v>0</v>
      </c>
      <c r="I20500" s="5">
        <v>16</v>
      </c>
      <c r="J20500" s="5">
        <v>0</v>
      </c>
      <c r="K20500" s="5">
        <v>0</v>
      </c>
      <c r="L20500" s="5">
        <v>24</v>
      </c>
      <c r="M20500" s="5">
        <v>0</v>
      </c>
      <c r="N20500" s="5">
        <v>0</v>
      </c>
      <c r="O20500" s="5">
        <v>20</v>
      </c>
      <c r="P20500" s="5">
        <v>1000</v>
      </c>
      <c r="Q20500" s="5">
        <v>16</v>
      </c>
      <c r="R20500" s="5">
        <v>31</v>
      </c>
      <c r="S20500" s="5" t="s">
        <v>30</v>
      </c>
      <c r="T20500" s="5" t="s">
        <v>29</v>
      </c>
      <c r="U20500" s="5" t="s">
        <v>29</v>
      </c>
      <c r="V20500" s="5">
        <v>64246.2</v>
      </c>
      <c r="W20500" s="5"/>
    </row>
    <row r="20501" spans="1:23" x14ac:dyDescent="0.25">
      <c r="A20501" s="5">
        <f>20494</f>
      </c>
      <c r="B20501" s="5" t="s">
        <v>20523</v>
      </c>
      <c r="C20501" s="5" t="s">
        <v>29</v>
      </c>
      <c r="D20501" s="5" t="s">
        <v>30</v>
      </c>
      <c r="E20501" s="5">
        <v>21</v>
      </c>
      <c r="F20501" s="5">
        <v>0</v>
      </c>
      <c r="G20501" s="5">
        <v>1</v>
      </c>
      <c r="H20501" s="5">
        <v>0</v>
      </c>
      <c r="I20501" s="5">
        <v>16</v>
      </c>
      <c r="J20501" s="5">
        <v>0</v>
      </c>
      <c r="K20501" s="5">
        <v>0</v>
      </c>
      <c r="L20501" s="5">
        <v>24</v>
      </c>
      <c r="M20501" s="5">
        <v>0</v>
      </c>
      <c r="N20501" s="5">
        <v>0</v>
      </c>
      <c r="O20501" s="5">
        <v>20</v>
      </c>
      <c r="P20501" s="5">
        <v>1000</v>
      </c>
      <c r="Q20501" s="5">
        <v>16</v>
      </c>
      <c r="R20501" s="5">
        <v>31</v>
      </c>
      <c r="S20501" s="5" t="s">
        <v>30</v>
      </c>
      <c r="T20501" s="5" t="s">
        <v>29</v>
      </c>
      <c r="U20501" s="5" t="s">
        <v>29</v>
      </c>
      <c r="V20501" s="5">
        <v>64246.4</v>
      </c>
      <c r="W20501" s="5"/>
    </row>
    <row r="20502" spans="1:23" x14ac:dyDescent="0.25">
      <c r="A20502" s="5">
        <f>20495</f>
      </c>
      <c r="B20502" s="5" t="s">
        <v>20524</v>
      </c>
      <c r="C20502" s="5" t="s">
        <v>29</v>
      </c>
      <c r="D20502" s="5" t="s">
        <v>30</v>
      </c>
      <c r="E20502" s="5">
        <v>21</v>
      </c>
      <c r="F20502" s="5">
        <v>0</v>
      </c>
      <c r="G20502" s="5">
        <v>1</v>
      </c>
      <c r="H20502" s="5">
        <v>0</v>
      </c>
      <c r="I20502" s="5">
        <v>16</v>
      </c>
      <c r="J20502" s="5">
        <v>0</v>
      </c>
      <c r="K20502" s="5">
        <v>0</v>
      </c>
      <c r="L20502" s="5">
        <v>24</v>
      </c>
      <c r="M20502" s="5">
        <v>0</v>
      </c>
      <c r="N20502" s="5">
        <v>0</v>
      </c>
      <c r="O20502" s="5">
        <v>20</v>
      </c>
      <c r="P20502" s="5">
        <v>1000</v>
      </c>
      <c r="Q20502" s="5">
        <v>16</v>
      </c>
      <c r="R20502" s="5">
        <v>31</v>
      </c>
      <c r="S20502" s="5" t="s">
        <v>30</v>
      </c>
      <c r="T20502" s="5" t="s">
        <v>29</v>
      </c>
      <c r="U20502" s="5" t="s">
        <v>29</v>
      </c>
      <c r="V20502" s="5">
        <v>64246.6</v>
      </c>
      <c r="W20502" s="5"/>
    </row>
    <row r="20503" spans="1:23" x14ac:dyDescent="0.25">
      <c r="A20503" s="5">
        <f>20496</f>
      </c>
      <c r="B20503" s="5" t="s">
        <v>20525</v>
      </c>
      <c r="C20503" s="5" t="s">
        <v>29</v>
      </c>
      <c r="D20503" s="5" t="s">
        <v>30</v>
      </c>
      <c r="E20503" s="5">
        <v>21</v>
      </c>
      <c r="F20503" s="5">
        <v>0</v>
      </c>
      <c r="G20503" s="5">
        <v>1</v>
      </c>
      <c r="H20503" s="5">
        <v>0</v>
      </c>
      <c r="I20503" s="5">
        <v>16</v>
      </c>
      <c r="J20503" s="5">
        <v>0</v>
      </c>
      <c r="K20503" s="5">
        <v>0</v>
      </c>
      <c r="L20503" s="5">
        <v>24</v>
      </c>
      <c r="M20503" s="5">
        <v>0</v>
      </c>
      <c r="N20503" s="5">
        <v>0</v>
      </c>
      <c r="O20503" s="5">
        <v>20</v>
      </c>
      <c r="P20503" s="5">
        <v>1000</v>
      </c>
      <c r="Q20503" s="5">
        <v>16</v>
      </c>
      <c r="R20503" s="5">
        <v>31</v>
      </c>
      <c r="S20503" s="5" t="s">
        <v>30</v>
      </c>
      <c r="T20503" s="5" t="s">
        <v>29</v>
      </c>
      <c r="U20503" s="5" t="s">
        <v>29</v>
      </c>
      <c r="V20503" s="5">
        <v>64246.7</v>
      </c>
      <c r="W20503" s="5"/>
    </row>
    <row r="20504" spans="1:23" x14ac:dyDescent="0.25">
      <c r="A20504" s="5">
        <f>20497</f>
      </c>
      <c r="B20504" s="5" t="s">
        <v>20526</v>
      </c>
      <c r="C20504" s="5" t="s">
        <v>29</v>
      </c>
      <c r="D20504" s="5" t="s">
        <v>30</v>
      </c>
      <c r="E20504" s="5">
        <v>21</v>
      </c>
      <c r="F20504" s="5">
        <v>0</v>
      </c>
      <c r="G20504" s="5">
        <v>1</v>
      </c>
      <c r="H20504" s="5">
        <v>0</v>
      </c>
      <c r="I20504" s="5">
        <v>16</v>
      </c>
      <c r="J20504" s="5">
        <v>0</v>
      </c>
      <c r="K20504" s="5">
        <v>0</v>
      </c>
      <c r="L20504" s="5">
        <v>24</v>
      </c>
      <c r="M20504" s="5">
        <v>0</v>
      </c>
      <c r="N20504" s="5">
        <v>0</v>
      </c>
      <c r="O20504" s="5">
        <v>20</v>
      </c>
      <c r="P20504" s="5">
        <v>1000</v>
      </c>
      <c r="Q20504" s="5">
        <v>16</v>
      </c>
      <c r="R20504" s="5">
        <v>31</v>
      </c>
      <c r="S20504" s="5" t="s">
        <v>30</v>
      </c>
      <c r="T20504" s="5" t="s">
        <v>29</v>
      </c>
      <c r="U20504" s="5" t="s">
        <v>29</v>
      </c>
      <c r="V20504" s="5">
        <v>64246.9</v>
      </c>
      <c r="W20504" s="5"/>
    </row>
    <row r="20505" spans="1:23" x14ac:dyDescent="0.25">
      <c r="A20505" s="5">
        <f>20498</f>
      </c>
      <c r="B20505" s="5" t="s">
        <v>20527</v>
      </c>
      <c r="C20505" s="5" t="s">
        <v>29</v>
      </c>
      <c r="D20505" s="5" t="s">
        <v>30</v>
      </c>
      <c r="E20505" s="5">
        <v>21</v>
      </c>
      <c r="F20505" s="5">
        <v>0</v>
      </c>
      <c r="G20505" s="5">
        <v>1</v>
      </c>
      <c r="H20505" s="5">
        <v>0</v>
      </c>
      <c r="I20505" s="5">
        <v>16</v>
      </c>
      <c r="J20505" s="5">
        <v>0</v>
      </c>
      <c r="K20505" s="5">
        <v>0</v>
      </c>
      <c r="L20505" s="5">
        <v>24</v>
      </c>
      <c r="M20505" s="5">
        <v>0</v>
      </c>
      <c r="N20505" s="5">
        <v>0</v>
      </c>
      <c r="O20505" s="5">
        <v>20</v>
      </c>
      <c r="P20505" s="5">
        <v>1000</v>
      </c>
      <c r="Q20505" s="5">
        <v>16</v>
      </c>
      <c r="R20505" s="5">
        <v>31</v>
      </c>
      <c r="S20505" s="5" t="s">
        <v>30</v>
      </c>
      <c r="T20505" s="5" t="s">
        <v>29</v>
      </c>
      <c r="U20505" s="5" t="s">
        <v>29</v>
      </c>
      <c r="V20505" s="5">
        <v>64247.1</v>
      </c>
      <c r="W20505" s="5"/>
    </row>
    <row r="20506" spans="1:23" x14ac:dyDescent="0.25">
      <c r="A20506" s="5">
        <f>20499</f>
      </c>
      <c r="B20506" s="5" t="s">
        <v>20528</v>
      </c>
      <c r="C20506" s="5" t="s">
        <v>29</v>
      </c>
      <c r="D20506" s="5" t="s">
        <v>30</v>
      </c>
      <c r="E20506" s="5">
        <v>21</v>
      </c>
      <c r="F20506" s="5">
        <v>0</v>
      </c>
      <c r="G20506" s="5">
        <v>1</v>
      </c>
      <c r="H20506" s="5">
        <v>0</v>
      </c>
      <c r="I20506" s="5">
        <v>16</v>
      </c>
      <c r="J20506" s="5">
        <v>0</v>
      </c>
      <c r="K20506" s="5">
        <v>0</v>
      </c>
      <c r="L20506" s="5">
        <v>24</v>
      </c>
      <c r="M20506" s="5">
        <v>0</v>
      </c>
      <c r="N20506" s="5">
        <v>0</v>
      </c>
      <c r="O20506" s="5">
        <v>20</v>
      </c>
      <c r="P20506" s="5">
        <v>1000</v>
      </c>
      <c r="Q20506" s="5">
        <v>16</v>
      </c>
      <c r="R20506" s="5">
        <v>31</v>
      </c>
      <c r="S20506" s="5" t="s">
        <v>30</v>
      </c>
      <c r="T20506" s="5" t="s">
        <v>29</v>
      </c>
      <c r="U20506" s="5" t="s">
        <v>29</v>
      </c>
      <c r="V20506" s="5">
        <v>64247.2</v>
      </c>
      <c r="W20506" s="5"/>
    </row>
    <row r="20507" spans="1:23" x14ac:dyDescent="0.25">
      <c r="A20507" s="5">
        <f>20500</f>
      </c>
      <c r="B20507" s="5" t="s">
        <v>20529</v>
      </c>
      <c r="C20507" s="5" t="s">
        <v>29</v>
      </c>
      <c r="D20507" s="5" t="s">
        <v>30</v>
      </c>
      <c r="E20507" s="5">
        <v>21</v>
      </c>
      <c r="F20507" s="5">
        <v>0</v>
      </c>
      <c r="G20507" s="5">
        <v>1</v>
      </c>
      <c r="H20507" s="5">
        <v>0</v>
      </c>
      <c r="I20507" s="5">
        <v>16</v>
      </c>
      <c r="J20507" s="5">
        <v>0</v>
      </c>
      <c r="K20507" s="5">
        <v>0</v>
      </c>
      <c r="L20507" s="5">
        <v>24</v>
      </c>
      <c r="M20507" s="5">
        <v>0</v>
      </c>
      <c r="N20507" s="5">
        <v>0</v>
      </c>
      <c r="O20507" s="5">
        <v>20</v>
      </c>
      <c r="P20507" s="5">
        <v>1000</v>
      </c>
      <c r="Q20507" s="5">
        <v>16</v>
      </c>
      <c r="R20507" s="5">
        <v>31</v>
      </c>
      <c r="S20507" s="5" t="s">
        <v>30</v>
      </c>
      <c r="T20507" s="5" t="s">
        <v>29</v>
      </c>
      <c r="U20507" s="5" t="s">
        <v>29</v>
      </c>
      <c r="V20507" s="5">
        <v>64247.3</v>
      </c>
      <c r="W20507" s="5"/>
    </row>
    <row r="20508" spans="1:23" x14ac:dyDescent="0.25">
      <c r="A20508" s="5">
        <f>20501</f>
      </c>
      <c r="B20508" s="5" t="s">
        <v>20530</v>
      </c>
      <c r="C20508" s="5" t="s">
        <v>29</v>
      </c>
      <c r="D20508" s="5" t="s">
        <v>30</v>
      </c>
      <c r="E20508" s="5">
        <v>21</v>
      </c>
      <c r="F20508" s="5">
        <v>0</v>
      </c>
      <c r="G20508" s="5">
        <v>1</v>
      </c>
      <c r="H20508" s="5">
        <v>0</v>
      </c>
      <c r="I20508" s="5">
        <v>16</v>
      </c>
      <c r="J20508" s="5">
        <v>0</v>
      </c>
      <c r="K20508" s="5">
        <v>0</v>
      </c>
      <c r="L20508" s="5">
        <v>24</v>
      </c>
      <c r="M20508" s="5">
        <v>0</v>
      </c>
      <c r="N20508" s="5">
        <v>0</v>
      </c>
      <c r="O20508" s="5">
        <v>20</v>
      </c>
      <c r="P20508" s="5">
        <v>1000</v>
      </c>
      <c r="Q20508" s="5">
        <v>16</v>
      </c>
      <c r="R20508" s="5">
        <v>31</v>
      </c>
      <c r="S20508" s="5" t="s">
        <v>30</v>
      </c>
      <c r="T20508" s="5" t="s">
        <v>29</v>
      </c>
      <c r="U20508" s="5" t="s">
        <v>29</v>
      </c>
      <c r="V20508" s="5">
        <v>64247.4</v>
      </c>
      <c r="W20508" s="5"/>
    </row>
    <row r="20509" spans="1:23" x14ac:dyDescent="0.25">
      <c r="A20509" s="5">
        <f>20502</f>
      </c>
      <c r="B20509" s="5" t="s">
        <v>20531</v>
      </c>
      <c r="C20509" s="5" t="s">
        <v>29</v>
      </c>
      <c r="D20509" s="5" t="s">
        <v>30</v>
      </c>
      <c r="E20509" s="5">
        <v>21</v>
      </c>
      <c r="F20509" s="5">
        <v>0</v>
      </c>
      <c r="G20509" s="5">
        <v>1</v>
      </c>
      <c r="H20509" s="5">
        <v>0</v>
      </c>
      <c r="I20509" s="5">
        <v>16</v>
      </c>
      <c r="J20509" s="5">
        <v>0</v>
      </c>
      <c r="K20509" s="5">
        <v>0</v>
      </c>
      <c r="L20509" s="5">
        <v>24</v>
      </c>
      <c r="M20509" s="5">
        <v>0</v>
      </c>
      <c r="N20509" s="5">
        <v>0</v>
      </c>
      <c r="O20509" s="5">
        <v>20</v>
      </c>
      <c r="P20509" s="5">
        <v>1000</v>
      </c>
      <c r="Q20509" s="5">
        <v>16</v>
      </c>
      <c r="R20509" s="5">
        <v>31</v>
      </c>
      <c r="S20509" s="5" t="s">
        <v>30</v>
      </c>
      <c r="T20509" s="5" t="s">
        <v>29</v>
      </c>
      <c r="U20509" s="5" t="s">
        <v>29</v>
      </c>
      <c r="V20509" s="5">
        <v>64247.6</v>
      </c>
      <c r="W20509" s="5"/>
    </row>
    <row r="20510" spans="1:23" x14ac:dyDescent="0.25">
      <c r="A20510" s="5">
        <f>20503</f>
      </c>
      <c r="B20510" s="5" t="s">
        <v>20532</v>
      </c>
      <c r="C20510" s="5" t="s">
        <v>29</v>
      </c>
      <c r="D20510" s="5" t="s">
        <v>30</v>
      </c>
      <c r="E20510" s="5">
        <v>21</v>
      </c>
      <c r="F20510" s="5">
        <v>0</v>
      </c>
      <c r="G20510" s="5">
        <v>1</v>
      </c>
      <c r="H20510" s="5">
        <v>0</v>
      </c>
      <c r="I20510" s="5">
        <v>16</v>
      </c>
      <c r="J20510" s="5">
        <v>0</v>
      </c>
      <c r="K20510" s="5">
        <v>0</v>
      </c>
      <c r="L20510" s="5">
        <v>24</v>
      </c>
      <c r="M20510" s="5">
        <v>0</v>
      </c>
      <c r="N20510" s="5">
        <v>0</v>
      </c>
      <c r="O20510" s="5">
        <v>20</v>
      </c>
      <c r="P20510" s="5">
        <v>1000</v>
      </c>
      <c r="Q20510" s="5">
        <v>16</v>
      </c>
      <c r="R20510" s="5">
        <v>31</v>
      </c>
      <c r="S20510" s="5" t="s">
        <v>30</v>
      </c>
      <c r="T20510" s="5" t="s">
        <v>29</v>
      </c>
      <c r="U20510" s="5" t="s">
        <v>29</v>
      </c>
      <c r="V20510" s="5">
        <v>64247.7</v>
      </c>
      <c r="W20510" s="5"/>
    </row>
    <row r="20511" spans="1:23" x14ac:dyDescent="0.25">
      <c r="A20511" s="5">
        <f>20504</f>
      </c>
      <c r="B20511" s="5" t="s">
        <v>20533</v>
      </c>
      <c r="C20511" s="5" t="s">
        <v>29</v>
      </c>
      <c r="D20511" s="5" t="s">
        <v>30</v>
      </c>
      <c r="E20511" s="5">
        <v>21</v>
      </c>
      <c r="F20511" s="5">
        <v>0</v>
      </c>
      <c r="G20511" s="5">
        <v>1</v>
      </c>
      <c r="H20511" s="5">
        <v>0</v>
      </c>
      <c r="I20511" s="5">
        <v>16</v>
      </c>
      <c r="J20511" s="5">
        <v>0</v>
      </c>
      <c r="K20511" s="5">
        <v>0</v>
      </c>
      <c r="L20511" s="5">
        <v>24</v>
      </c>
      <c r="M20511" s="5">
        <v>0</v>
      </c>
      <c r="N20511" s="5">
        <v>0</v>
      </c>
      <c r="O20511" s="5">
        <v>20</v>
      </c>
      <c r="P20511" s="5">
        <v>1000</v>
      </c>
      <c r="Q20511" s="5">
        <v>16</v>
      </c>
      <c r="R20511" s="5">
        <v>31</v>
      </c>
      <c r="S20511" s="5" t="s">
        <v>30</v>
      </c>
      <c r="T20511" s="5" t="s">
        <v>29</v>
      </c>
      <c r="U20511" s="5" t="s">
        <v>29</v>
      </c>
      <c r="V20511" s="5">
        <v>64247.8</v>
      </c>
      <c r="W20511" s="5"/>
    </row>
    <row r="20512" spans="1:23" x14ac:dyDescent="0.25">
      <c r="A20512" s="5">
        <f>20505</f>
      </c>
      <c r="B20512" s="5" t="s">
        <v>20534</v>
      </c>
      <c r="C20512" s="5" t="s">
        <v>29</v>
      </c>
      <c r="D20512" s="5" t="s">
        <v>30</v>
      </c>
      <c r="E20512" s="5">
        <v>21</v>
      </c>
      <c r="F20512" s="5">
        <v>0</v>
      </c>
      <c r="G20512" s="5">
        <v>1</v>
      </c>
      <c r="H20512" s="5">
        <v>0</v>
      </c>
      <c r="I20512" s="5">
        <v>16</v>
      </c>
      <c r="J20512" s="5">
        <v>0</v>
      </c>
      <c r="K20512" s="5">
        <v>0</v>
      </c>
      <c r="L20512" s="5">
        <v>24</v>
      </c>
      <c r="M20512" s="5">
        <v>0</v>
      </c>
      <c r="N20512" s="5">
        <v>0</v>
      </c>
      <c r="O20512" s="5">
        <v>20</v>
      </c>
      <c r="P20512" s="5">
        <v>1000</v>
      </c>
      <c r="Q20512" s="5">
        <v>16</v>
      </c>
      <c r="R20512" s="5">
        <v>31</v>
      </c>
      <c r="S20512" s="5" t="s">
        <v>30</v>
      </c>
      <c r="T20512" s="5" t="s">
        <v>29</v>
      </c>
      <c r="U20512" s="5" t="s">
        <v>29</v>
      </c>
      <c r="V20512" s="5">
        <v>64248</v>
      </c>
      <c r="W20512" s="5"/>
    </row>
    <row r="20513" spans="1:23" x14ac:dyDescent="0.25">
      <c r="A20513" s="5">
        <f>20506</f>
      </c>
      <c r="B20513" s="5" t="s">
        <v>20535</v>
      </c>
      <c r="C20513" s="5" t="s">
        <v>29</v>
      </c>
      <c r="D20513" s="5" t="s">
        <v>30</v>
      </c>
      <c r="E20513" s="5">
        <v>21</v>
      </c>
      <c r="F20513" s="5">
        <v>0</v>
      </c>
      <c r="G20513" s="5">
        <v>1</v>
      </c>
      <c r="H20513" s="5">
        <v>0</v>
      </c>
      <c r="I20513" s="5">
        <v>16</v>
      </c>
      <c r="J20513" s="5">
        <v>0</v>
      </c>
      <c r="K20513" s="5">
        <v>0</v>
      </c>
      <c r="L20513" s="5">
        <v>24</v>
      </c>
      <c r="M20513" s="5">
        <v>0</v>
      </c>
      <c r="N20513" s="5">
        <v>0</v>
      </c>
      <c r="O20513" s="5">
        <v>20</v>
      </c>
      <c r="P20513" s="5">
        <v>1000</v>
      </c>
      <c r="Q20513" s="5">
        <v>16</v>
      </c>
      <c r="R20513" s="5">
        <v>31</v>
      </c>
      <c r="S20513" s="5" t="s">
        <v>30</v>
      </c>
      <c r="T20513" s="5" t="s">
        <v>29</v>
      </c>
      <c r="U20513" s="5" t="s">
        <v>29</v>
      </c>
      <c r="V20513" s="5">
        <v>64248.2</v>
      </c>
      <c r="W20513" s="5"/>
    </row>
    <row r="20514" spans="1:23" x14ac:dyDescent="0.25">
      <c r="A20514" s="5">
        <f>20507</f>
      </c>
      <c r="B20514" s="5" t="s">
        <v>20536</v>
      </c>
      <c r="C20514" s="5" t="s">
        <v>29</v>
      </c>
      <c r="D20514" s="5" t="s">
        <v>30</v>
      </c>
      <c r="E20514" s="5">
        <v>21</v>
      </c>
      <c r="F20514" s="5">
        <v>0</v>
      </c>
      <c r="G20514" s="5">
        <v>1</v>
      </c>
      <c r="H20514" s="5">
        <v>0</v>
      </c>
      <c r="I20514" s="5">
        <v>16</v>
      </c>
      <c r="J20514" s="5">
        <v>0</v>
      </c>
      <c r="K20514" s="5">
        <v>0</v>
      </c>
      <c r="L20514" s="5">
        <v>24</v>
      </c>
      <c r="M20514" s="5">
        <v>0</v>
      </c>
      <c r="N20514" s="5">
        <v>0</v>
      </c>
      <c r="O20514" s="5">
        <v>20</v>
      </c>
      <c r="P20514" s="5">
        <v>1000</v>
      </c>
      <c r="Q20514" s="5">
        <v>16</v>
      </c>
      <c r="R20514" s="5">
        <v>31</v>
      </c>
      <c r="S20514" s="5" t="s">
        <v>30</v>
      </c>
      <c r="T20514" s="5" t="s">
        <v>29</v>
      </c>
      <c r="U20514" s="5" t="s">
        <v>29</v>
      </c>
      <c r="V20514" s="5">
        <v>64248.3</v>
      </c>
      <c r="W20514" s="5"/>
    </row>
    <row r="20515" spans="1:23" x14ac:dyDescent="0.25">
      <c r="A20515" s="5">
        <f>20508</f>
      </c>
      <c r="B20515" s="5" t="s">
        <v>20537</v>
      </c>
      <c r="C20515" s="5" t="s">
        <v>29</v>
      </c>
      <c r="D20515" s="5" t="s">
        <v>30</v>
      </c>
      <c r="E20515" s="5">
        <v>21</v>
      </c>
      <c r="F20515" s="5">
        <v>0</v>
      </c>
      <c r="G20515" s="5">
        <v>1</v>
      </c>
      <c r="H20515" s="5">
        <v>0</v>
      </c>
      <c r="I20515" s="5">
        <v>16</v>
      </c>
      <c r="J20515" s="5">
        <v>0</v>
      </c>
      <c r="K20515" s="5">
        <v>0</v>
      </c>
      <c r="L20515" s="5">
        <v>24</v>
      </c>
      <c r="M20515" s="5">
        <v>0</v>
      </c>
      <c r="N20515" s="5">
        <v>0</v>
      </c>
      <c r="O20515" s="5">
        <v>20</v>
      </c>
      <c r="P20515" s="5">
        <v>1000</v>
      </c>
      <c r="Q20515" s="5">
        <v>16</v>
      </c>
      <c r="R20515" s="5">
        <v>31</v>
      </c>
      <c r="S20515" s="5" t="s">
        <v>30</v>
      </c>
      <c r="T20515" s="5" t="s">
        <v>29</v>
      </c>
      <c r="U20515" s="5" t="s">
        <v>29</v>
      </c>
      <c r="V20515" s="5">
        <v>64248.5</v>
      </c>
      <c r="W20515" s="5"/>
    </row>
    <row r="20516" spans="1:23" x14ac:dyDescent="0.25">
      <c r="A20516" s="5">
        <f>20509</f>
      </c>
      <c r="B20516" s="5" t="s">
        <v>20538</v>
      </c>
      <c r="C20516" s="5" t="s">
        <v>29</v>
      </c>
      <c r="D20516" s="5" t="s">
        <v>30</v>
      </c>
      <c r="E20516" s="5">
        <v>21</v>
      </c>
      <c r="F20516" s="5">
        <v>0</v>
      </c>
      <c r="G20516" s="5">
        <v>1</v>
      </c>
      <c r="H20516" s="5">
        <v>0</v>
      </c>
      <c r="I20516" s="5">
        <v>16</v>
      </c>
      <c r="J20516" s="5">
        <v>0</v>
      </c>
      <c r="K20516" s="5">
        <v>0</v>
      </c>
      <c r="L20516" s="5">
        <v>24</v>
      </c>
      <c r="M20516" s="5">
        <v>0</v>
      </c>
      <c r="N20516" s="5">
        <v>0</v>
      </c>
      <c r="O20516" s="5">
        <v>20</v>
      </c>
      <c r="P20516" s="5">
        <v>1000</v>
      </c>
      <c r="Q20516" s="5">
        <v>16</v>
      </c>
      <c r="R20516" s="5">
        <v>31</v>
      </c>
      <c r="S20516" s="5" t="s">
        <v>30</v>
      </c>
      <c r="T20516" s="5" t="s">
        <v>29</v>
      </c>
      <c r="U20516" s="5" t="s">
        <v>29</v>
      </c>
      <c r="V20516" s="5">
        <v>64248.7</v>
      </c>
      <c r="W20516" s="5"/>
    </row>
    <row r="20517" spans="1:23" x14ac:dyDescent="0.25">
      <c r="A20517" s="5">
        <f>20510</f>
      </c>
      <c r="B20517" s="5" t="s">
        <v>20539</v>
      </c>
      <c r="C20517" s="5" t="s">
        <v>29</v>
      </c>
      <c r="D20517" s="5" t="s">
        <v>30</v>
      </c>
      <c r="E20517" s="5">
        <v>21</v>
      </c>
      <c r="F20517" s="5">
        <v>0</v>
      </c>
      <c r="G20517" s="5">
        <v>1</v>
      </c>
      <c r="H20517" s="5">
        <v>0</v>
      </c>
      <c r="I20517" s="5">
        <v>16</v>
      </c>
      <c r="J20517" s="5">
        <v>0</v>
      </c>
      <c r="K20517" s="5">
        <v>0</v>
      </c>
      <c r="L20517" s="5">
        <v>24</v>
      </c>
      <c r="M20517" s="5">
        <v>0</v>
      </c>
      <c r="N20517" s="5">
        <v>0</v>
      </c>
      <c r="O20517" s="5">
        <v>20</v>
      </c>
      <c r="P20517" s="5">
        <v>1000</v>
      </c>
      <c r="Q20517" s="5">
        <v>16</v>
      </c>
      <c r="R20517" s="5">
        <v>31</v>
      </c>
      <c r="S20517" s="5" t="s">
        <v>30</v>
      </c>
      <c r="T20517" s="5" t="s">
        <v>29</v>
      </c>
      <c r="U20517" s="5" t="s">
        <v>29</v>
      </c>
      <c r="V20517" s="5">
        <v>64248.8</v>
      </c>
      <c r="W20517" s="5"/>
    </row>
    <row r="20518" spans="1:23" x14ac:dyDescent="0.25">
      <c r="A20518" s="5">
        <f>20511</f>
      </c>
      <c r="B20518" s="5" t="s">
        <v>20540</v>
      </c>
      <c r="C20518" s="5" t="s">
        <v>29</v>
      </c>
      <c r="D20518" s="5" t="s">
        <v>30</v>
      </c>
      <c r="E20518" s="5">
        <v>21</v>
      </c>
      <c r="F20518" s="5">
        <v>0</v>
      </c>
      <c r="G20518" s="5">
        <v>1</v>
      </c>
      <c r="H20518" s="5">
        <v>0</v>
      </c>
      <c r="I20518" s="5">
        <v>16</v>
      </c>
      <c r="J20518" s="5">
        <v>0</v>
      </c>
      <c r="K20518" s="5">
        <v>0</v>
      </c>
      <c r="L20518" s="5">
        <v>24</v>
      </c>
      <c r="M20518" s="5">
        <v>0</v>
      </c>
      <c r="N20518" s="5">
        <v>0</v>
      </c>
      <c r="O20518" s="5">
        <v>20</v>
      </c>
      <c r="P20518" s="5">
        <v>1000</v>
      </c>
      <c r="Q20518" s="5">
        <v>16</v>
      </c>
      <c r="R20518" s="5">
        <v>31</v>
      </c>
      <c r="S20518" s="5" t="s">
        <v>30</v>
      </c>
      <c r="T20518" s="5" t="s">
        <v>29</v>
      </c>
      <c r="U20518" s="5" t="s">
        <v>29</v>
      </c>
      <c r="V20518" s="5">
        <v>64248.9</v>
      </c>
      <c r="W20518" s="5"/>
    </row>
    <row r="20519" spans="1:23" x14ac:dyDescent="0.25">
      <c r="A20519" s="5">
        <f>20512</f>
      </c>
      <c r="B20519" s="5" t="s">
        <v>20541</v>
      </c>
      <c r="C20519" s="5" t="s">
        <v>29</v>
      </c>
      <c r="D20519" s="5" t="s">
        <v>30</v>
      </c>
      <c r="E20519" s="5">
        <v>21</v>
      </c>
      <c r="F20519" s="5">
        <v>0</v>
      </c>
      <c r="G20519" s="5">
        <v>1</v>
      </c>
      <c r="H20519" s="5">
        <v>0</v>
      </c>
      <c r="I20519" s="5">
        <v>16</v>
      </c>
      <c r="J20519" s="5">
        <v>0</v>
      </c>
      <c r="K20519" s="5">
        <v>0</v>
      </c>
      <c r="L20519" s="5">
        <v>24</v>
      </c>
      <c r="M20519" s="5">
        <v>0</v>
      </c>
      <c r="N20519" s="5">
        <v>0</v>
      </c>
      <c r="O20519" s="5">
        <v>20</v>
      </c>
      <c r="P20519" s="5">
        <v>1000</v>
      </c>
      <c r="Q20519" s="5">
        <v>16</v>
      </c>
      <c r="R20519" s="5">
        <v>31</v>
      </c>
      <c r="S20519" s="5" t="s">
        <v>30</v>
      </c>
      <c r="T20519" s="5" t="s">
        <v>29</v>
      </c>
      <c r="U20519" s="5" t="s">
        <v>29</v>
      </c>
      <c r="V20519" s="5">
        <v>64249.1</v>
      </c>
      <c r="W20519" s="5"/>
    </row>
    <row r="20520" spans="1:23" x14ac:dyDescent="0.25">
      <c r="A20520" s="5">
        <f>20513</f>
      </c>
      <c r="B20520" s="5" t="s">
        <v>20542</v>
      </c>
      <c r="C20520" s="5" t="s">
        <v>29</v>
      </c>
      <c r="D20520" s="5" t="s">
        <v>30</v>
      </c>
      <c r="E20520" s="5">
        <v>21</v>
      </c>
      <c r="F20520" s="5">
        <v>0</v>
      </c>
      <c r="G20520" s="5">
        <v>1</v>
      </c>
      <c r="H20520" s="5">
        <v>0</v>
      </c>
      <c r="I20520" s="5">
        <v>16</v>
      </c>
      <c r="J20520" s="5">
        <v>0</v>
      </c>
      <c r="K20520" s="5">
        <v>0</v>
      </c>
      <c r="L20520" s="5">
        <v>24</v>
      </c>
      <c r="M20520" s="5">
        <v>0</v>
      </c>
      <c r="N20520" s="5">
        <v>0</v>
      </c>
      <c r="O20520" s="5">
        <v>20</v>
      </c>
      <c r="P20520" s="5">
        <v>1000</v>
      </c>
      <c r="Q20520" s="5">
        <v>16</v>
      </c>
      <c r="R20520" s="5">
        <v>31</v>
      </c>
      <c r="S20520" s="5" t="s">
        <v>30</v>
      </c>
      <c r="T20520" s="5" t="s">
        <v>29</v>
      </c>
      <c r="U20520" s="5" t="s">
        <v>29</v>
      </c>
      <c r="V20520" s="5">
        <v>64249.3</v>
      </c>
      <c r="W20520" s="5"/>
    </row>
    <row r="20521" spans="1:23" x14ac:dyDescent="0.25">
      <c r="A20521" s="5">
        <f>20514</f>
      </c>
      <c r="B20521" s="5" t="s">
        <v>20543</v>
      </c>
      <c r="C20521" s="5" t="s">
        <v>29</v>
      </c>
      <c r="D20521" s="5" t="s">
        <v>30</v>
      </c>
      <c r="E20521" s="5">
        <v>21</v>
      </c>
      <c r="F20521" s="5">
        <v>0</v>
      </c>
      <c r="G20521" s="5">
        <v>1</v>
      </c>
      <c r="H20521" s="5">
        <v>0</v>
      </c>
      <c r="I20521" s="5">
        <v>16</v>
      </c>
      <c r="J20521" s="5">
        <v>0</v>
      </c>
      <c r="K20521" s="5">
        <v>0</v>
      </c>
      <c r="L20521" s="5">
        <v>24</v>
      </c>
      <c r="M20521" s="5">
        <v>0</v>
      </c>
      <c r="N20521" s="5">
        <v>0</v>
      </c>
      <c r="O20521" s="5">
        <v>20</v>
      </c>
      <c r="P20521" s="5">
        <v>1000</v>
      </c>
      <c r="Q20521" s="5">
        <v>16</v>
      </c>
      <c r="R20521" s="5">
        <v>31</v>
      </c>
      <c r="S20521" s="5" t="s">
        <v>30</v>
      </c>
      <c r="T20521" s="5" t="s">
        <v>29</v>
      </c>
      <c r="U20521" s="5" t="s">
        <v>29</v>
      </c>
      <c r="V20521" s="5">
        <v>64249.4</v>
      </c>
      <c r="W20521" s="5"/>
    </row>
    <row r="20522" spans="1:23" x14ac:dyDescent="0.25">
      <c r="A20522" s="5">
        <f>20515</f>
      </c>
      <c r="B20522" s="5" t="s">
        <v>20544</v>
      </c>
      <c r="C20522" s="5" t="s">
        <v>29</v>
      </c>
      <c r="D20522" s="5" t="s">
        <v>30</v>
      </c>
      <c r="E20522" s="5">
        <v>21</v>
      </c>
      <c r="F20522" s="5">
        <v>0</v>
      </c>
      <c r="G20522" s="5">
        <v>1</v>
      </c>
      <c r="H20522" s="5">
        <v>0</v>
      </c>
      <c r="I20522" s="5">
        <v>16</v>
      </c>
      <c r="J20522" s="5">
        <v>0</v>
      </c>
      <c r="K20522" s="5">
        <v>0</v>
      </c>
      <c r="L20522" s="5">
        <v>24</v>
      </c>
      <c r="M20522" s="5">
        <v>0</v>
      </c>
      <c r="N20522" s="5">
        <v>0</v>
      </c>
      <c r="O20522" s="5">
        <v>20</v>
      </c>
      <c r="P20522" s="5">
        <v>1000</v>
      </c>
      <c r="Q20522" s="5">
        <v>16</v>
      </c>
      <c r="R20522" s="5">
        <v>31</v>
      </c>
      <c r="S20522" s="5" t="s">
        <v>30</v>
      </c>
      <c r="T20522" s="5" t="s">
        <v>29</v>
      </c>
      <c r="U20522" s="5" t="s">
        <v>29</v>
      </c>
      <c r="V20522" s="5">
        <v>64249.5</v>
      </c>
      <c r="W20522" s="5"/>
    </row>
    <row r="20523" spans="1:23" x14ac:dyDescent="0.25">
      <c r="A20523" s="5">
        <f>20516</f>
      </c>
      <c r="B20523" s="5" t="s">
        <v>20545</v>
      </c>
      <c r="C20523" s="5" t="s">
        <v>29</v>
      </c>
      <c r="D20523" s="5" t="s">
        <v>30</v>
      </c>
      <c r="E20523" s="5">
        <v>21</v>
      </c>
      <c r="F20523" s="5">
        <v>0</v>
      </c>
      <c r="G20523" s="5">
        <v>1</v>
      </c>
      <c r="H20523" s="5">
        <v>0</v>
      </c>
      <c r="I20523" s="5">
        <v>16</v>
      </c>
      <c r="J20523" s="5">
        <v>0</v>
      </c>
      <c r="K20523" s="5">
        <v>0</v>
      </c>
      <c r="L20523" s="5">
        <v>24</v>
      </c>
      <c r="M20523" s="5">
        <v>0</v>
      </c>
      <c r="N20523" s="5">
        <v>0</v>
      </c>
      <c r="O20523" s="5">
        <v>20</v>
      </c>
      <c r="P20523" s="5">
        <v>1000</v>
      </c>
      <c r="Q20523" s="5">
        <v>16</v>
      </c>
      <c r="R20523" s="5">
        <v>31</v>
      </c>
      <c r="S20523" s="5" t="s">
        <v>30</v>
      </c>
      <c r="T20523" s="5" t="s">
        <v>29</v>
      </c>
      <c r="U20523" s="5" t="s">
        <v>29</v>
      </c>
      <c r="V20523" s="5">
        <v>64249.6</v>
      </c>
      <c r="W20523" s="5"/>
    </row>
    <row r="20524" spans="1:23" x14ac:dyDescent="0.25">
      <c r="A20524" s="5">
        <f>20517</f>
      </c>
      <c r="B20524" s="5" t="s">
        <v>20546</v>
      </c>
      <c r="C20524" s="5" t="s">
        <v>29</v>
      </c>
      <c r="D20524" s="5" t="s">
        <v>30</v>
      </c>
      <c r="E20524" s="5">
        <v>21</v>
      </c>
      <c r="F20524" s="5">
        <v>0</v>
      </c>
      <c r="G20524" s="5">
        <v>1</v>
      </c>
      <c r="H20524" s="5">
        <v>0</v>
      </c>
      <c r="I20524" s="5">
        <v>16</v>
      </c>
      <c r="J20524" s="5">
        <v>0</v>
      </c>
      <c r="K20524" s="5">
        <v>0</v>
      </c>
      <c r="L20524" s="5">
        <v>24</v>
      </c>
      <c r="M20524" s="5">
        <v>0</v>
      </c>
      <c r="N20524" s="5">
        <v>0</v>
      </c>
      <c r="O20524" s="5">
        <v>20</v>
      </c>
      <c r="P20524" s="5">
        <v>1000</v>
      </c>
      <c r="Q20524" s="5">
        <v>16</v>
      </c>
      <c r="R20524" s="5">
        <v>31</v>
      </c>
      <c r="S20524" s="5" t="s">
        <v>30</v>
      </c>
      <c r="T20524" s="5" t="s">
        <v>29</v>
      </c>
      <c r="U20524" s="5" t="s">
        <v>29</v>
      </c>
      <c r="V20524" s="5">
        <v>64249.7</v>
      </c>
      <c r="W20524" s="5"/>
    </row>
    <row r="20525" spans="1:23" x14ac:dyDescent="0.25">
      <c r="A20525" s="5">
        <f>20518</f>
      </c>
      <c r="B20525" s="5" t="s">
        <v>20547</v>
      </c>
      <c r="C20525" s="5" t="s">
        <v>29</v>
      </c>
      <c r="D20525" s="5" t="s">
        <v>30</v>
      </c>
      <c r="E20525" s="5">
        <v>21</v>
      </c>
      <c r="F20525" s="5">
        <v>0</v>
      </c>
      <c r="G20525" s="5">
        <v>1</v>
      </c>
      <c r="H20525" s="5">
        <v>0</v>
      </c>
      <c r="I20525" s="5">
        <v>16</v>
      </c>
      <c r="J20525" s="5">
        <v>0</v>
      </c>
      <c r="K20525" s="5">
        <v>0</v>
      </c>
      <c r="L20525" s="5">
        <v>24</v>
      </c>
      <c r="M20525" s="5">
        <v>0</v>
      </c>
      <c r="N20525" s="5">
        <v>0</v>
      </c>
      <c r="O20525" s="5">
        <v>20</v>
      </c>
      <c r="P20525" s="5">
        <v>1000</v>
      </c>
      <c r="Q20525" s="5">
        <v>16</v>
      </c>
      <c r="R20525" s="5">
        <v>31</v>
      </c>
      <c r="S20525" s="5" t="s">
        <v>30</v>
      </c>
      <c r="T20525" s="5" t="s">
        <v>29</v>
      </c>
      <c r="U20525" s="5" t="s">
        <v>29</v>
      </c>
      <c r="V20525" s="5">
        <v>64249.9</v>
      </c>
      <c r="W20525" s="5"/>
    </row>
    <row r="20526" spans="1:23" x14ac:dyDescent="0.25">
      <c r="A20526" s="6" t="s">
        <v>20548</v>
      </c>
      <c r="B20526" s="7" t="s">
        <v>20549</v>
      </c>
      <c r="C20526" s="7" t="s">
        <v>20549</v>
      </c>
      <c r="D20526" s="7" t="s">
        <v>20549</v>
      </c>
      <c r="E20526" s="7">
        <f>=average(E8:E20525)</f>
      </c>
      <c r="F20526" s="7">
        <f>=average(F8:F20525)</f>
      </c>
      <c r="G20526" s="7" t="s">
        <v>20549</v>
      </c>
      <c r="H20526" s="7">
        <f>=average(H8:H20525)</f>
      </c>
      <c r="I20526" s="7">
        <f>=average(I8:I20525)</f>
      </c>
      <c r="J20526" s="7" t="s">
        <v>20549</v>
      </c>
      <c r="K20526" s="7">
        <f>=average(K8:K20525)</f>
      </c>
      <c r="L20526" s="7">
        <f>=average(L8:L20525)</f>
      </c>
      <c r="M20526" s="7" t="s">
        <v>20549</v>
      </c>
      <c r="N20526" s="7">
        <f>=average(N8:N20525)</f>
      </c>
      <c r="O20526" s="7">
        <f>=average(O8:O20525)</f>
      </c>
      <c r="P20526" s="7">
        <f>=average(P8:P20525)</f>
      </c>
      <c r="Q20526" s="7">
        <f>=average(Q8:Q20525)</f>
      </c>
      <c r="R20526" s="7">
        <f>=average(R8:R20525)</f>
      </c>
      <c r="S20526" s="7" t="s">
        <v>20549</v>
      </c>
      <c r="T20526" s="7" t="s">
        <v>20549</v>
      </c>
      <c r="U20526" s="7" t="s">
        <v>20549</v>
      </c>
      <c r="V20526" s="7" t="s">
        <v>20549</v>
      </c>
      <c r="W20526" s="7" t="s">
        <v>20549</v>
      </c>
    </row>
    <row r="20527" spans="13:13" x14ac:dyDescent="0.25">
      <c r="M20527" s="8" t="s">
        <v>20550</v>
      </c>
    </row>
    <row r="20528" spans="2:12" x14ac:dyDescent="0.25">
      <c r="B20528" s="9" t="s">
        <v>20551</v>
      </c>
      <c r="G20528" s="9" t="s">
        <v>20552</v>
      </c>
      <c r="L20528" s="9" t="s">
        <v>20553</v>
      </c>
    </row>
    <row r="20529" spans="2:12" x14ac:dyDescent="0.25">
      <c r="B20529" s="10" t="s">
        <v>20554</v>
      </c>
      <c r="G20529" s="10" t="s">
        <v>20554</v>
      </c>
      <c r="L20529" s="10" t="s">
        <v>20554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2023-11-30T01:13:09Z</dcterms:created>
  <dcterms:modified xsi:type="dcterms:W3CDTF">2023-11-30T01:13:09Z</dcterms:modified>
</cp:coreProperties>
</file>