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<sst xmlns="http://schemas.openxmlformats.org/spreadsheetml/2006/main" count="13629" uniqueCount="3431">
  <si>
    <t>Công Ty TNHH Tập đoàn công nghiệp Trường Hải (THACO)</t>
  </si>
  <si>
    <t xml:space="preserve">Địa chỉ:  </t>
  </si>
  <si>
    <t xml:space="preserve">Hotline: </t>
  </si>
  <si>
    <t>Ngày in biểu: Thứ tư, 04/10/2023 9:31:25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</si>
  <si>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</si>
  <si>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</si>
  <si>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</si>
  <si>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</si>
  <si>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</si>
  <si>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</si>
  <si>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</si>
  <si>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</si>
  <si>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</si>
  <si>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</si>
  <si>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</si>
  <si>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</si>
  <si>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</si>
  <si>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</si>
  <si>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</si>
  <si>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</si>
  <si>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</si>
  <si>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</si>
  <si>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</si>
  <si>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</si>
  <si>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</si>
  <si>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</si>
  <si>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</si>
  <si>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</si>
  <si>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</si>
  <si>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</si>
  <si>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</si>
  <si>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</si>
  <si>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</si>
  <si>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</si>
  <si>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</si>
  <si>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</si>
  <si>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</si>
  <si>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</si>
  <si>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</si>
  <si>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</si>
  <si>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</si>
  <si>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</si>
  <si>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</si>
  <si>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</si>
  <si>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</si>
  <si>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</si>
  <si>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</si>
  <si>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</si>
  <si>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</si>
  <si>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</si>
  <si>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</si>
  <si>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</si>
  <si>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</si>
  <si>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</si>
  <si>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</si>
  <si>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</si>
  <si>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</si>
  <si>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</si>
  <si>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</si>
  <si>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</si>
  <si>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</si>
  <si>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</si>
  <si>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</si>
  <si>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</si>
  <si>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</si>
  <si>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</si>
  <si>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</si>
  <si>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</si>
  <si>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</si>
  <si>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</si>
  <si>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</si>
  <si>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</si>
  <si>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</si>
  <si>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</si>
  <si>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</si>
  <si>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</si>
  <si>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</si>
  <si>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</si>
  <si>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</si>
  <si>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</si>
  <si>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</si>
  <si>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</si>
  <si>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</si>
  <si>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</si>
  <si>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</si>
  <si>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</si>
  <si>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</si>
  <si>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</si>
  <si>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</si>
  <si>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</si>
  <si>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</si>
  <si>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</si>
  <si>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</si>
  <si>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</si>
  <si>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</si>
  <si>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</si>
  <si>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</si>
  <si>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</si>
  <si>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</si>
  <si>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</si>
  <si>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</si>
  <si>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</si>
  <si>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</si>
  <si>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</si>
  <si>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</si>
  <si>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</si>
  <si>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</si>
  <si>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</si>
  <si>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</si>
  <si>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</si>
  <si>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</si>
  <si>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</si>
  <si>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</si>
  <si>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</si>
  <si>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</si>
  <si>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</si>
  <si>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</si>
  <si>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</si>
  <si>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</si>
  <si>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</si>
  <si>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</si>
  <si>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</si>
  <si>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</si>
  <si>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</si>
  <si>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</si>
  <si>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</si>
  <si>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</si>
  <si>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</si>
  <si>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</si>
  <si>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</si>
  <si>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</si>
  <si>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</si>
  <si>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</si>
  <si>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</si>
  <si>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</si>
  <si>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</si>
  <si>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</si>
  <si>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</si>
  <si>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</si>
  <si>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</si>
  <si>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</si>
  <si>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</si>
  <si>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</si>
  <si>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</si>
  <si>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</si>
  <si>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</si>
  <si>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</si>
  <si>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</si>
  <si>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</si>
  <si>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</si>
  <si>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</si>
  <si>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</si>
  <si>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</si>
  <si>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</si>
  <si>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</si>
  <si>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</si>
  <si>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</si>
  <si>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</si>
  <si>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</si>
  <si>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</si>
  <si>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</si>
  <si>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</si>
  <si>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</si>
  <si>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</si>
  <si>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</si>
  <si>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</si>
  <si>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</si>
  <si>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</si>
  <si>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</si>
  <si>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</si>
  <si>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</si>
  <si>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</si>
  <si>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</si>
  <si>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</si>
  <si>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</si>
  <si>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</si>
  <si>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</si>
  <si>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</si>
  <si>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</si>
  <si>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</si>
  <si>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</si>
  <si>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</si>
  <si>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</si>
  <si>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</si>
  <si>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</si>
  <si>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</si>
  <si>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</si>
  <si>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</si>
  <si>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</si>
  <si>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</si>
  <si>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</si>
  <si>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</si>
  <si>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</si>
  <si>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</si>
  <si>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</si>
  <si>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</si>
  <si>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</si>
  <si>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</si>
  <si>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</si>
  <si>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</si>
  <si>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</si>
  <si>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</si>
  <si>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</si>
  <si>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</si>
  <si>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</si>
  <si>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</si>
  <si>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</si>
  <si>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</si>
  <si>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</si>
  <si>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</si>
  <si>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</si>
  <si>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</si>
  <si>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</si>
  <si>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</si>
  <si>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</si>
  <si>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</si>
  <si>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</si>
  <si>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</si>
  <si>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</si>
  <si>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</si>
  <si>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</si>
  <si>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</si>
  <si>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</si>
  <si>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</si>
  <si>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</si>
  <si>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</si>
  <si>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</si>
  <si>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</si>
  <si>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</si>
  <si>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</si>
  <si>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</si>
  <si>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</si>
  <si>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</si>
  <si>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</si>
  <si>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</si>
  <si>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</si>
  <si>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</si>
  <si>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</si>
  <si>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</si>
  <si>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</si>
  <si>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</si>
  <si>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</si>
  <si>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</si>
  <si>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</si>
  <si>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</si>
  <si>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</si>
  <si>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</si>
  <si>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</si>
  <si>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</si>
  <si>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</si>
  <si>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</si>
  <si>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</si>
  <si>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</si>
  <si>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</si>
  <si>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</si>
  <si>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</si>
  <si>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</si>
  <si>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</si>
  <si>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</si>
  <si>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</si>
  <si>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</si>
  <si>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</si>
  <si>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</si>
  <si>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</si>
  <si>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</si>
  <si>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</si>
  <si>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</si>
  <si>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</si>
  <si>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</si>
  <si>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</si>
  <si>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</si>
  <si>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</si>
  <si>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</si>
  <si>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</si>
  <si>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</si>
  <si>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</si>
  <si>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</si>
  <si>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</si>
  <si>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</si>
  <si>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</si>
  <si>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</si>
  <si>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</si>
  <si>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</si>
  <si>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</si>
  <si>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</si>
  <si>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</si>
  <si>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</si>
  <si>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</si>
  <si>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</si>
  <si>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</si>
  <si>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</si>
  <si>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</si>
  <si>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</si>
  <si>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</si>
  <si>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</si>
  <si>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</si>
  <si>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</si>
  <si>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</si>
  <si>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</si>
  <si>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</si>
  <si>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</si>
  <si>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</si>
  <si>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</si>
  <si>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</si>
  <si>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</si>
  <si>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</si>
  <si>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</si>
  <si>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</si>
  <si>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</si>
  <si>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</si>
  <si>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</si>
  <si>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</si>
  <si>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</si>
  <si>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</si>
  <si>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</si>
  <si>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</si>
  <si>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</si>
  <si>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</si>
  <si>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</si>
  <si>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</si>
  <si>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</si>
  <si>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</si>
  <si>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</si>
  <si>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</si>
  <si>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</si>
  <si>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</si>
  <si>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</si>
  <si>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</si>
  <si>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</si>
  <si>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</si>
  <si>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</si>
  <si>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</si>
  <si>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</si>
  <si>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</si>
  <si>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</si>
  <si>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</si>
  <si>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</si>
  <si>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</si>
  <si>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</si>
  <si>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</si>
  <si>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</si>
  <si>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</si>
  <si>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</si>
  <si>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</si>
  <si>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</si>
  <si>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</si>
  <si>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</si>
  <si>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</si>
  <si>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</si>
  <si>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</si>
  <si>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</si>
  <si>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</si>
  <si>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</si>
  <si>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</si>
  <si>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</si>
  <si>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</si>
  <si>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</si>
  <si>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</si>
  <si>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</si>
  <si>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</si>
  <si>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</si>
  <si>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</si>
  <si>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</si>
  <si>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</si>
  <si>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</si>
  <si>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</si>
  <si>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</si>
  <si>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</si>
  <si>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</si>
  <si>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</si>
  <si>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</si>
  <si>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</si>
  <si>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</si>
  <si>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</si>
  <si>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</si>
  <si>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</si>
  <si>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</si>
  <si>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</si>
  <si>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</si>
  <si>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</si>
  <si>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</si>
  <si>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</si>
  <si>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</si>
  <si>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</si>
  <si>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</si>
  <si>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</si>
  <si>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</si>
  <si>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</si>
  <si>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</si>
  <si>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</si>
  <si>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</si>
  <si>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</si>
  <si>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</si>
  <si>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</si>
  <si>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</si>
  <si>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</si>
  <si>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</si>
  <si>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</si>
  <si>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</si>
  <si>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</si>
  <si>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</si>
  <si>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</si>
  <si>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</si>
  <si>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</si>
  <si>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</si>
  <si>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</si>
  <si>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</si>
  <si>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</si>
  <si>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</si>
  <si>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</si>
  <si>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</si>
  <si>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</si>
  <si>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</si>
  <si>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</si>
  <si>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</si>
  <si>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</si>
  <si>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</si>
  <si>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</si>
  <si>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</si>
  <si>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</si>
  <si>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</si>
  <si>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</si>
  <si>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</si>
  <si>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</si>
  <si>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</si>
  <si>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</si>
  <si>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</si>
  <si>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</si>
  <si>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</si>
  <si>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</si>
  <si>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</si>
  <si>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</si>
  <si>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</si>
  <si>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</si>
  <si>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</si>
  <si>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</si>
  <si>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</si>
  <si>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</si>
  <si>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</si>
  <si>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</si>
  <si>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</si>
  <si>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</si>
  <si>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</si>
  <si>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</si>
  <si>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</si>
  <si>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</si>
  <si>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</si>
  <si>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</si>
  <si>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</si>
  <si>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</si>
  <si>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</si>
  <si>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</si>
  <si>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</si>
  <si>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</si>
  <si>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</si>
  <si>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</si>
  <si>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</si>
  <si>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</si>
  <si>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</si>
  <si>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</si>
  <si>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</si>
  <si>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</si>
  <si>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</si>
  <si>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</si>
  <si>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</si>
  <si>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</si>
  <si>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</si>
  <si>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</si>
  <si>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</si>
  <si>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</si>
  <si>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</si>
  <si>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</si>
  <si>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</si>
  <si>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</si>
  <si>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</si>
  <si>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</si>
  <si>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</si>
  <si>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</si>
  <si>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</si>
  <si>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</si>
  <si>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</si>
  <si>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</si>
  <si>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</si>
  <si>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</si>
  <si>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</si>
  <si>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</si>
  <si>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</si>
  <si>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</si>
  <si>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</si>
  <si>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</si>
  <si>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</si>
  <si>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</si>
  <si>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</si>
  <si>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</si>
  <si>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</si>
  <si>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</si>
  <si>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</si>
  <si>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</si>
  <si>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</si>
  <si>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</si>
  <si>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</si>
  <si>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</si>
  <si>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</si>
  <si>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</si>
  <si>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</si>
  <si>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</si>
  <si>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</si>
  <si>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</si>
  <si>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</si>
  <si>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</si>
  <si>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</si>
  <si>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</si>
  <si>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</si>
  <si>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</si>
  <si>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</si>
  <si>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</si>
  <si>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</si>
  <si>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</si>
  <si>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</si>
  <si>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</si>
  <si>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</si>
  <si>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</si>
  <si>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</si>
  <si>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</si>
  <si>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</si>
  <si>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</si>
  <si>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</si>
  <si>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</si>
  <si>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</si>
  <si>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</si>
  <si>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</si>
  <si>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</si>
  <si>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</si>
  <si>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</si>
  <si>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</si>
  <si>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</si>
  <si>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</si>
  <si>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</si>
  <si>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</si>
  <si>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</si>
  <si>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</si>
  <si>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</si>
  <si>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</si>
  <si>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</si>
  <si>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</si>
  <si>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</si>
  <si>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</si>
  <si>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</si>
  <si>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</si>
  <si>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</si>
  <si>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</si>
  <si>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</si>
  <si>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</si>
  <si>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</si>
  <si>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</si>
  <si>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</si>
  <si>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</si>
  <si>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</si>
  <si>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</si>
  <si>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</si>
  <si>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</si>
  <si>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</si>
  <si>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</si>
  <si>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</si>
  <si>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</si>
  <si>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</si>
  <si>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</si>
  <si>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</si>
  <si>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</si>
  <si>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</si>
  <si>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</si>
  <si>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</si>
  <si>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</si>
  <si>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</si>
  <si>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</si>
  <si>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</si>
  <si>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</si>
  <si>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</si>
  <si>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</si>
  <si>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</si>
  <si>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</si>
  <si>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</si>
  <si>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</si>
  <si>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</si>
  <si>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</si>
  <si>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</si>
  <si>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</si>
  <si>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</si>
  <si>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</si>
  <si>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</si>
  <si>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</si>
  <si>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</si>
  <si>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</si>
  <si>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</si>
  <si>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</si>
  <si>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</si>
  <si>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</si>
  <si>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</si>
  <si>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</si>
  <si>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</si>
  <si>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</si>
  <si>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</si>
  <si>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</si>
  <si>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</si>
  <si>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</si>
  <si>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</si>
  <si>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</si>
  <si>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</si>
  <si>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</si>
  <si>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</si>
  <si>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</si>
  <si>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</si>
  <si>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</si>
  <si>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</si>
  <si>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</si>
  <si>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</si>
  <si>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</si>
  <si>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</si>
  <si>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</si>
  <si>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</si>
  <si>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</si>
  <si>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</si>
  <si>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</si>
  <si>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</si>
  <si>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</si>
  <si>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</si>
  <si>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</si>
  <si>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</si>
  <si>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</si>
  <si>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</si>
  <si>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</si>
  <si>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</si>
  <si>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</si>
  <si>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</si>
  <si>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</si>
  <si>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</si>
  <si>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</si>
  <si>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</si>
  <si>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</si>
  <si>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</si>
  <si>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</si>
  <si>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</si>
  <si>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</si>
  <si>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</si>
  <si>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</si>
  <si>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</si>
  <si>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</si>
  <si>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</si>
  <si>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</si>
  <si>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</si>
  <si>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</si>
  <si>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</si>
  <si>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</si>
  <si>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</si>
  <si>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</si>
  <si>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</si>
  <si>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</si>
  <si>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</si>
  <si>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</si>
  <si>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</si>
  <si>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</si>
  <si>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</si>
  <si>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</si>
  <si>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</si>
  <si>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</si>
  <si>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</si>
  <si>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</si>
  <si>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</si>
  <si>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</si>
  <si>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</si>
  <si>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</si>
  <si>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</si>
  <si>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</si>
  <si>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</si>
  <si>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</si>
  <si>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</si>
  <si>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</si>
  <si>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</si>
  <si>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</si>
  <si>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</si>
  <si>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</si>
  <si>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</si>
  <si>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</si>
  <si>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</si>
  <si>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</si>
  <si>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</si>
  <si>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</si>
  <si>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</si>
  <si>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</si>
  <si>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</si>
  <si>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</si>
  <si>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</si>
  <si>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</si>
  <si>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</si>
  <si>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</si>
  <si>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</si>
  <si>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</si>
  <si>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</si>
  <si>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</si>
  <si>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</si>
  <si>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</si>
  <si>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</si>
  <si>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</si>
  <si>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</si>
  <si>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</si>
  <si>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</si>
  <si>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</si>
  <si>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</si>
  <si>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</si>
  <si>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</si>
  <si>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</si>
  <si>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</si>
  <si>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</si>
  <si>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</si>
  <si>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</si>
  <si>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</si>
  <si>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</si>
  <si>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</si>
  <si>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</si>
  <si>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</si>
  <si>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</si>
  <si>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</si>
  <si>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</si>
  <si>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</si>
  <si>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</si>
  <si>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</si>
  <si>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</si>
  <si>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</si>
  <si>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</si>
  <si>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</si>
  <si>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</si>
  <si>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</si>
  <si>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</si>
  <si>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</si>
  <si>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</si>
  <si>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</si>
  <si>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</si>
  <si>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</si>
  <si>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</si>
  <si>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</si>
  <si>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</si>
  <si>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</si>
  <si>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</si>
  <si>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</si>
  <si>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</si>
  <si>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</si>
  <si>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</si>
  <si>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</si>
  <si>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</si>
  <si>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</si>
  <si>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</si>
  <si>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</si>
  <si>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</si>
  <si>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</si>
  <si>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</si>
  <si>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</si>
  <si>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</si>
  <si>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</si>
  <si>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</si>
  <si>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</si>
  <si>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</si>
  <si>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</si>
  <si>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</si>
  <si>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</si>
  <si>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</si>
  <si>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</si>
  <si>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</si>
  <si>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</si>
  <si>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</si>
  <si>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</si>
  <si>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</si>
  <si>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</si>
  <si>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</si>
  <si>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</si>
  <si>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</si>
  <si>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</si>
  <si>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</si>
  <si>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</si>
  <si>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</si>
  <si>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</si>
  <si>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</si>
  <si>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</si>
  <si>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</si>
  <si>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</si>
  <si>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</si>
  <si>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</si>
  <si>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</si>
  <si>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</si>
  <si>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</si>
  <si>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</si>
  <si>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</si>
  <si>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</si>
  <si>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</si>
  <si>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</si>
  <si>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</si>
  <si>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</si>
  <si>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</si>
  <si>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</si>
  <si>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</si>
  <si>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</si>
  <si>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</si>
  <si>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</si>
  <si>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</si>
  <si>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</si>
  <si>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</si>
  <si>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</si>
  <si>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</si>
  <si>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</si>
  <si>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</si>
  <si>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</si>
  <si>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</si>
  <si>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</si>
  <si>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</si>
  <si>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</si>
  <si>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</si>
  <si>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</si>
  <si>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</si>
  <si>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</si>
  <si>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</si>
  <si>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</si>
  <si>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</si>
  <si>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</si>
  <si>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</si>
  <si>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</si>
  <si>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</si>
  <si>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</si>
  <si>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</si>
  <si>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</si>
  <si>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</si>
  <si>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</si>
  <si>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</si>
  <si>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</si>
  <si>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</si>
  <si>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</si>
  <si>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</si>
  <si>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</si>
  <si>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</si>
  <si>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</si>
  <si>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</si>
  <si>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</si>
  <si>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</si>
  <si>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</si>
  <si>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</si>
  <si>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</si>
  <si>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</si>
  <si>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</si>
  <si>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</si>
  <si>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</si>
  <si>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</si>
  <si>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</si>
  <si>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</si>
  <si>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</si>
  <si>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</si>
  <si>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</si>
  <si>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</si>
  <si>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</si>
  <si>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</si>
  <si>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</si>
  <si>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</si>
  <si>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</si>
  <si>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</si>
  <si>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</si>
  <si>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</si>
  <si>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</si>
  <si>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</si>
  <si>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</si>
  <si>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</si>
  <si>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</si>
  <si>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</si>
  <si>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</si>
  <si>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</si>
  <si>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</si>
  <si>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</si>
  <si>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</si>
  <si>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</si>
  <si>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</si>
  <si>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</si>
  <si>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</si>
  <si>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</si>
  <si>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</si>
  <si>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</si>
  <si>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</si>
  <si>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</si>
  <si>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</si>
  <si>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</si>
  <si>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</si>
  <si>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</si>
  <si>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</si>
  <si>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</si>
  <si>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</si>
  <si>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</si>
  <si>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</si>
  <si>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</si>
  <si>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</si>
  <si>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</si>
  <si>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</si>
  <si>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</si>
  <si>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</si>
  <si>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</si>
  <si>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</si>
  <si>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</si>
  <si>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</si>
  <si>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</si>
  <si>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</si>
  <si>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</si>
  <si>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</si>
  <si>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</si>
  <si>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</si>
  <si>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</si>
  <si>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</si>
  <si>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</si>
  <si>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</si>
  <si>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</si>
  <si>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</si>
  <si>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</si>
  <si>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</si>
  <si>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</si>
  <si>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</si>
  <si>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</si>
  <si>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</si>
  <si>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</si>
  <si>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</si>
  <si>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</si>
  <si>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</si>
  <si>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</si>
  <si>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</si>
  <si>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</si>
  <si>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</si>
  <si>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</si>
  <si>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</si>
  <si>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</si>
  <si>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</si>
  <si>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</si>
  <si>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</si>
  <si>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</si>
  <si>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</si>
  <si>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</si>
  <si>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</si>
  <si>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</si>
  <si>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</si>
  <si>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</si>
  <si>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</si>
  <si>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</si>
  <si>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</si>
  <si>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</si>
  <si>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</si>
  <si>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</si>
  <si>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</si>
  <si>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</si>
  <si>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</si>
  <si>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</si>
  <si>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</si>
  <si>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</si>
  <si>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</si>
  <si>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</si>
  <si>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</si>
  <si>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</si>
  <si>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</si>
  <si>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</si>
  <si>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</si>
  <si>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</si>
  <si>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</si>
  <si>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</si>
  <si>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</si>
  <si>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</si>
  <si>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</si>
  <si>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</si>
  <si>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</si>
  <si>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</si>
  <si>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</si>
  <si>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</si>
  <si>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</si>
  <si>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</si>
  <si>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</si>
  <si>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</si>
  <si>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</si>
  <si>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</si>
  <si>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</si>
  <si>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</si>
  <si>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</si>
  <si>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</si>
  <si>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</si>
  <si>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</si>
  <si>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</si>
  <si>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</si>
  <si>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</si>
  <si>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</si>
  <si>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</si>
  <si>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</si>
  <si>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</si>
  <si>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</si>
  <si>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</si>
  <si>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</si>
  <si>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</si>
  <si>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</si>
  <si>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</si>
  <si>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</si>
  <si>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</si>
  <si>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</si>
  <si>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</si>
  <si>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</si>
  <si>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</si>
  <si>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</si>
  <si>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</si>
  <si>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</si>
  <si>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</si>
  <si>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</si>
  <si>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</si>
  <si>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</si>
  <si>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</si>
  <si>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</si>
  <si>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</si>
  <si>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</si>
  <si>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</si>
  <si>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</si>
  <si>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</si>
  <si>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</si>
  <si>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</si>
  <si>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</si>
  <si>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</si>
  <si>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</si>
  <si>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</si>
  <si>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</si>
  <si>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</si>
  <si>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</si>
  <si>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</si>
  <si>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</si>
  <si>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</si>
  <si>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</si>
  <si>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</si>
  <si>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</si>
  <si>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</si>
  <si>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</si>
  <si>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</si>
  <si>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</si>
  <si>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</si>
  <si>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</si>
  <si>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</si>
  <si>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</si>
  <si>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</si>
  <si>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</si>
  <si>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</si>
  <si>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</si>
  <si>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</si>
  <si>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</si>
  <si>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</si>
  <si>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</si>
  <si>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</si>
  <si>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</si>
  <si>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</si>
  <si>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</si>
  <si>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</si>
  <si>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</si>
  <si>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</si>
  <si>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</si>
  <si>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</si>
  <si>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</si>
  <si>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</si>
  <si>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</si>
  <si>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</si>
  <si>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</si>
  <si>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</si>
  <si>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</si>
  <si>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</si>
  <si>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</si>
  <si>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</si>
  <si>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</si>
  <si>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</si>
  <si>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</si>
  <si>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</si>
  <si>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</si>
  <si>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</si>
  <si>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</si>
  <si>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</si>
  <si>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</si>
  <si>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</si>
  <si>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</si>
  <si>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</si>
  <si>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</si>
  <si>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</si>
  <si>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</si>
  <si>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</si>
  <si>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</si>
  <si>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</si>
  <si>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</si>
  <si>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</si>
  <si>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</si>
  <si>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</si>
  <si>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</si>
  <si>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</si>
  <si>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</si>
  <si>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</si>
  <si>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</si>
  <si>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</si>
  <si>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</si>
  <si>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</si>
  <si>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</si>
  <si>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</si>
  <si>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</si>
  <si>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</si>
  <si>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</si>
  <si>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</si>
  <si>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</si>
  <si>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</si>
  <si>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</si>
  <si>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</si>
  <si>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</si>
  <si>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</si>
  <si>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</si>
  <si>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</si>
  <si>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</si>
  <si>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</si>
  <si>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</si>
  <si>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</si>
  <si>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</si>
  <si>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</si>
  <si>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</si>
  <si>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</si>
  <si>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</si>
  <si>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</si>
  <si>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</si>
  <si>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</si>
  <si>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</si>
  <si>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</si>
  <si>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</si>
  <si>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</si>
  <si>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</si>
  <si>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</si>
  <si>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</si>
  <si>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</si>
  <si>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</si>
  <si>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</si>
  <si>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</si>
  <si>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</si>
  <si>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</si>
  <si>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</si>
  <si>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</si>
  <si>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</si>
  <si>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</si>
  <si>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</si>
  <si>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</si>
  <si>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</si>
  <si>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</si>
  <si>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</si>
  <si>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</si>
  <si>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</si>
  <si>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</si>
  <si>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</si>
  <si>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</si>
  <si>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</si>
  <si>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</si>
  <si>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</si>
  <si>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</si>
  <si>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</si>
  <si>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</si>
  <si>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</si>
  <si>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</si>
  <si>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</si>
  <si>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</si>
  <si>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</si>
  <si>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</si>
  <si>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</si>
  <si>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</si>
  <si>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</si>
  <si>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</si>
  <si>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</si>
  <si>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</si>
  <si>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</si>
  <si>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</si>
  <si>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</si>
  <si>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</si>
  <si>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</si>
  <si>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</si>
  <si>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</si>
  <si>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</si>
  <si>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</si>
  <si>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</si>
  <si>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</si>
  <si>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</si>
  <si>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</si>
  <si>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</si>
  <si>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</si>
  <si>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</si>
  <si>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</si>
  <si>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</si>
  <si>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</si>
  <si>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</si>
  <si>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</si>
  <si>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</si>
  <si>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</si>
  <si>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</si>
  <si>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</si>
  <si>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</si>
  <si>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</si>
  <si>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</si>
  <si>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</si>
  <si>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</si>
  <si>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</si>
  <si>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</si>
  <si>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</si>
  <si>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</si>
  <si>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</si>
  <si>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</si>
  <si>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</si>
  <si>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</si>
  <si>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</si>
  <si>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</si>
  <si>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</si>
  <si>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</si>
  <si>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</si>
  <si>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</si>
  <si>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</si>
  <si>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</si>
  <si>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</si>
  <si>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</si>
  <si>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2023-07-27 15:17:28</t>
  </si>
  <si>
    <t>2023-07-27 15:17:35</t>
  </si>
  <si>
    <t>2023-07-27 15:17:57</t>
  </si>
  <si>
    <t>2023-07-27 15:18:27</t>
  </si>
  <si>
    <t>2023-07-27 15:18:55</t>
  </si>
  <si>
    <t>2023-07-27 15:19:24</t>
  </si>
  <si>
    <t>2023-07-27 15:41:10</t>
  </si>
  <si>
    <t>2023-07-27 15:41:39</t>
  </si>
  <si>
    <t>2023-07-27 15:42:07</t>
  </si>
  <si>
    <t>2023-07-27 15:48:57</t>
  </si>
  <si>
    <t>2023-07-27 15:52:16</t>
  </si>
  <si>
    <t>2023-07-27 15:52:45</t>
  </si>
  <si>
    <t>2023-07-27 15:53:15</t>
  </si>
  <si>
    <t>2023-07-27 15:53:43</t>
  </si>
  <si>
    <t>2023-07-27 15:58:34</t>
  </si>
  <si>
    <t>2023-07-27 16:17:53</t>
  </si>
  <si>
    <t>2023-07-27 16:18:22</t>
  </si>
  <si>
    <t>2023-07-27 16:18:52</t>
  </si>
  <si>
    <t>2023-07-27 16:19:21</t>
  </si>
  <si>
    <t>2023-07-27 16:19:49</t>
  </si>
  <si>
    <t>2023-07-27 16:20:18</t>
  </si>
  <si>
    <t>2023-07-27 16:20:47</t>
  </si>
  <si>
    <t>2023-07-27 16:21:17</t>
  </si>
  <si>
    <t>2023-07-27 16:21:45</t>
  </si>
  <si>
    <t>2023-07-27 16:22:14</t>
  </si>
  <si>
    <t>2023-07-27 16:22:43</t>
  </si>
  <si>
    <t>2023-07-27 16:23:12</t>
  </si>
  <si>
    <t>2023-07-27 16:23:42</t>
  </si>
  <si>
    <t>2023-07-27 16:24:10</t>
  </si>
  <si>
    <t>2023-07-27 16:24:39</t>
  </si>
  <si>
    <t>2023-07-27 16:25:08</t>
  </si>
  <si>
    <t>2023-07-27 16:25:38</t>
  </si>
  <si>
    <t>2023-07-27 16:26:06</t>
  </si>
  <si>
    <t>2023-07-27 16:26:35</t>
  </si>
  <si>
    <t>2023-07-27 16:27:04</t>
  </si>
  <si>
    <t>2023-07-27 16:27:34</t>
  </si>
  <si>
    <t>2023-07-27 16:28:03</t>
  </si>
  <si>
    <t>2023-07-27 16:28:31</t>
  </si>
  <si>
    <t>2023-07-27 16:29:00</t>
  </si>
  <si>
    <t>2023-07-27 16:29:29</t>
  </si>
  <si>
    <t>2023-07-27 16:29:59</t>
  </si>
  <si>
    <t>2023-07-27 16:30:27</t>
  </si>
  <si>
    <t>2023-07-27 16:30:56</t>
  </si>
  <si>
    <t>2023-07-27 16:31:25</t>
  </si>
  <si>
    <t>2023-07-27 16:31:55</t>
  </si>
  <si>
    <t>2023-07-27 16:32:23</t>
  </si>
  <si>
    <t>2023-07-27 16:32:52</t>
  </si>
  <si>
    <t>2023-07-27 16:33:21</t>
  </si>
  <si>
    <t>2023-07-27 16:33:51</t>
  </si>
  <si>
    <t>2023-07-27 16:34:20</t>
  </si>
  <si>
    <t>2023-07-27 16:34:48</t>
  </si>
  <si>
    <t>2023-07-27 16:35:17</t>
  </si>
  <si>
    <t>2023-07-27 16:35:47</t>
  </si>
  <si>
    <t>2023-07-27 16:36:16</t>
  </si>
  <si>
    <t>2023-07-27 16:36:44</t>
  </si>
  <si>
    <t>2023-07-27 16:37:13</t>
  </si>
  <si>
    <t>2023-07-27 16:37:43</t>
  </si>
  <si>
    <t>2023-07-27 16:38:11</t>
  </si>
  <si>
    <t>2023-07-27 16:38:40</t>
  </si>
  <si>
    <t>2023-07-27 16:39:09</t>
  </si>
  <si>
    <t>2023-07-27 16:39:39</t>
  </si>
  <si>
    <t>2023-07-27 16:40:08</t>
  </si>
  <si>
    <t>2023-07-27 16:40:36</t>
  </si>
  <si>
    <t>2023-07-27 16:41:05</t>
  </si>
  <si>
    <t>2023-07-27 16:41:35</t>
  </si>
  <si>
    <t>2023-07-27 16:42:04</t>
  </si>
  <si>
    <t>2023-07-27 16:42:32</t>
  </si>
  <si>
    <t>2023-07-27 16:43:01</t>
  </si>
  <si>
    <t>2023-07-27 16:43:31</t>
  </si>
  <si>
    <t>2023-07-27 16:43:59</t>
  </si>
  <si>
    <t>2023-07-27 16:44:28</t>
  </si>
  <si>
    <t>2023-07-27 16:44:57</t>
  </si>
  <si>
    <t>2023-07-27 16:45:27</t>
  </si>
  <si>
    <t>2023-07-27 16:45:55</t>
  </si>
  <si>
    <t>2023-07-27 16:46:24</t>
  </si>
  <si>
    <t>2023-07-27 16:46:53</t>
  </si>
  <si>
    <t>2023-07-27 16:47:23</t>
  </si>
  <si>
    <t>2023-07-27 16:47:51</t>
  </si>
  <si>
    <t>2023-07-27 16:48:20</t>
  </si>
  <si>
    <t>2023-07-27 16:48:49</t>
  </si>
  <si>
    <t>2023-07-27 16:49:19</t>
  </si>
  <si>
    <t>2023-07-27 16:49:47</t>
  </si>
  <si>
    <t>2023-07-27 16:50:16</t>
  </si>
  <si>
    <t>2023-07-27 16:50:45</t>
  </si>
  <si>
    <t>2023-07-27 16:51:15</t>
  </si>
  <si>
    <t>2023-07-27 16:51:43</t>
  </si>
  <si>
    <t>2023-07-27 16:52:12</t>
  </si>
  <si>
    <t>2023-07-27 16:52:41</t>
  </si>
  <si>
    <t>2023-07-27 16:53:11</t>
  </si>
  <si>
    <t>2023-07-27 16:53:39</t>
  </si>
  <si>
    <t>2023-07-27 16:54:08</t>
  </si>
  <si>
    <t>2023-07-27 16:54:37</t>
  </si>
  <si>
    <t>2023-07-27 16:55:07</t>
  </si>
  <si>
    <t>2023-07-27 16:55:35</t>
  </si>
  <si>
    <t>2023-07-27 16:56:04</t>
  </si>
  <si>
    <t>2023-07-27 16:56:33</t>
  </si>
  <si>
    <t>2023-07-27 16:57:03</t>
  </si>
  <si>
    <t>2023-07-27 16:57:31</t>
  </si>
  <si>
    <t>2023-07-27 16:58:00</t>
  </si>
  <si>
    <t>2023-07-27 16:58:29</t>
  </si>
  <si>
    <t>2023-07-27 16:58:59</t>
  </si>
  <si>
    <t>2023-07-27 16:59:27</t>
  </si>
  <si>
    <t>2023-07-27 16:59:56</t>
  </si>
  <si>
    <t>2023-07-27 17:00:25</t>
  </si>
  <si>
    <t>2023-07-27 17:00:55</t>
  </si>
  <si>
    <t>2023-07-27 17:01:23</t>
  </si>
  <si>
    <t>2023-07-27 17:01:52</t>
  </si>
  <si>
    <t>2023-07-27 17:02:21</t>
  </si>
  <si>
    <t>2023-07-27 17:02:51</t>
  </si>
  <si>
    <t>2023-07-27 17:03:19</t>
  </si>
  <si>
    <t>2023-07-27 17:03:48</t>
  </si>
  <si>
    <t>2023-07-27 17:04:17</t>
  </si>
  <si>
    <t>2023-07-27 17:04:47</t>
  </si>
  <si>
    <t>2023-07-27 17:05:15</t>
  </si>
  <si>
    <t>2023-07-27 17:05:44</t>
  </si>
  <si>
    <t>2023-07-27 17:06:13</t>
  </si>
  <si>
    <t>2023-07-27 17:06:43</t>
  </si>
  <si>
    <t>2023-07-27 17:07:11</t>
  </si>
  <si>
    <t>2023-07-27 17:07:40</t>
  </si>
  <si>
    <t>2023-07-27 17:08:09</t>
  </si>
  <si>
    <t>2023-07-27 17:08:39</t>
  </si>
  <si>
    <t>2023-07-27 17:09:07</t>
  </si>
  <si>
    <t>2023-07-27 17:09:36</t>
  </si>
  <si>
    <t>2023-07-27 17:10:05</t>
  </si>
  <si>
    <t>2023-07-27 17:10:34</t>
  </si>
  <si>
    <t>2023-07-27 17:11:04</t>
  </si>
  <si>
    <t>2023-07-27 17:11:32</t>
  </si>
  <si>
    <t>2023-07-27 17:12:01</t>
  </si>
  <si>
    <t>2023-07-27 17:12:30</t>
  </si>
  <si>
    <t>2023-07-27 17:13:00</t>
  </si>
  <si>
    <t>2023-07-27 17:13:28</t>
  </si>
  <si>
    <t>2023-07-27 17:13:57</t>
  </si>
  <si>
    <t>2023-07-27 17:14:27</t>
  </si>
  <si>
    <t>2023-07-27 17:14:56</t>
  </si>
  <si>
    <t>2023-07-27 17:15:24</t>
  </si>
  <si>
    <t>2023-07-27 17:15:53</t>
  </si>
  <si>
    <t>2023-07-27 17:16:22</t>
  </si>
  <si>
    <t>2023-07-27 17:16:52</t>
  </si>
  <si>
    <t>2023-07-27 17:17:20</t>
  </si>
  <si>
    <t>2023-07-27 17:17:49</t>
  </si>
  <si>
    <t>2023-07-27 17:18:18</t>
  </si>
  <si>
    <t>2023-07-27 17:18:48</t>
  </si>
  <si>
    <t>2023-07-27 17:19:16</t>
  </si>
  <si>
    <t>2023-07-27 17:19:45</t>
  </si>
  <si>
    <t>2023-07-27 17:20:14</t>
  </si>
  <si>
    <t>2023-07-27 17:20:44</t>
  </si>
  <si>
    <t>2023-07-27 17:21:13</t>
  </si>
  <si>
    <t>2023-07-27 17:21:41</t>
  </si>
  <si>
    <t>2023-07-27 17:22:10</t>
  </si>
  <si>
    <t>2023-07-27 17:22:39</t>
  </si>
  <si>
    <t>2023-07-27 17:23:09</t>
  </si>
  <si>
    <t>2023-07-27 17:23:37</t>
  </si>
  <si>
    <t>2023-07-27 17:24:06</t>
  </si>
  <si>
    <t>2023-07-27 17:24:35</t>
  </si>
  <si>
    <t>2023-07-27 17:25:05</t>
  </si>
  <si>
    <t>2023-07-27 17:25:33</t>
  </si>
  <si>
    <t>2023-07-27 17:26:02</t>
  </si>
  <si>
    <t>2023-07-27 17:26:31</t>
  </si>
  <si>
    <t>2023-07-27 17:27:00</t>
  </si>
  <si>
    <t>2023-07-27 17:27:30</t>
  </si>
  <si>
    <t>2023-07-27 17:27:58</t>
  </si>
  <si>
    <t>2023-07-27 17:28:27</t>
  </si>
  <si>
    <t>2023-07-27 17:28:56</t>
  </si>
  <si>
    <t>2023-07-27 17:29:26</t>
  </si>
  <si>
    <t>2023-07-27 17:29:55</t>
  </si>
  <si>
    <t>2023-07-27 17:30:23</t>
  </si>
  <si>
    <t>2023-07-27 17:30:52</t>
  </si>
  <si>
    <t>2023-07-27 17:31:21</t>
  </si>
  <si>
    <t>2023-07-27 17:31:51</t>
  </si>
  <si>
    <t>2023-07-27 17:32:19</t>
  </si>
  <si>
    <t>2023-07-27 17:32:48</t>
  </si>
  <si>
    <t>2023-07-27 17:33:17</t>
  </si>
  <si>
    <t>2023-07-27 17:33:47</t>
  </si>
  <si>
    <t>2023-07-27 17:34:15</t>
  </si>
  <si>
    <t>2023-07-27 17:34:44</t>
  </si>
  <si>
    <t>2023-07-27 17:35:13</t>
  </si>
  <si>
    <t>2023-07-27 17:35:43</t>
  </si>
  <si>
    <t>2023-07-27 17:36:11</t>
  </si>
  <si>
    <t>2023-07-27 17:36:40</t>
  </si>
  <si>
    <t>2023-07-27 17:37:09</t>
  </si>
  <si>
    <t>2023-07-27 17:37:38</t>
  </si>
  <si>
    <t>2023-07-27 17:38:08</t>
  </si>
  <si>
    <t>2023-07-27 17:38:36</t>
  </si>
  <si>
    <t>2023-07-27 17:39:05</t>
  </si>
  <si>
    <t>2023-07-27 17:39:34</t>
  </si>
  <si>
    <t>2023-07-27 17:40:04</t>
  </si>
  <si>
    <t>2023-07-27 17:40:32</t>
  </si>
  <si>
    <t>2023-07-27 17:41:01</t>
  </si>
  <si>
    <t>2023-07-27 17:41:30</t>
  </si>
  <si>
    <t>2023-07-27 17:42:00</t>
  </si>
  <si>
    <t>2023-07-27 17:42:29</t>
  </si>
  <si>
    <t>2023-07-27 17:42:57</t>
  </si>
  <si>
    <t>2023-07-27 17:43:26</t>
  </si>
  <si>
    <t>2023-07-27 17:43:55</t>
  </si>
  <si>
    <t>2023-07-27 17:44:25</t>
  </si>
  <si>
    <t>2023-07-27 17:44:53</t>
  </si>
  <si>
    <t>2023-07-27 17:45:22</t>
  </si>
  <si>
    <t>2023-07-27 17:45:51</t>
  </si>
  <si>
    <t>2023-07-27 17:46:21</t>
  </si>
  <si>
    <t>2023-07-27 17:46:49</t>
  </si>
  <si>
    <t>2023-07-27 17:47:18</t>
  </si>
  <si>
    <t>2023-07-27 17:47:47</t>
  </si>
  <si>
    <t>2023-07-27 17:48:17</t>
  </si>
  <si>
    <t>2023-07-27 17:48:46</t>
  </si>
  <si>
    <t>2023-07-27 17:49:14</t>
  </si>
  <si>
    <t>2023-07-27 17:49:43</t>
  </si>
  <si>
    <t>2023-07-27 17:50:12</t>
  </si>
  <si>
    <t>2023-07-27 17:50:42</t>
  </si>
  <si>
    <t>2023-07-27 17:51:10</t>
  </si>
  <si>
    <t>2023-07-27 17:51:39</t>
  </si>
  <si>
    <t>2023-07-27 17:52:08</t>
  </si>
  <si>
    <t>2023-07-27 17:52:38</t>
  </si>
  <si>
    <t>2023-07-27 17:53:06</t>
  </si>
  <si>
    <t>2023-07-27 17:53:35</t>
  </si>
  <si>
    <t>2023-07-27 17:54:04</t>
  </si>
  <si>
    <t>2023-07-27 17:54:34</t>
  </si>
  <si>
    <t>2023-07-27 17:55:03</t>
  </si>
  <si>
    <t>2023-07-27 17:55:31</t>
  </si>
  <si>
    <t>2023-07-27 17:56:00</t>
  </si>
  <si>
    <t>2023-07-27 17:56:29</t>
  </si>
  <si>
    <t>2023-07-27 17:56:59</t>
  </si>
  <si>
    <t>2023-07-27 17:57:27</t>
  </si>
  <si>
    <t>2023-07-27 17:57:56</t>
  </si>
  <si>
    <t>2023-07-27 17:58:25</t>
  </si>
  <si>
    <t>2023-07-27 17:58:55</t>
  </si>
  <si>
    <t>2023-07-27 17:59:23</t>
  </si>
  <si>
    <t>2023-07-27 17:59:52</t>
  </si>
  <si>
    <t>2023-07-27 18:00:22</t>
  </si>
  <si>
    <t>2023-07-27 18:00:50</t>
  </si>
  <si>
    <t>2023-07-27 18:01:19</t>
  </si>
  <si>
    <t>2023-07-27 18:01:48</t>
  </si>
  <si>
    <t>2023-07-27 18:02:18</t>
  </si>
  <si>
    <t>2023-07-27 18:02:47</t>
  </si>
  <si>
    <t>2023-07-27 18:03:15</t>
  </si>
  <si>
    <t>2023-07-27 18:03:44</t>
  </si>
  <si>
    <t>2023-07-27 18:04:13</t>
  </si>
  <si>
    <t>2023-07-27 18:04:43</t>
  </si>
  <si>
    <t>2023-07-27 18:05:11</t>
  </si>
  <si>
    <t>2023-07-27 18:05:40</t>
  </si>
  <si>
    <t>2023-07-27 18:06:09</t>
  </si>
  <si>
    <t>2023-07-27 18:06:38</t>
  </si>
  <si>
    <t>2023-07-27 18:07:08</t>
  </si>
  <si>
    <t>2023-07-27 18:07:36</t>
  </si>
  <si>
    <t>2023-07-27 18:08:05</t>
  </si>
  <si>
    <t>2023-07-27 18:08:34</t>
  </si>
  <si>
    <t>2023-07-27 18:09:04</t>
  </si>
  <si>
    <t>2023-07-27 18:09:32</t>
  </si>
  <si>
    <t>2023-07-27 18:10:01</t>
  </si>
  <si>
    <t>2023-07-27 18:10:30</t>
  </si>
  <si>
    <t>2023-07-27 18:11:00</t>
  </si>
  <si>
    <t>2023-07-27 18:11:29</t>
  </si>
  <si>
    <t>2023-07-27 18:11:57</t>
  </si>
  <si>
    <t>2023-07-27 18:12:26</t>
  </si>
  <si>
    <t>2023-07-27 18:12:56</t>
  </si>
  <si>
    <t>2023-07-27 18:13:25</t>
  </si>
  <si>
    <t>2023-07-27 18:13:53</t>
  </si>
  <si>
    <t>2023-07-27 18:14:22</t>
  </si>
  <si>
    <t>2023-07-27 18:14:51</t>
  </si>
  <si>
    <t>2023-07-27 18:15:21</t>
  </si>
  <si>
    <t>2023-07-27 18:15:49</t>
  </si>
  <si>
    <t>2023-07-27 18:16:18</t>
  </si>
  <si>
    <t>2023-07-27 18:16:47</t>
  </si>
  <si>
    <t>2023-07-27 18:17:17</t>
  </si>
  <si>
    <t>2023-07-27 18:17:46</t>
  </si>
  <si>
    <t>2023-07-27 18:18:14</t>
  </si>
  <si>
    <t>2023-07-27 18:18:43</t>
  </si>
  <si>
    <t>2023-07-27 18:19:12</t>
  </si>
  <si>
    <t>2023-07-27 18:19:42</t>
  </si>
  <si>
    <t>2023-07-27 18:20:10</t>
  </si>
  <si>
    <t>2023-07-27 18:20:39</t>
  </si>
  <si>
    <t>2023-07-27 18:21:08</t>
  </si>
  <si>
    <t>2023-07-27 18:21:38</t>
  </si>
  <si>
    <t>2023-07-27 18:22:06</t>
  </si>
  <si>
    <t>2023-07-27 18:22:36</t>
  </si>
  <si>
    <t>2023-07-27 18:23:04</t>
  </si>
  <si>
    <t>2023-07-27 18:23:33</t>
  </si>
  <si>
    <t>2023-07-27 18:24:02</t>
  </si>
  <si>
    <t>2023-07-27 18:24:31</t>
  </si>
  <si>
    <t>2023-07-27 18:25:01</t>
  </si>
  <si>
    <t>2023-07-27 18:25:29</t>
  </si>
  <si>
    <t>2023-07-27 18:25:58</t>
  </si>
  <si>
    <t>2023-07-27 18:26:27</t>
  </si>
  <si>
    <t>2023-07-27 18:26:57</t>
  </si>
  <si>
    <t>2023-07-27 18:27:25</t>
  </si>
  <si>
    <t>2023-07-27 18:27:54</t>
  </si>
  <si>
    <t>2023-07-27 18:28:23</t>
  </si>
  <si>
    <t>2023-07-27 18:28:53</t>
  </si>
  <si>
    <t>2023-07-27 18:29:22</t>
  </si>
  <si>
    <t>2023-07-27 18:29:50</t>
  </si>
  <si>
    <t>2023-07-27 18:30:19</t>
  </si>
  <si>
    <t>2023-07-27 18:30:48</t>
  </si>
  <si>
    <t>2023-07-27 18:31:18</t>
  </si>
  <si>
    <t>2023-07-27 18:31:46</t>
  </si>
  <si>
    <t>2023-07-27 18:32:15</t>
  </si>
  <si>
    <t>2023-07-27 18:32:44</t>
  </si>
  <si>
    <t>2023-07-27 18:33:13</t>
  </si>
  <si>
    <t>2023-07-27 18:33:43</t>
  </si>
  <si>
    <t>2023-07-27 18:34:11</t>
  </si>
  <si>
    <t>2023-07-27 18:34:40</t>
  </si>
  <si>
    <t>2023-07-27 18:35:09</t>
  </si>
  <si>
    <t>2023-07-27 18:35:39</t>
  </si>
  <si>
    <t>2023-07-27 18:36:07</t>
  </si>
  <si>
    <t>2023-07-27 18:36:36</t>
  </si>
  <si>
    <t>2023-07-27 18:37:05</t>
  </si>
  <si>
    <t>2023-07-27 18:37:35</t>
  </si>
  <si>
    <t>2023-07-27 18:38:04</t>
  </si>
  <si>
    <t>2023-07-27 18:38:32</t>
  </si>
  <si>
    <t>2023-07-27 18:39:01</t>
  </si>
  <si>
    <t>2023-07-27 18:39:30</t>
  </si>
  <si>
    <t>2023-07-27 18:40:00</t>
  </si>
  <si>
    <t>2023-07-27 18:40:28</t>
  </si>
  <si>
    <t>2023-07-27 18:40:57</t>
  </si>
  <si>
    <t>2023-07-27 18:41:26</t>
  </si>
  <si>
    <t>2023-07-27 18:41:56</t>
  </si>
  <si>
    <t>2023-07-27 18:42:24</t>
  </si>
  <si>
    <t>2023-07-27 18:42:53</t>
  </si>
  <si>
    <t>2023-07-27 18:43:22</t>
  </si>
  <si>
    <t>2023-07-27 18:43:51</t>
  </si>
  <si>
    <t>2023-07-27 18:44:21</t>
  </si>
  <si>
    <t>2023-07-27 18:44:49</t>
  </si>
  <si>
    <t>2023-07-27 18:45:18</t>
  </si>
  <si>
    <t>2023-07-27 18:45:47</t>
  </si>
  <si>
    <t>2023-07-27 18:46:17</t>
  </si>
  <si>
    <t>2023-07-27 18:46:45</t>
  </si>
  <si>
    <t>2023-07-27 18:47:14</t>
  </si>
  <si>
    <t>2023-07-27 18:47:43</t>
  </si>
  <si>
    <t>2023-07-27 18:48:12</t>
  </si>
  <si>
    <t>2023-07-27 18:48:42</t>
  </si>
  <si>
    <t>2023-07-27 18:49:10</t>
  </si>
  <si>
    <t>2023-07-27 18:49:39</t>
  </si>
  <si>
    <t>2023-07-27 18:50:08</t>
  </si>
  <si>
    <t>2023-07-27 18:50:38</t>
  </si>
  <si>
    <t>2023-07-27 18:51:06</t>
  </si>
  <si>
    <t>2023-07-27 18:51:35</t>
  </si>
  <si>
    <t>2023-07-27 18:52:04</t>
  </si>
  <si>
    <t>2023-07-27 18:52:34</t>
  </si>
  <si>
    <t>2023-07-27 18:53:02</t>
  </si>
  <si>
    <t>2023-07-27 18:53:31</t>
  </si>
  <si>
    <t>2023-07-27 18:54:00</t>
  </si>
  <si>
    <t>2023-07-27 18:54:30</t>
  </si>
  <si>
    <t>2023-07-27 18:54:58</t>
  </si>
  <si>
    <t>2023-07-27 18:55:27</t>
  </si>
  <si>
    <t>2023-07-27 18:55:56</t>
  </si>
  <si>
    <t>2023-07-27 18:56:26</t>
  </si>
  <si>
    <t>2023-07-27 18:56:54</t>
  </si>
  <si>
    <t>2023-07-27 18:57:23</t>
  </si>
  <si>
    <t>2023-07-27 18:57:52</t>
  </si>
  <si>
    <t>2023-07-27 18:58:22</t>
  </si>
  <si>
    <t>2023-07-27 18:58:51</t>
  </si>
  <si>
    <t>2023-07-27 18:59:19</t>
  </si>
  <si>
    <t>2023-07-27 18:59:48</t>
  </si>
  <si>
    <t>2023-07-27 19:00:17</t>
  </si>
  <si>
    <t>2023-07-27 19:00:47</t>
  </si>
  <si>
    <t>2023-07-27 19:01:15</t>
  </si>
  <si>
    <t>2023-07-27 19:01:44</t>
  </si>
  <si>
    <t>2023-07-27 19:02:13</t>
  </si>
  <si>
    <t>2023-07-27 19:02:43</t>
  </si>
  <si>
    <t>2023-07-27 19:03:11</t>
  </si>
  <si>
    <t>2023-07-27 19:03:40</t>
  </si>
  <si>
    <t>2023-07-27 19:04:09</t>
  </si>
  <si>
    <t>2023-07-27 19:04:39</t>
  </si>
  <si>
    <t>2023-07-27 19:05:07</t>
  </si>
  <si>
    <t>2023-07-27 19:05:36</t>
  </si>
  <si>
    <t>2023-07-27 19:06:05</t>
  </si>
  <si>
    <t>2023-07-27 19:06:35</t>
  </si>
  <si>
    <t>2023-07-27 19:07:03</t>
  </si>
  <si>
    <t>2023-07-27 19:07:32</t>
  </si>
  <si>
    <t>2023-07-27 19:08:01</t>
  </si>
  <si>
    <t>2023-07-27 19:08:30</t>
  </si>
  <si>
    <t>2023-07-27 19:09:00</t>
  </si>
  <si>
    <t>2023-07-27 19:09:28</t>
  </si>
  <si>
    <t>2023-07-27 19:09:57</t>
  </si>
  <si>
    <t>2023-07-27 19:10:26</t>
  </si>
  <si>
    <t>2023-07-27 19:10:56</t>
  </si>
  <si>
    <t>2023-07-27 19:11:24</t>
  </si>
  <si>
    <t>2023-07-27 19:11:53</t>
  </si>
  <si>
    <t>2023-07-27 19:12:22</t>
  </si>
  <si>
    <t>2023-07-27 19:12:52</t>
  </si>
  <si>
    <t>2023-07-27 19:13:20</t>
  </si>
  <si>
    <t>2023-07-27 19:13:49</t>
  </si>
  <si>
    <t>2023-07-27 19:14:18</t>
  </si>
  <si>
    <t>2023-07-27 19:14:48</t>
  </si>
  <si>
    <t>2023-07-27 19:15:16</t>
  </si>
  <si>
    <t>2023-07-27 19:15:45</t>
  </si>
  <si>
    <t>2023-07-27 19:16:14</t>
  </si>
  <si>
    <t>2023-07-27 19:16:44</t>
  </si>
  <si>
    <t>2023-07-27 19:17:12</t>
  </si>
  <si>
    <t>2023-07-27 19:17:41</t>
  </si>
  <si>
    <t>2023-07-27 19:18:10</t>
  </si>
  <si>
    <t>2023-07-27 19:18:39</t>
  </si>
  <si>
    <t>2023-07-27 19:19:09</t>
  </si>
  <si>
    <t>2023-07-27 19:19:37</t>
  </si>
  <si>
    <t>2023-07-27 19:20:06</t>
  </si>
  <si>
    <t>2023-07-27 19:20:35</t>
  </si>
  <si>
    <t>2023-07-27 19:21:05</t>
  </si>
  <si>
    <t>2023-07-27 19:21:33</t>
  </si>
  <si>
    <t>2023-07-27 19:22:02</t>
  </si>
  <si>
    <t>2023-07-27 19:22:31</t>
  </si>
  <si>
    <t>2023-07-27 19:23:01</t>
  </si>
  <si>
    <t>2023-07-27 19:23:30</t>
  </si>
  <si>
    <t>2023-07-27 19:23:58</t>
  </si>
  <si>
    <t>2023-07-27 19:24:27</t>
  </si>
  <si>
    <t>2023-07-27 19:24:56</t>
  </si>
  <si>
    <t>2023-07-27 19:25:26</t>
  </si>
  <si>
    <t>2023-07-27 19:25:54</t>
  </si>
  <si>
    <t>2023-07-27 19:26:23</t>
  </si>
  <si>
    <t>2023-07-27 19:26:52</t>
  </si>
  <si>
    <t>2023-07-27 19:27:22</t>
  </si>
  <si>
    <t>2023-07-27 19:27:50</t>
  </si>
  <si>
    <t>2023-07-27 19:28:19</t>
  </si>
  <si>
    <t>2023-07-27 19:28:48</t>
  </si>
  <si>
    <t>2023-07-27 19:29:17</t>
  </si>
  <si>
    <t>2023-07-27 19:29:47</t>
  </si>
  <si>
    <t>2023-07-27 19:30:15</t>
  </si>
  <si>
    <t>2023-07-27 19:30:44</t>
  </si>
  <si>
    <t>2023-07-27 19:31:13</t>
  </si>
  <si>
    <t>2023-07-27 19:31:43</t>
  </si>
  <si>
    <t>2023-07-27 19:32:11</t>
  </si>
  <si>
    <t>2023-07-27 19:32:40</t>
  </si>
  <si>
    <t>2023-07-27 19:33:09</t>
  </si>
  <si>
    <t>2023-07-27 19:33:39</t>
  </si>
  <si>
    <t>2023-07-27 19:34:07</t>
  </si>
  <si>
    <t>2023-07-27 19:34:36</t>
  </si>
  <si>
    <t>2023-07-27 19:35:05</t>
  </si>
  <si>
    <t>2023-07-27 19:35:35</t>
  </si>
  <si>
    <t>2023-07-27 19:36:03</t>
  </si>
  <si>
    <t>2023-07-27 19:36:32</t>
  </si>
  <si>
    <t>2023-07-27 19:37:01</t>
  </si>
  <si>
    <t>2023-07-27 19:37:30</t>
  </si>
  <si>
    <t>2023-07-27 19:38:00</t>
  </si>
  <si>
    <t>2023-07-27 19:38:28</t>
  </si>
  <si>
    <t>2023-07-27 19:38:57</t>
  </si>
  <si>
    <t>2023-07-27 19:39:26</t>
  </si>
  <si>
    <t>2023-07-27 19:39:56</t>
  </si>
  <si>
    <t>2023-07-27 19:40:24</t>
  </si>
  <si>
    <t>2023-07-27 19:40:53</t>
  </si>
  <si>
    <t>2023-07-27 19:41:22</t>
  </si>
  <si>
    <t>2023-07-27 19:41:51</t>
  </si>
  <si>
    <t>2023-07-27 19:42:21</t>
  </si>
  <si>
    <t>2023-07-27 19:42:49</t>
  </si>
  <si>
    <t>2023-07-27 19:43:18</t>
  </si>
  <si>
    <t>2023-07-27 19:43:47</t>
  </si>
  <si>
    <t>2023-07-27 19:44:16</t>
  </si>
  <si>
    <t>2023-07-27 19:44:46</t>
  </si>
  <si>
    <t>2023-07-27 19:45:14</t>
  </si>
  <si>
    <t>2023-07-27 19:45:43</t>
  </si>
  <si>
    <t>2023-07-27 19:46:12</t>
  </si>
  <si>
    <t>2023-07-27 19:46:41</t>
  </si>
  <si>
    <t>2023-07-27 19:47:10</t>
  </si>
  <si>
    <t>2023-07-27 19:47:39</t>
  </si>
  <si>
    <t>2023-07-27 19:48:08</t>
  </si>
  <si>
    <t>2023-07-27 19:48:37</t>
  </si>
  <si>
    <t>2023-07-27 19:49:06</t>
  </si>
  <si>
    <t>2023-07-27 19:49:36</t>
  </si>
  <si>
    <t>2023-07-27 19:50:04</t>
  </si>
  <si>
    <t>2023-07-27 19:50:33</t>
  </si>
  <si>
    <t>2023-07-27 19:51:02</t>
  </si>
  <si>
    <t>2023-07-27 19:51:31</t>
  </si>
  <si>
    <t>2023-07-27 19:52:01</t>
  </si>
  <si>
    <t>2023-07-27 19:52:30</t>
  </si>
  <si>
    <t>2023-07-27 19:52:58</t>
  </si>
  <si>
    <t>2023-07-27 19:53:27</t>
  </si>
  <si>
    <t>2023-07-27 19:53:56</t>
  </si>
  <si>
    <t>2023-07-27 19:54:25</t>
  </si>
  <si>
    <t>2023-07-27 19:54:55</t>
  </si>
  <si>
    <t>2023-07-27 19:55:23</t>
  </si>
  <si>
    <t>2023-07-27 19:55:52</t>
  </si>
  <si>
    <t>2023-07-27 19:56:21</t>
  </si>
  <si>
    <t>2023-07-27 19:56:51</t>
  </si>
  <si>
    <t>2023-07-27 19:57:19</t>
  </si>
  <si>
    <t>2023-07-27 19:57:48</t>
  </si>
  <si>
    <t>2023-07-27 19:58:17</t>
  </si>
  <si>
    <t>2023-07-27 19:58:47</t>
  </si>
  <si>
    <t>2023-07-27 19:59:15</t>
  </si>
  <si>
    <t>2023-07-27 19:59:44</t>
  </si>
  <si>
    <t>2023-07-27 20:00:13</t>
  </si>
  <si>
    <t>2023-07-27 20:00:42</t>
  </si>
  <si>
    <t>2023-07-27 20:01:12</t>
  </si>
  <si>
    <t>2023-07-27 20:01:40</t>
  </si>
  <si>
    <t>2023-07-27 20:02:09</t>
  </si>
  <si>
    <t>2023-07-27 20:02:38</t>
  </si>
  <si>
    <t>2023-07-27 20:03:08</t>
  </si>
  <si>
    <t>2023-07-27 20:03:36</t>
  </si>
  <si>
    <t>2023-07-27 20:04:05</t>
  </si>
  <si>
    <t>2023-07-27 20:04:34</t>
  </si>
  <si>
    <t>2023-07-27 20:05:03</t>
  </si>
  <si>
    <t>2023-07-27 20:05:33</t>
  </si>
  <si>
    <t>2023-07-27 20:06:01</t>
  </si>
  <si>
    <t>2023-07-27 20:06:30</t>
  </si>
  <si>
    <t>2023-07-27 20:06:59</t>
  </si>
  <si>
    <t>2023-07-27 20:12:19</t>
  </si>
  <si>
    <t>2023-07-27 20:12:47</t>
  </si>
  <si>
    <t>2023-07-27 20:13:16</t>
  </si>
  <si>
    <t>2023-07-27 20:13:46</t>
  </si>
  <si>
    <t>2023-07-27 20:14:14</t>
  </si>
  <si>
    <t>2023-07-27 20:14:43</t>
  </si>
  <si>
    <t>2023-07-27 20:15:12</t>
  </si>
  <si>
    <t>2023-07-27 20:15:42</t>
  </si>
  <si>
    <t>2023-07-27 20:16:10</t>
  </si>
  <si>
    <t>2023-07-27 20:16:39</t>
  </si>
  <si>
    <t>2023-07-27 20:17:08</t>
  </si>
  <si>
    <t>2023-07-27 20:17:37</t>
  </si>
  <si>
    <t>2023-07-27 20:18:07</t>
  </si>
  <si>
    <t>2023-07-27 20:18:35</t>
  </si>
  <si>
    <t>2023-07-27 20:19:04</t>
  </si>
  <si>
    <t>2023-07-27 20:19:33</t>
  </si>
  <si>
    <t>2023-07-27 20:20:03</t>
  </si>
  <si>
    <t>2023-07-27 20:20:31</t>
  </si>
  <si>
    <t>2023-07-27 20:21:00</t>
  </si>
  <si>
    <t>2023-07-27 20:21:29</t>
  </si>
  <si>
    <t>2023-07-27 20:21:58</t>
  </si>
  <si>
    <t>2023-07-27 20:22:28</t>
  </si>
  <si>
    <t>2023-07-27 20:22:57</t>
  </si>
  <si>
    <t>2023-07-27 20:23:25</t>
  </si>
  <si>
    <t>2023-07-27 20:23:54</t>
  </si>
  <si>
    <t>2023-07-27 20:24:23</t>
  </si>
  <si>
    <t>2023-07-27 20:24:52</t>
  </si>
  <si>
    <t>2023-07-27 20:25:22</t>
  </si>
  <si>
    <t>2023-07-27 20:25:50</t>
  </si>
  <si>
    <t>2023-07-27 20:26:19</t>
  </si>
  <si>
    <t>2023-07-27 20:26:48</t>
  </si>
  <si>
    <t>2023-07-27 20:27:17</t>
  </si>
  <si>
    <t>2023-07-27 20:27:47</t>
  </si>
  <si>
    <t>2023-07-27 20:28:15</t>
  </si>
  <si>
    <t>2023-07-27 20:28:44</t>
  </si>
  <si>
    <t>2023-07-27 20:29:13</t>
  </si>
  <si>
    <t>2023-07-27 20:29:42</t>
  </si>
  <si>
    <t>2023-07-27 20:30:12</t>
  </si>
  <si>
    <t>2023-07-27 20:30:40</t>
  </si>
  <si>
    <t>2023-07-27 20:31:09</t>
  </si>
  <si>
    <t>2023-07-27 20:31:38</t>
  </si>
  <si>
    <t>2023-07-27 20:32:07</t>
  </si>
  <si>
    <t>2023-07-27 20:32:37</t>
  </si>
  <si>
    <t>2023-07-27 20:33:05</t>
  </si>
  <si>
    <t>2023-07-27 20:33:34</t>
  </si>
  <si>
    <t>2023-07-27 20:34:03</t>
  </si>
  <si>
    <t>2023-07-27 20:34:32</t>
  </si>
  <si>
    <t>2023-07-27 20:35:02</t>
  </si>
  <si>
    <t>2023-07-27 20:35:30</t>
  </si>
  <si>
    <t>2023-07-27 20:35:59</t>
  </si>
  <si>
    <t>2023-07-27 20:36:28</t>
  </si>
  <si>
    <t>2023-07-27 20:36:57</t>
  </si>
  <si>
    <t>2023-07-27 20:37:27</t>
  </si>
  <si>
    <t>2023-07-27 20:37:55</t>
  </si>
  <si>
    <t>2023-07-27 20:38:24</t>
  </si>
  <si>
    <t>2023-07-27 20:38:53</t>
  </si>
  <si>
    <t>2023-07-27 20:39:23</t>
  </si>
  <si>
    <t>2023-07-28 07:42:48</t>
  </si>
  <si>
    <t>2023-07-28 07:43:19</t>
  </si>
  <si>
    <t>2023-07-28 07:43:47</t>
  </si>
  <si>
    <t>2023-07-28 07:44:16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</si>
  <si>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</si>
  <si>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</si>
  <si>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</si>
  <si>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</si>
  <si>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</si>
  <si>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</si>
  <si>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</si>
  <si>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</si>
  <si>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</si>
  <si>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</si>
  <si>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</si>
  <si>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</si>
  <si>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</si>
  <si>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</si>
  <si>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</si>
  <si>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</si>
  <si>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</si>
  <si>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</si>
  <si>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</si>
  <si>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</si>
  <si>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</si>
  <si>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</si>
  <si>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</si>
  <si>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</si>
  <si>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</si>
  <si>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</si>
  <si>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</si>
  <si>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</si>
  <si>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</si>
  <si>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</si>
  <si>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</si>
  <si>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</si>
  <si>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</si>
  <si>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</si>
  <si>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</si>
  <si>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</si>
  <si>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</si>
  <si>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</si>
  <si>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</si>
  <si>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</si>
  <si>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</si>
  <si>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</si>
  <si>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</si>
  <si>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</si>
  <si>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</si>
  <si>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</si>
  <si>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</si>
  <si>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</si>
  <si>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</si>
  <si>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</si>
  <si>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</si>
  <si>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</si>
  <si>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</si>
  <si>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</si>
  <si>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</si>
  <si>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</si>
  <si>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</si>
  <si>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</si>
  <si>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</si>
  <si>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</si>
  <si>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</si>
  <si>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</si>
  <si>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</si>
  <si>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</si>
  <si>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</si>
  <si>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</si>
  <si>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</si>
  <si>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</si>
  <si>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</si>
  <si>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</si>
  <si>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</si>
  <si>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</si>
  <si>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</si>
  <si>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</si>
  <si>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</si>
  <si>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</si>
  <si>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2023-07-28 08:21:29</t>
  </si>
  <si>
    <t>2023-07-28 08:21:58</t>
  </si>
  <si>
    <t>2023-07-28 08:22:26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</si>
  <si>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</si>
  <si>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</si>
  <si>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</si>
  <si>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</si>
  <si>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</si>
  <si>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</si>
  <si>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</si>
  <si>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</si>
  <si>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</si>
  <si>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</si>
  <si>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</si>
  <si>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</si>
  <si>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</si>
  <si>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</si>
  <si>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</si>
  <si>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</si>
  <si>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</si>
  <si>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</si>
  <si>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</si>
  <si>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</si>
  <si>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</si>
  <si>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</si>
  <si>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</si>
  <si>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</si>
  <si>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</si>
  <si>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</si>
  <si>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</si>
  <si>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</si>
  <si>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</si>
  <si>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</si>
  <si>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</si>
  <si>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</si>
  <si>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</si>
  <si>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</si>
  <si>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</si>
  <si>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</si>
  <si>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</si>
  <si>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</si>
  <si>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</si>
  <si>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</si>
  <si>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</si>
  <si>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</si>
  <si>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</si>
  <si>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</si>
  <si>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</si>
  <si>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</si>
  <si>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</si>
  <si>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</si>
  <si>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</si>
  <si>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</si>
  <si>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</si>
  <si>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</si>
  <si>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</si>
  <si>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</si>
  <si>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</si>
  <si>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</si>
  <si>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</si>
  <si>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</si>
  <si>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</si>
  <si>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</si>
  <si>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</si>
  <si>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</si>
  <si>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</si>
  <si>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</si>
  <si>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</si>
  <si>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</si>
  <si>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</si>
  <si>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</si>
  <si>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</si>
  <si>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</si>
  <si>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</si>
  <si>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</si>
  <si>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</si>
  <si>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</si>
  <si>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</si>
  <si>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</si>
  <si>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</si>
  <si>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</si>
  <si>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</si>
  <si>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</si>
  <si>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</si>
  <si>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</si>
  <si>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</si>
  <si>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</si>
  <si>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</si>
  <si>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</si>
  <si>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</si>
  <si>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</si>
  <si>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</si>
  <si>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</si>
  <si>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</si>
  <si>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</si>
  <si>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</si>
  <si>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</si>
  <si>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</si>
  <si>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</si>
  <si>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</si>
  <si>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</si>
  <si>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</si>
  <si>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</si>
  <si>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</si>
  <si>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</si>
  <si>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</si>
  <si>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</si>
  <si>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</si>
  <si>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</si>
  <si>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</si>
  <si>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</si>
  <si>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</si>
  <si>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</si>
  <si>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</si>
  <si>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</si>
  <si>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</si>
  <si>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</si>
  <si>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</si>
  <si>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</si>
  <si>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</si>
  <si>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</si>
  <si>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</si>
  <si>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</si>
  <si>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</si>
  <si>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</si>
  <si>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</si>
  <si>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</si>
  <si>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</si>
  <si>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</si>
  <si>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</si>
  <si>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</si>
  <si>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</si>
  <si>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</si>
  <si>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</si>
  <si>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</si>
  <si>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</si>
  <si>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</si>
  <si>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</si>
  <si>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</si>
  <si>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</si>
  <si>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</si>
  <si>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</si>
  <si>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</si>
  <si>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</si>
  <si>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</si>
  <si>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</si>
  <si>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</si>
  <si>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</si>
  <si>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</si>
  <si>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</si>
  <si>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</si>
  <si>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</si>
  <si>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</si>
  <si>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</si>
  <si>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</si>
  <si>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</si>
  <si>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</si>
  <si>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</si>
  <si>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</si>
  <si>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</si>
  <si>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</si>
  <si>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</si>
  <si>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</si>
  <si>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</si>
  <si>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</si>
  <si>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</si>
  <si>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</si>
  <si>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</si>
  <si>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</si>
  <si>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</si>
  <si>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</si>
  <si>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</si>
  <si>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</si>
  <si>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</si>
  <si>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</si>
  <si>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</si>
  <si>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</si>
  <si>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</si>
  <si>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</si>
  <si>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</si>
  <si>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</si>
  <si>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</si>
  <si>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</si>
  <si>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</si>
  <si>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</si>
  <si>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</si>
  <si>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</si>
  <si>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</si>
  <si>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</si>
  <si>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</si>
  <si>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</si>
  <si>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</si>
  <si>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</si>
  <si>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</si>
  <si>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</si>
  <si>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</si>
  <si>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</si>
  <si>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</si>
  <si>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</si>
  <si>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</si>
  <si>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</si>
  <si>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</si>
  <si>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</si>
  <si>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</si>
  <si>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</si>
  <si>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</si>
  <si>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</si>
  <si>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</si>
  <si>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</si>
  <si>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</si>
  <si>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</si>
  <si>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</si>
  <si>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</si>
  <si>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</si>
  <si>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</si>
  <si>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</si>
  <si>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</si>
  <si>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</si>
  <si>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</si>
  <si>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</si>
  <si>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</si>
  <si>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</si>
  <si>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</si>
  <si>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</si>
  <si>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</si>
  <si>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</si>
  <si>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</si>
  <si>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</si>
  <si>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</si>
  <si>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</si>
  <si>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</si>
  <si>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</si>
  <si>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</si>
  <si>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</si>
  <si>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</si>
  <si>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</si>
  <si>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</si>
  <si>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</si>
  <si>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</si>
  <si>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</si>
  <si>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</si>
  <si>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</si>
  <si>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</si>
  <si>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</si>
  <si>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</si>
  <si>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</si>
  <si>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</si>
  <si>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</si>
  <si>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</si>
  <si>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</si>
  <si>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</si>
  <si>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</si>
  <si>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</si>
  <si>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</si>
  <si>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</si>
  <si>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</si>
  <si>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</si>
  <si>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</si>
  <si>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</si>
  <si>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</si>
  <si>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</si>
  <si>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</si>
  <si>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</si>
  <si>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</si>
  <si>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</si>
  <si>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</si>
  <si>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</si>
  <si>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</si>
  <si>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</si>
  <si>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</si>
  <si>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</si>
  <si>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</si>
  <si>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</si>
  <si>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</si>
  <si>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</si>
  <si>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</si>
  <si>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</si>
  <si>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</si>
  <si>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</si>
  <si>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</si>
  <si>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</si>
  <si>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</si>
  <si>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</si>
  <si>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</si>
  <si>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</si>
  <si>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</si>
  <si>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</si>
  <si>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</si>
  <si>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</si>
  <si>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</si>
  <si>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</si>
  <si>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</si>
  <si>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</si>
  <si>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</si>
  <si>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</si>
  <si>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</si>
  <si>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</si>
  <si>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</si>
  <si>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</si>
  <si>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</si>
  <si>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</si>
  <si>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</si>
  <si>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</si>
  <si>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</si>
  <si>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</si>
  <si>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</si>
  <si>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</si>
  <si>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</si>
  <si>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</si>
  <si>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</si>
  <si>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</si>
  <si>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</si>
  <si>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</si>
  <si>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</si>
  <si>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</si>
  <si>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</si>
  <si>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</si>
  <si>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</si>
  <si>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</si>
  <si>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</si>
  <si>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</si>
  <si>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</si>
  <si>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</si>
  <si>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</si>
  <si>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</si>
  <si>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</si>
  <si>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</si>
  <si>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</si>
  <si>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</si>
  <si>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</si>
  <si>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</si>
  <si>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</si>
  <si>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</si>
  <si>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</si>
  <si>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</si>
  <si>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</si>
  <si>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</si>
  <si>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</si>
  <si>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</si>
  <si>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</si>
  <si>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</si>
  <si>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</si>
  <si>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</si>
  <si>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</si>
  <si>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</si>
  <si>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</si>
  <si>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</si>
  <si>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</si>
  <si>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</si>
  <si>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</si>
  <si>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</si>
  <si>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</si>
  <si>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</si>
  <si>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</si>
  <si>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</si>
  <si>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</si>
  <si>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</si>
  <si>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</si>
  <si>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</si>
  <si>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</si>
  <si>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</si>
  <si>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</si>
  <si>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</si>
  <si>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</si>
  <si>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</si>
  <si>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</si>
  <si>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</si>
  <si>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</si>
  <si>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</si>
  <si>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</si>
  <si>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</si>
  <si>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</si>
  <si>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</si>
  <si>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</si>
  <si>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</si>
  <si>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</si>
  <si>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</si>
  <si>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</si>
  <si>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</si>
  <si>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</si>
  <si>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</si>
  <si>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</si>
  <si>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</si>
  <si>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</si>
  <si>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</si>
  <si>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</si>
  <si>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</si>
  <si>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</si>
  <si>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</si>
  <si>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</si>
  <si>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</si>
  <si>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</si>
  <si>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</si>
  <si>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</si>
  <si>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</si>
  <si>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</si>
  <si>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</si>
  <si>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</si>
  <si>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</si>
  <si>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</si>
  <si>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</si>
  <si>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</si>
  <si>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</si>
  <si>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</si>
  <si>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</si>
  <si>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</si>
  <si>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</si>
  <si>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</si>
  <si>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</si>
  <si>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</si>
  <si>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</si>
  <si>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</si>
  <si>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</si>
  <si>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</si>
  <si>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</si>
  <si>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</si>
  <si>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</si>
  <si>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</si>
  <si>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</si>
  <si>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</si>
  <si>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</si>
  <si>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</si>
  <si>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</si>
  <si>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</si>
  <si>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</si>
  <si>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</si>
  <si>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</si>
  <si>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</si>
  <si>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</si>
  <si>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</si>
  <si>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</si>
  <si>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</si>
  <si>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</si>
  <si>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</si>
  <si>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</si>
  <si>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</si>
  <si>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</si>
  <si>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</si>
  <si>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</si>
  <si>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</si>
  <si>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</si>
  <si>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</si>
  <si>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</si>
  <si>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</si>
  <si>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</si>
  <si>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</si>
  <si>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</si>
  <si>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</si>
  <si>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</si>
  <si>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</si>
  <si>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</si>
  <si>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</si>
  <si>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</si>
  <si>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</si>
  <si>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</si>
  <si>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</si>
  <si>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</si>
  <si>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</si>
  <si>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</si>
  <si>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</si>
  <si>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</si>
  <si>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</si>
  <si>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</si>
  <si>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</si>
  <si>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</si>
  <si>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</si>
  <si>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</si>
  <si>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</si>
  <si>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</si>
  <si>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</si>
  <si>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</si>
  <si>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</si>
  <si>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</si>
  <si>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</si>
  <si>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</si>
  <si>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</si>
  <si>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</si>
  <si>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</si>
  <si>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</si>
  <si>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</si>
  <si>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</si>
  <si>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</si>
  <si>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</si>
  <si>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</si>
  <si>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</si>
  <si>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</si>
  <si>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</si>
  <si>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</si>
  <si>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</si>
  <si>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</si>
  <si>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</si>
  <si>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</si>
  <si>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</si>
  <si>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</si>
  <si>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</si>
  <si>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</si>
  <si>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</si>
  <si>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</si>
  <si>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</si>
  <si>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</si>
  <si>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</si>
  <si>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</si>
  <si>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</si>
  <si>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</si>
  <si>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</si>
  <si>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</si>
  <si>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</si>
  <si>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</si>
  <si>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</si>
  <si>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</si>
  <si>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</si>
  <si>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</si>
  <si>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</si>
  <si>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</si>
  <si>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</si>
  <si>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</si>
  <si>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</si>
  <si>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</si>
  <si>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</si>
  <si>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</si>
  <si>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</si>
  <si>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</si>
  <si>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</si>
  <si>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</si>
  <si>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</si>
  <si>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</si>
  <si>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</si>
  <si>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</si>
  <si>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</si>
  <si>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</si>
  <si>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</si>
  <si>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</si>
  <si>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</si>
  <si>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</si>
  <si>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</si>
  <si>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</si>
  <si>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</si>
  <si>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</si>
  <si>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</si>
  <si>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</si>
  <si>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</si>
  <si>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</si>
  <si>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</si>
  <si>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</si>
  <si>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</si>
  <si>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</si>
  <si>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</si>
  <si>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</si>
  <si>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</si>
  <si>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</si>
  <si>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</si>
  <si>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</si>
  <si>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</si>
  <si>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</si>
  <si>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</si>
  <si>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</si>
  <si>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</si>
  <si>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</si>
  <si>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</si>
  <si>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</si>
  <si>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</si>
  <si>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</si>
  <si>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</si>
  <si>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</si>
  <si>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</si>
  <si>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</si>
  <si>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</si>
  <si>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</si>
  <si>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</si>
  <si>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</si>
  <si>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</si>
  <si>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</si>
  <si>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</si>
  <si>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</si>
  <si>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</si>
  <si>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</si>
  <si>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</si>
  <si>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</si>
  <si>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</si>
  <si>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</si>
  <si>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</si>
  <si>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</si>
  <si>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</si>
  <si>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</si>
  <si>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</si>
  <si>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</si>
  <si>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</si>
  <si>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</si>
  <si>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</si>
  <si>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</si>
  <si>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</si>
  <si>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</si>
  <si>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</si>
  <si>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</si>
  <si>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</si>
  <si>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</si>
  <si>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</si>
  <si>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</si>
  <si>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</si>
  <si>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</si>
  <si>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</si>
  <si>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</si>
  <si>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</si>
  <si>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</si>
  <si>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</si>
  <si>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</si>
  <si>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</si>
  <si>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</si>
  <si>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</si>
  <si>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</si>
  <si>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</si>
  <si>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</si>
  <si>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</si>
  <si>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</si>
  <si>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</si>
  <si>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</si>
  <si>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</si>
  <si>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</si>
  <si>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</si>
  <si>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</si>
  <si>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</si>
  <si>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</si>
  <si>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</si>
  <si>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</si>
  <si>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</si>
  <si>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</si>
  <si>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</si>
  <si>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</si>
  <si>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</si>
  <si>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</si>
  <si>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</si>
  <si>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</si>
  <si>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</si>
  <si>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</si>
  <si>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</si>
  <si>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</si>
  <si>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</si>
  <si>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</si>
  <si>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</si>
  <si>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</si>
  <si>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</si>
  <si>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</si>
  <si>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</si>
  <si>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</si>
  <si>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</si>
  <si>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</si>
  <si>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</si>
  <si>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</si>
  <si>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</si>
  <si>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</si>
  <si>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</si>
  <si>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</si>
  <si>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</si>
  <si>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</si>
  <si>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</si>
  <si>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</si>
  <si>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</si>
  <si>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</si>
  <si>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</si>
  <si>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</si>
  <si>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</si>
  <si>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</si>
  <si>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</si>
  <si>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</si>
  <si>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</si>
  <si>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</si>
  <si>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</si>
  <si>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</si>
  <si>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</si>
  <si>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</si>
  <si>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</si>
  <si>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</si>
  <si>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</si>
  <si>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</si>
  <si>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</si>
  <si>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</si>
  <si>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</si>
  <si>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</si>
  <si>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</si>
  <si>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</si>
  <si>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</si>
  <si>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</si>
  <si>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</si>
  <si>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</si>
  <si>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</si>
  <si>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</si>
  <si>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</si>
  <si>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</si>
  <si>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</si>
  <si>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</si>
  <si>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</si>
  <si>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</si>
  <si>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</si>
  <si>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</si>
  <si>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</si>
  <si>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</si>
  <si>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</si>
  <si>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</si>
  <si>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</si>
  <si>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</si>
  <si>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</si>
  <si>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</si>
  <si>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</si>
  <si>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</si>
  <si>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</si>
  <si>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</si>
  <si>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</si>
  <si>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</si>
  <si>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</si>
  <si>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</si>
  <si>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</si>
  <si>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</si>
  <si>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</si>
  <si>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</si>
  <si>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</si>
  <si>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</si>
  <si>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</si>
  <si>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</si>
  <si>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</si>
  <si>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</si>
  <si>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</si>
  <si>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</si>
  <si>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</si>
  <si>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</si>
  <si>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</si>
  <si>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</si>
  <si>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</si>
  <si>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</si>
  <si>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</si>
  <si>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</si>
  <si>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</si>
  <si>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</si>
  <si>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</si>
  <si>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</si>
  <si>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</si>
  <si>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</si>
  <si>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</si>
  <si>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</si>
  <si>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</si>
  <si>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</si>
  <si>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</si>
  <si>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</si>
  <si>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</si>
  <si>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</si>
  <si>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</si>
  <si>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</si>
  <si>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</si>
  <si>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</si>
  <si>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</si>
  <si>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</si>
  <si>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</si>
  <si>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</si>
  <si>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</si>
  <si>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</si>
  <si>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</si>
  <si>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</si>
  <si>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</si>
  <si>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</si>
  <si>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</si>
  <si>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</si>
  <si>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</si>
  <si>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</si>
  <si>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</si>
  <si>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</si>
  <si>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</si>
  <si>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</si>
  <si>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</si>
  <si>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</si>
  <si>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</si>
  <si>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</si>
  <si>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</si>
  <si>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</si>
  <si>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</si>
  <si>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</si>
  <si>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</si>
  <si>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</si>
  <si>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</si>
  <si>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</si>
  <si>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</si>
  <si>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</si>
  <si>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</si>
  <si>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</si>
  <si>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</si>
  <si>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</si>
  <si>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</si>
  <si>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</si>
  <si>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</si>
  <si>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</si>
  <si>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</si>
  <si>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</si>
  <si>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</si>
  <si>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</si>
  <si>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</si>
  <si>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</si>
  <si>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</si>
  <si>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</si>
  <si>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</si>
  <si>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</si>
  <si>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</si>
  <si>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</si>
  <si>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</si>
  <si>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</si>
  <si>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</si>
  <si>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</si>
  <si>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</si>
  <si>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</si>
  <si>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</si>
  <si>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</si>
  <si>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</si>
  <si>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</si>
  <si>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</si>
  <si>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</si>
  <si>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</si>
  <si>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</si>
  <si>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</si>
  <si>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</si>
  <si>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</si>
  <si>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</si>
  <si>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</si>
  <si>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</si>
  <si>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</si>
  <si>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</si>
  <si>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</si>
  <si>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</si>
  <si>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</si>
  <si>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</si>
  <si>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</si>
  <si>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</si>
  <si>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</si>
  <si>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</si>
  <si>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</si>
  <si>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</si>
  <si>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</si>
  <si>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</si>
  <si>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</si>
  <si>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</si>
  <si>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</si>
  <si>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</si>
  <si>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</si>
  <si>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</si>
  <si>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</si>
  <si>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</si>
  <si>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</si>
  <si>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</si>
  <si>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</si>
  <si>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</si>
  <si>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</si>
  <si>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</si>
  <si>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</si>
  <si>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</si>
  <si>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</si>
  <si>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</si>
  <si>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</si>
  <si>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</si>
  <si>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</si>
  <si>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</si>
  <si>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</si>
  <si>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</si>
  <si>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</si>
  <si>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</si>
  <si>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</si>
  <si>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</si>
  <si>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</si>
  <si>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</si>
  <si>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</si>
  <si>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</si>
  <si>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</si>
  <si>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</si>
  <si>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</si>
  <si>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</si>
  <si>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</si>
  <si>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</si>
  <si>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</si>
  <si>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</si>
  <si>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</si>
  <si>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</si>
  <si>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</si>
  <si>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</si>
  <si>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</si>
  <si>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</si>
  <si>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</si>
  <si>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</si>
  <si>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</si>
  <si>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</si>
  <si>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</si>
  <si>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</si>
  <si>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</si>
  <si>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</si>
  <si>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</si>
  <si>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</si>
  <si>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</si>
  <si>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</si>
  <si>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</si>
  <si>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</si>
  <si>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</si>
  <si>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</si>
  <si>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</si>
  <si>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</si>
  <si>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</si>
  <si>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</si>
  <si>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</si>
  <si>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</si>
  <si>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</si>
  <si>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</si>
  <si>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</si>
  <si>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</si>
  <si>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</si>
  <si>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</si>
  <si>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</si>
  <si>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</si>
  <si>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</si>
  <si>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</si>
  <si>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</si>
  <si>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</si>
  <si>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</si>
  <si>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</si>
  <si>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</si>
  <si>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</si>
  <si>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</si>
  <si>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</si>
  <si>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</si>
  <si>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</si>
  <si>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</si>
  <si>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</si>
  <si>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</si>
  <si>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</si>
  <si>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</si>
  <si>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</si>
  <si>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</si>
  <si>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</si>
  <si>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</si>
  <si>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</si>
  <si>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</si>
  <si>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</si>
  <si>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</si>
  <si>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</si>
  <si>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</si>
  <si>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</si>
  <si>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</si>
  <si>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</si>
  <si>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</si>
  <si>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</si>
  <si>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</si>
  <si>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</si>
  <si>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</si>
  <si>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</si>
  <si>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</si>
  <si>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</si>
  <si>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</si>
  <si>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</si>
  <si>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</si>
  <si>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</si>
  <si>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</si>
  <si>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</si>
  <si>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</si>
  <si>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</si>
  <si>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</si>
  <si>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</si>
  <si>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</si>
  <si>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</si>
  <si>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</si>
  <si>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</si>
  <si>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</si>
  <si>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</si>
  <si>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</si>
  <si>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</si>
  <si>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</si>
  <si>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</si>
  <si>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</si>
  <si>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</si>
  <si>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</si>
  <si>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</si>
  <si>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</si>
  <si>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</si>
  <si>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</si>
  <si>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</si>
  <si>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</si>
  <si>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</si>
  <si>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</si>
  <si>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</si>
  <si>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</si>
  <si>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</si>
  <si>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</si>
  <si>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</si>
  <si>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</si>
  <si>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</si>
  <si>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</si>
  <si>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</si>
  <si>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</si>
  <si>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</si>
  <si>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</si>
  <si>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</si>
  <si>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</si>
  <si>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</si>
  <si>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</si>
  <si>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</si>
  <si>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</si>
  <si>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</si>
  <si>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</si>
  <si>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</si>
  <si>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</si>
  <si>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</si>
  <si>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</si>
  <si>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</si>
  <si>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</si>
  <si>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</si>
  <si>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</si>
  <si>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</si>
  <si>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</si>
  <si>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</si>
  <si>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</si>
  <si>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</si>
  <si>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</si>
  <si>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</si>
  <si>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</si>
  <si>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</si>
  <si>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</si>
  <si>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</si>
  <si>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</si>
  <si>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</si>
  <si>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</si>
  <si>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</si>
  <si>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</si>
  <si>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</si>
  <si>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</si>
  <si>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</si>
  <si>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</si>
  <si>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</si>
  <si>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</si>
  <si>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</si>
  <si>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</si>
  <si>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</si>
  <si>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</si>
  <si>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</si>
  <si>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</si>
  <si>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</si>
  <si>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</si>
  <si>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</si>
  <si>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</si>
  <si>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</si>
  <si>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</si>
  <si>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</si>
  <si>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</si>
  <si>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</si>
  <si>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</si>
  <si>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</si>
  <si>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</si>
  <si>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</si>
  <si>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</si>
  <si>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</si>
  <si>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</si>
  <si>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</si>
  <si>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</si>
  <si>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</si>
  <si>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</si>
  <si>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</si>
  <si>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</si>
  <si>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</si>
  <si>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</si>
  <si>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</si>
  <si>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</si>
  <si>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</si>
  <si>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</si>
  <si>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</si>
  <si>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</si>
  <si>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</si>
  <si>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</si>
  <si>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</si>
  <si>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</si>
  <si>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</si>
  <si>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</si>
  <si>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</si>
  <si>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</si>
  <si>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</si>
  <si>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</si>
  <si>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</si>
  <si>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</si>
  <si>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</si>
  <si>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</si>
  <si>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</si>
  <si>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</si>
  <si>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2023-07-31 09:37:24</t>
  </si>
  <si>
    <t>2023-07-31 09:37:53</t>
  </si>
  <si>
    <t>2023-07-31 09:38:21</t>
  </si>
  <si>
    <t>2023-07-31 09:38:51</t>
  </si>
  <si>
    <t>2023-07-31 09:39:20</t>
  </si>
  <si>
    <t>2023-07-31 09:39:49</t>
  </si>
  <si>
    <t>2023-07-31 09:40:18</t>
  </si>
  <si>
    <t>2023-07-31 09:40:46</t>
  </si>
  <si>
    <t>2023-07-31 09:41:16</t>
  </si>
  <si>
    <t>2023-07-31 09:41:45</t>
  </si>
  <si>
    <t>2023-07-31 09:42:14</t>
  </si>
  <si>
    <t>2023-07-31 09:42:44</t>
  </si>
  <si>
    <t>2023-07-31 09:43:23</t>
  </si>
  <si>
    <t>2023-07-31 09:43:41</t>
  </si>
  <si>
    <t>2023-07-31 09:44:10</t>
  </si>
  <si>
    <t>2023-07-31 09:44:39</t>
  </si>
  <si>
    <t>2023-07-31 09:45:07</t>
  </si>
  <si>
    <t>2023-07-31 09:45:36</t>
  </si>
  <si>
    <t>2023-07-31 09:46:06</t>
  </si>
  <si>
    <t>2023-07-31 09:46:35</t>
  </si>
  <si>
    <t>2023-07-31 09:47:04</t>
  </si>
  <si>
    <t>2023-07-31 09:47:32</t>
  </si>
  <si>
    <t>2023-07-31 09:48:02</t>
  </si>
  <si>
    <t>2023-07-31 09:49:58</t>
  </si>
  <si>
    <t>2023-07-31 09:50:27</t>
  </si>
  <si>
    <t>2023-07-31 09:50:56</t>
  </si>
  <si>
    <t>2023-07-31 09:51:24</t>
  </si>
  <si>
    <t>2023-07-31 09:51:54</t>
  </si>
  <si>
    <t>2023-07-31 09:52:23</t>
  </si>
  <si>
    <t>2023-07-31 09:52:52</t>
  </si>
  <si>
    <t>2023-07-31 09:53:50</t>
  </si>
  <si>
    <t>2023-07-31 09:53:55</t>
  </si>
  <si>
    <t>2023-07-31 09:54:19</t>
  </si>
  <si>
    <t>2023-07-31 09:54:47</t>
  </si>
  <si>
    <t>2023-07-31 09:55:16</t>
  </si>
  <si>
    <t>2023-07-31 09:55:46</t>
  </si>
  <si>
    <t>2023-07-31 09:56:15</t>
  </si>
  <si>
    <t>2023-07-31 09:56:44</t>
  </si>
  <si>
    <t>2023-07-31 09:57:12</t>
  </si>
  <si>
    <t>2023-07-31 09:57:42</t>
  </si>
  <si>
    <t>2023-07-31 09:58:11</t>
  </si>
  <si>
    <t>2023-07-31 09:58:40</t>
  </si>
  <si>
    <t>2023-07-31 09:59:08</t>
  </si>
  <si>
    <t>2023-07-31 09:59:38</t>
  </si>
  <si>
    <t>2023-07-31 10:00:07</t>
  </si>
  <si>
    <t>2023-07-31 10:00:36</t>
  </si>
  <si>
    <t>2023-07-31 10:01:05</t>
  </si>
  <si>
    <t>2023-07-31 10:01:33</t>
  </si>
  <si>
    <t>2023-07-31 10:02:03</t>
  </si>
  <si>
    <t>2023-07-31 10:02:32</t>
  </si>
  <si>
    <t>2023-07-31 10:03:01</t>
  </si>
  <si>
    <t>2023-07-31 10:03:29</t>
  </si>
  <si>
    <t>2023-07-31 10:03:59</t>
  </si>
  <si>
    <t>2023-07-31 10:04:28</t>
  </si>
  <si>
    <t>2023-07-31 10:04:57</t>
  </si>
  <si>
    <t>2023-07-31 10:05:25</t>
  </si>
  <si>
    <t>2023-07-31 10:05:54</t>
  </si>
  <si>
    <t>2023-07-31 10:06:24</t>
  </si>
  <si>
    <t>2023-07-31 10:06:53</t>
  </si>
  <si>
    <t>2023-07-31 10:07:22</t>
  </si>
  <si>
    <t>2023-07-31 10:07:50</t>
  </si>
  <si>
    <t>2023-07-31 10:08:20</t>
  </si>
  <si>
    <t>2023-07-31 10:08:49</t>
  </si>
  <si>
    <t>2023-07-31 10:09:18</t>
  </si>
  <si>
    <t>2023-07-31 10:09:47</t>
  </si>
  <si>
    <t>2023-07-31 10:10:15</t>
  </si>
  <si>
    <t>2023-07-31 10:10:45</t>
  </si>
  <si>
    <t>2023-07-31 10:11:14</t>
  </si>
  <si>
    <t>2023-07-31 10:11:42</t>
  </si>
  <si>
    <t>2023-07-31 10:12:11</t>
  </si>
  <si>
    <t>2023-07-31 10:12:41</t>
  </si>
  <si>
    <t>2023-07-31 10:13:10</t>
  </si>
  <si>
    <t>2023-07-31 10:13:39</t>
  </si>
  <si>
    <t>2023-07-31 10:14:07</t>
  </si>
  <si>
    <t>2023-07-31 10:14:37</t>
  </si>
  <si>
    <t>2023-07-31 10:15:06</t>
  </si>
  <si>
    <t>2023-07-31 10:15:35</t>
  </si>
  <si>
    <t>2023-07-31 10:16:04</t>
  </si>
  <si>
    <t>2023-07-31 10:16:32</t>
  </si>
  <si>
    <t>2023-07-31 10:17:02</t>
  </si>
  <si>
    <t>2023-07-31 10:17:31</t>
  </si>
  <si>
    <t>2023-07-31 10:18:00</t>
  </si>
  <si>
    <t>2023-07-31 10:18:28</t>
  </si>
  <si>
    <t>2023-07-31 10:18:57</t>
  </si>
  <si>
    <t>2023-07-31 10:19:27</t>
  </si>
  <si>
    <t>2023-07-31 10:19:56</t>
  </si>
  <si>
    <t>2023-07-31 10:20:25</t>
  </si>
  <si>
    <t>2023-07-31 10:20:53</t>
  </si>
  <si>
    <t>2023-07-31 10:21:23</t>
  </si>
  <si>
    <t>2023-07-31 10:21:52</t>
  </si>
  <si>
    <t>2023-07-31 10:22:21</t>
  </si>
  <si>
    <t>2023-07-31 10:22:50</t>
  </si>
  <si>
    <t>2023-07-31 10:23:18</t>
  </si>
  <si>
    <t>2023-07-31 10:23:48</t>
  </si>
  <si>
    <t>2023-07-31 10:24:17</t>
  </si>
  <si>
    <t>2023-07-31 10:24:46</t>
  </si>
  <si>
    <t>2023-07-31 10:25:15</t>
  </si>
  <si>
    <t>2023-07-31 10:25:43</t>
  </si>
  <si>
    <t>2023-07-31 10:26:13</t>
  </si>
  <si>
    <t>2023-07-31 10:26:42</t>
  </si>
  <si>
    <t>2023-07-31 10:27:11</t>
  </si>
  <si>
    <t>2023-07-31 10:27:39</t>
  </si>
  <si>
    <t>2023-07-31 10:28:08</t>
  </si>
  <si>
    <t>2023-07-31 10:28:38</t>
  </si>
  <si>
    <t>2023-07-31 10:28:45</t>
  </si>
  <si>
    <t>2023-07-31 10:29:07</t>
  </si>
  <si>
    <t>2023-07-31 10:29:35</t>
  </si>
  <si>
    <t>2023-07-31 10:30:04</t>
  </si>
  <si>
    <t>2023-07-31 10:30:34</t>
  </si>
  <si>
    <t>2023-07-31 10:31:03</t>
  </si>
  <si>
    <t>2023-07-31 10:31:32</t>
  </si>
  <si>
    <t>2023-07-31 10:32:00</t>
  </si>
  <si>
    <t>2023-07-31 10:32:30</t>
  </si>
  <si>
    <t>2023-07-31 10:32:59</t>
  </si>
  <si>
    <t>2023-07-31 10:33:28</t>
  </si>
  <si>
    <t>2023-07-31 10:33:56</t>
  </si>
  <si>
    <t>2023-07-31 10:34:26</t>
  </si>
  <si>
    <t>2023-07-31 10:34:55</t>
  </si>
  <si>
    <t>2023-07-31 10:35:24</t>
  </si>
  <si>
    <t>2023-07-31 10:35:52</t>
  </si>
  <si>
    <t>2023-07-31 10:36:22</t>
  </si>
  <si>
    <t>2023-07-31 10:36:51</t>
  </si>
  <si>
    <t>2023-07-31 10:37:20</t>
  </si>
  <si>
    <t>2023-07-31 10:37:48</t>
  </si>
  <si>
    <t>2023-07-31 10:38:18</t>
  </si>
  <si>
    <t>2023-07-31 10:38:47</t>
  </si>
  <si>
    <t>2023-07-31 10:39:16</t>
  </si>
  <si>
    <t>2023-07-31 10:39:44</t>
  </si>
  <si>
    <t>2023-07-31 10:40:14</t>
  </si>
  <si>
    <t>2023-07-31 10:40:43</t>
  </si>
  <si>
    <t>2023-07-31 10:41:11</t>
  </si>
  <si>
    <t>2023-07-31 10:41:40</t>
  </si>
  <si>
    <t>2023-07-31 10:42:10</t>
  </si>
  <si>
    <t>2023-07-31 10:42:39</t>
  </si>
  <si>
    <t>2023-07-31 10:43:07</t>
  </si>
  <si>
    <t>2023-07-31 10:43:37</t>
  </si>
  <si>
    <t>2023-07-31 10:44:06</t>
  </si>
  <si>
    <t>2023-07-31 10:44:35</t>
  </si>
  <si>
    <t>2023-07-31 10:45:03</t>
  </si>
  <si>
    <t>2023-07-31 10:45:33</t>
  </si>
  <si>
    <t>2023-07-31 10:46:02</t>
  </si>
  <si>
    <t>2023-07-31 10:46:31</t>
  </si>
  <si>
    <t>2023-07-31 10:46:59</t>
  </si>
  <si>
    <t>2023-07-31 10:47:29</t>
  </si>
  <si>
    <t>2023-07-31 10:47:58</t>
  </si>
  <si>
    <t>2023-07-31 10:48:27</t>
  </si>
  <si>
    <t>2023-07-31 10:48:55</t>
  </si>
  <si>
    <t>2023-07-31 10:49:25</t>
  </si>
  <si>
    <t>2023-07-31 10:49:54</t>
  </si>
  <si>
    <t>2023-07-31 10:50:22</t>
  </si>
  <si>
    <t>2023-07-31 10:50:51</t>
  </si>
  <si>
    <t>2023-07-31 10:51:21</t>
  </si>
  <si>
    <t>2023-07-31 10:51:50</t>
  </si>
  <si>
    <t>2023-07-31 10:52:18</t>
  </si>
  <si>
    <t>2023-07-31 10:52:48</t>
  </si>
  <si>
    <t>2023-07-31 10:53:17</t>
  </si>
  <si>
    <t>2023-07-31 10:53:46</t>
  </si>
  <si>
    <t>2023-07-31 10:54:14</t>
  </si>
  <si>
    <t>2023-07-31 10:54:44</t>
  </si>
  <si>
    <t>2023-07-31 10:55:13</t>
  </si>
  <si>
    <t>2023-07-31 10:55:42</t>
  </si>
  <si>
    <t>2023-07-31 10:56:10</t>
  </si>
  <si>
    <t>2023-07-31 10:56:40</t>
  </si>
  <si>
    <t>2023-07-31 10:57:09</t>
  </si>
  <si>
    <t>2023-07-31 12:02:01</t>
  </si>
  <si>
    <t>2023-07-31 12:02:24</t>
  </si>
  <si>
    <t>2023-07-31 12:02:53</t>
  </si>
  <si>
    <t>2023-07-31 12:03:22</t>
  </si>
  <si>
    <t>2023-07-31 12:03:50</t>
  </si>
  <si>
    <t>2023-07-31 12:04:20</t>
  </si>
  <si>
    <t>2023-07-31 12:04:49</t>
  </si>
  <si>
    <t>2023-07-31 12:05:18</t>
  </si>
  <si>
    <t>2023-07-31 12:05:47</t>
  </si>
  <si>
    <t>2023-07-31 12:06:15</t>
  </si>
  <si>
    <t>2023-07-31 12:06:45</t>
  </si>
  <si>
    <t>2023-07-31 12:07:14</t>
  </si>
  <si>
    <t>2023-07-31 12:07:43</t>
  </si>
  <si>
    <t>2023-07-31 12:08:11</t>
  </si>
  <si>
    <t>2023-07-31 12:08:41</t>
  </si>
  <si>
    <t>2023-07-31 12:09:10</t>
  </si>
  <si>
    <t>2023-07-31 12:09:39</t>
  </si>
  <si>
    <t>2023-07-31 12:10:08</t>
  </si>
  <si>
    <t>2023-07-31 12:10:36</t>
  </si>
  <si>
    <t>2023-07-31 12:11:06</t>
  </si>
  <si>
    <t>2023-07-31 12:11:35</t>
  </si>
  <si>
    <t>2023-07-31 12:12:04</t>
  </si>
  <si>
    <t>2023-07-31 12:12:32</t>
  </si>
  <si>
    <t>2023-07-31 12:13:02</t>
  </si>
  <si>
    <t>2023-07-31 12:13:13</t>
  </si>
  <si>
    <t>2023-07-31 12:13:30</t>
  </si>
  <si>
    <t>2023-07-31 12:14:00</t>
  </si>
  <si>
    <t>2023-07-31 12:14:29</t>
  </si>
  <si>
    <t>2023-07-31 12:14:58</t>
  </si>
  <si>
    <t>2023-07-31 12:15:26</t>
  </si>
  <si>
    <t>2023-07-31 12:15:56</t>
  </si>
  <si>
    <t>2023-07-31 12:16:25</t>
  </si>
  <si>
    <t>2023-07-31 12:16:54</t>
  </si>
  <si>
    <t>2023-07-31 12:17:22</t>
  </si>
  <si>
    <t>2023-07-31 12:17:51</t>
  </si>
  <si>
    <t>2023-07-31 12:18:21</t>
  </si>
  <si>
    <t>2023-07-31 12:18:50</t>
  </si>
  <si>
    <t>2023-07-31 12:23:40</t>
  </si>
  <si>
    <t>2023-07-31 12:24:08</t>
  </si>
  <si>
    <t>2023-07-31 12:24:37</t>
  </si>
  <si>
    <t>2023-07-31 12:25:07</t>
  </si>
  <si>
    <t>2023-07-31 12:25:36</t>
  </si>
  <si>
    <t>2023-07-31 12:26:05</t>
  </si>
  <si>
    <t>2023-07-31 12:26:33</t>
  </si>
  <si>
    <t>2023-07-31 12:27:03</t>
  </si>
  <si>
    <t>2023-07-31 12:27:32</t>
  </si>
  <si>
    <t>2023-07-31 12:28:01</t>
  </si>
  <si>
    <t>2023-07-31 12:28:29</t>
  </si>
  <si>
    <t>2023-07-31 12:28:59</t>
  </si>
  <si>
    <t>2023-07-31 12:29:28</t>
  </si>
  <si>
    <t>2023-07-31 12:29:57</t>
  </si>
  <si>
    <t>2023-07-31 12:30:25</t>
  </si>
  <si>
    <t>2023-07-31 12:30:55</t>
  </si>
  <si>
    <t>2023-07-31 12:31:24</t>
  </si>
  <si>
    <t>2023-07-31 12:31:53</t>
  </si>
  <si>
    <t>2023-07-31 12:32:21</t>
  </si>
  <si>
    <t>2023-07-31 12:32:50</t>
  </si>
  <si>
    <t>2023-07-31 12:33:20</t>
  </si>
  <si>
    <t>2023-07-31 12:33:49</t>
  </si>
  <si>
    <t>2023-07-31 12:34:18</t>
  </si>
  <si>
    <t>2023-07-31 12:35:16</t>
  </si>
  <si>
    <t>2023-07-31 12:35:45</t>
  </si>
  <si>
    <t>2023-07-31 12:36:43</t>
  </si>
  <si>
    <t>2023-07-31 12:37:11</t>
  </si>
  <si>
    <t>2023-07-31 12:37:40</t>
  </si>
  <si>
    <t>2023-07-31 12:38:10</t>
  </si>
  <si>
    <t>2023-07-31 12:38:39</t>
  </si>
  <si>
    <t>2023-07-31 12:39:08</t>
  </si>
  <si>
    <t>2023-07-31 12:39:36</t>
  </si>
  <si>
    <t>2023-07-31 12:40:06</t>
  </si>
  <si>
    <t>2023-07-31 12:40:35</t>
  </si>
  <si>
    <t>2023-07-31 12:42:04</t>
  </si>
  <si>
    <t>2023-07-31 12:42:30</t>
  </si>
  <si>
    <t>2023-07-31 12:42:59</t>
  </si>
  <si>
    <t>2023-07-31 12:43:29</t>
  </si>
  <si>
    <t>2023-07-31 12:43:58</t>
  </si>
  <si>
    <t>2023-07-31 12:44:27</t>
  </si>
  <si>
    <t>2023-07-31 12:44:55</t>
  </si>
  <si>
    <t>2023-07-31 12:45:25</t>
  </si>
  <si>
    <t>2023-07-31 12:45:54</t>
  </si>
  <si>
    <t>2023-07-31 12:46:23</t>
  </si>
  <si>
    <t>2023-07-31 12:46:52</t>
  </si>
  <si>
    <t>2023-07-31 12:47:20</t>
  </si>
  <si>
    <t>2023-07-31 12:47:50</t>
  </si>
  <si>
    <t>2023-07-31 12:48:19</t>
  </si>
  <si>
    <t>2023-07-31 12:48:48</t>
  </si>
  <si>
    <t>2023-07-31 12:49:16</t>
  </si>
  <si>
    <t>2023-07-31 12:49:46</t>
  </si>
  <si>
    <t>2023-07-31 12:50:15</t>
  </si>
  <si>
    <t>2023-07-31 12:50:43</t>
  </si>
  <si>
    <t>2023-07-31 12:51:13</t>
  </si>
  <si>
    <t>2023-07-31 12:51:42</t>
  </si>
  <si>
    <t>2023-07-31 12:52:11</t>
  </si>
  <si>
    <t>2023-07-31 12:52:39</t>
  </si>
  <si>
    <t>2023-07-31 12:53:09</t>
  </si>
  <si>
    <t>2023-07-31 12:53:38</t>
  </si>
  <si>
    <t>2023-07-31 12:54:07</t>
  </si>
  <si>
    <t>2023-07-31 12:54:35</t>
  </si>
  <si>
    <t>2023-07-31 12:55:04</t>
  </si>
  <si>
    <t>2023-07-31 12:55:34</t>
  </si>
  <si>
    <t>2023-07-31 12:56:03</t>
  </si>
  <si>
    <t>2023-07-31 12:56:31</t>
  </si>
  <si>
    <t>2023-07-31 12:57:01</t>
  </si>
  <si>
    <t>2023-07-31 12:57:30</t>
  </si>
  <si>
    <t>2023-07-31 12:57:59</t>
  </si>
  <si>
    <t>2023-07-31 12:58:27</t>
  </si>
  <si>
    <t>2023-07-31 12:58:57</t>
  </si>
  <si>
    <t>2023-07-31 12:59:26</t>
  </si>
  <si>
    <t>2023-07-31 12:59:55</t>
  </si>
  <si>
    <t>2023-07-31 13:00:23</t>
  </si>
  <si>
    <t>2023-07-31 13:00:53</t>
  </si>
  <si>
    <t>2023-07-31 13:01:22</t>
  </si>
  <si>
    <t>2023-07-31 13:01:51</t>
  </si>
  <si>
    <t>2023-07-31 13:02:19</t>
  </si>
  <si>
    <t>2023-07-31 13:02:49</t>
  </si>
  <si>
    <t>2023-07-31 13:03:18</t>
  </si>
  <si>
    <t>2023-07-31 13:03:46</t>
  </si>
  <si>
    <t>2023-07-31 13:04:16</t>
  </si>
  <si>
    <t>2023-07-31 13:04:45</t>
  </si>
  <si>
    <t>2023-07-31 13:05:14</t>
  </si>
  <si>
    <t>2023-07-31 13:05:42</t>
  </si>
  <si>
    <t>2023-07-31 13:06:12</t>
  </si>
  <si>
    <t>2023-07-31 13:06:41</t>
  </si>
  <si>
    <t>2023-07-31 13:07:10</t>
  </si>
  <si>
    <t>2023-07-31 13:07:38</t>
  </si>
  <si>
    <t>2023-07-31 13:08:08</t>
  </si>
  <si>
    <t>2023-07-31 13:08:37</t>
  </si>
  <si>
    <t>2023-07-31 13:09:06</t>
  </si>
  <si>
    <t>2023-07-31 13:09:34</t>
  </si>
  <si>
    <t>2023-07-31 13:10:04</t>
  </si>
  <si>
    <t>2023-07-31 13:10:33</t>
  </si>
  <si>
    <t>2023-07-31 13:11:01</t>
  </si>
  <si>
    <t>2023-07-31 13:11:31</t>
  </si>
  <si>
    <t>2023-07-31 13:12:00</t>
  </si>
  <si>
    <t>2023-07-31 13:12:29</t>
  </si>
  <si>
    <t>2023-07-31 13:12:57</t>
  </si>
  <si>
    <t>2023-07-31 13:13:27</t>
  </si>
  <si>
    <t>2023-07-31 13:13:56</t>
  </si>
  <si>
    <t>2023-07-31 13:14:24</t>
  </si>
  <si>
    <t>2023-07-31 13:14:54</t>
  </si>
  <si>
    <t>2023-07-31 13:15:23</t>
  </si>
  <si>
    <t>2023-07-31 13:15:52</t>
  </si>
  <si>
    <t>2023-07-31 13:16:20</t>
  </si>
  <si>
    <t>2023-07-31 13:16:49</t>
  </si>
  <si>
    <t>2023-07-31 13:17:19</t>
  </si>
  <si>
    <t>2023-07-31 13:17:48</t>
  </si>
  <si>
    <t>2023-07-31 13:18:16</t>
  </si>
  <si>
    <t>2023-07-31 13:18:45</t>
  </si>
  <si>
    <t>2023-07-31 13:19:15</t>
  </si>
  <si>
    <t>2023-07-31 13:19:44</t>
  </si>
  <si>
    <t>2023-07-31 13:20:12</t>
  </si>
  <si>
    <t>2023-07-31 13:20:41</t>
  </si>
  <si>
    <t>2023-07-31 13:21:11</t>
  </si>
  <si>
    <t>2023-07-31 13:21:40</t>
  </si>
  <si>
    <t>2023-07-31 13:22:08</t>
  </si>
  <si>
    <t>2023-07-31 13:22:37</t>
  </si>
  <si>
    <t>2023-07-31 13:23:07</t>
  </si>
  <si>
    <t>2023-07-31 13:23:36</t>
  </si>
  <si>
    <t>2023-07-31 13:24:04</t>
  </si>
  <si>
    <t>2023-07-31 13:24:34</t>
  </si>
  <si>
    <t>2023-07-31 13:25:03</t>
  </si>
  <si>
    <t>2023-07-31 13:25:31</t>
  </si>
  <si>
    <t>2023-07-31 13:26:00</t>
  </si>
  <si>
    <t>2023-07-31 13:26:30</t>
  </si>
  <si>
    <t>2023-07-31 13:26:59</t>
  </si>
  <si>
    <t>2023-07-31 13:27:27</t>
  </si>
  <si>
    <t>2023-07-31 13:27:56</t>
  </si>
  <si>
    <t>2023-07-31 13:28:26</t>
  </si>
  <si>
    <t>2023-07-31 13:28:55</t>
  </si>
  <si>
    <t>2023-07-31 13:29:23</t>
  </si>
  <si>
    <t>2023-07-31 13:29:52</t>
  </si>
  <si>
    <t>2023-07-31 13:30:22</t>
  </si>
  <si>
    <t>2023-07-31 13:30:51</t>
  </si>
  <si>
    <t>2023-07-31 13:31:19</t>
  </si>
  <si>
    <t>2023-07-31 13:31:48</t>
  </si>
  <si>
    <t>2023-07-31 13:32:18</t>
  </si>
  <si>
    <t>2023-07-31 13:32:47</t>
  </si>
  <si>
    <t>2023-07-31 13:33:15</t>
  </si>
  <si>
    <t>2023-07-31 13:33:44</t>
  </si>
  <si>
    <t>2023-07-31 13:34:13</t>
  </si>
  <si>
    <t>2023-07-31 13:34:43</t>
  </si>
  <si>
    <t>2023-07-31 13:35:11</t>
  </si>
  <si>
    <t>2023-07-31 13:35:40</t>
  </si>
  <si>
    <t>2023-07-31 13:36:09</t>
  </si>
  <si>
    <t>2023-07-31 13:36:39</t>
  </si>
  <si>
    <t>2023-07-31 13:37:08</t>
  </si>
  <si>
    <t>2023-07-31 13:37:36</t>
  </si>
  <si>
    <t>2023-07-31 13:38:05</t>
  </si>
  <si>
    <t>2023-07-31 13:38:34</t>
  </si>
  <si>
    <t>2023-07-31 13:39:04</t>
  </si>
  <si>
    <t>2023-07-31 13:39:33</t>
  </si>
  <si>
    <t>2023-07-31 13:40:01</t>
  </si>
  <si>
    <t>2023-07-31 13:40:30</t>
  </si>
  <si>
    <t>2023-07-31 13:41:00</t>
  </si>
  <si>
    <t>2023-07-31 13:41:29</t>
  </si>
  <si>
    <t>2023-07-31 13:41:57</t>
  </si>
  <si>
    <t>2023-07-31 13:42:26</t>
  </si>
  <si>
    <t>2023-07-31 13:42:56</t>
  </si>
  <si>
    <t>2023-07-31 13:43:25</t>
  </si>
  <si>
    <t>2023-07-31 13:43:54</t>
  </si>
  <si>
    <t>2023-07-31 13:44:22</t>
  </si>
  <si>
    <t>2023-07-31 13:44:51</t>
  </si>
  <si>
    <t>2023-07-31 13:45:20</t>
  </si>
  <si>
    <t>2023-07-31 13:45:50</t>
  </si>
  <si>
    <t>2023-07-31 13:46:19</t>
  </si>
  <si>
    <t>2023-07-31 13:46:47</t>
  </si>
  <si>
    <t>2023-07-31 13:47:16</t>
  </si>
  <si>
    <t>2023-07-31 13:47:45</t>
  </si>
  <si>
    <t>2023-07-31 13:48:15</t>
  </si>
  <si>
    <t>2023-07-31 13:48:44</t>
  </si>
  <si>
    <t>2023-07-31 13:49:12</t>
  </si>
  <si>
    <t>2023-07-31 13:49:41</t>
  </si>
  <si>
    <t>2023-07-31 13:50:11</t>
  </si>
  <si>
    <t>2023-07-31 13:50:40</t>
  </si>
  <si>
    <t>2023-07-31 13:51:08</t>
  </si>
  <si>
    <t>2023-07-31 13:51:37</t>
  </si>
  <si>
    <t>2023-07-31 13:52:06</t>
  </si>
  <si>
    <t>2023-07-31 13:52:36</t>
  </si>
  <si>
    <t>2023-07-31 13:53:04</t>
  </si>
  <si>
    <t>2023-07-31 13:53:33</t>
  </si>
  <si>
    <t>2023-07-31 13:54:03</t>
  </si>
  <si>
    <t>2023-07-31 13:54:31</t>
  </si>
  <si>
    <t>2023-07-31 13:55:00</t>
  </si>
  <si>
    <t>2023-07-31 13:55:29</t>
  </si>
  <si>
    <t>2023-07-31 13:55:58</t>
  </si>
  <si>
    <t>2023-07-31 13:56:28</t>
  </si>
  <si>
    <t>2023-07-31 13:56:56</t>
  </si>
  <si>
    <t>2023-07-31 13:57:25</t>
  </si>
  <si>
    <t>2023-07-31 13:57:54</t>
  </si>
  <si>
    <t>2023-07-31 13:58:23</t>
  </si>
  <si>
    <t>2023-07-31 13:58:52</t>
  </si>
  <si>
    <t>2023-07-31 13:59:21</t>
  </si>
  <si>
    <t>2023-07-31 13:59:50</t>
  </si>
  <si>
    <t>2023-07-31 14:00:19</t>
  </si>
  <si>
    <t>2023-07-31 14:00:48</t>
  </si>
  <si>
    <t>2023-07-31 14:01:17</t>
  </si>
  <si>
    <t>2023-07-31 14:01:46</t>
  </si>
  <si>
    <t>2023-07-31 14:02:15</t>
  </si>
  <si>
    <t>2023-07-31 14:02:44</t>
  </si>
  <si>
    <t>2023-07-31 14:03:13</t>
  </si>
  <si>
    <t>2023-07-31 14:03:42</t>
  </si>
  <si>
    <t>2023-07-31 14:04:11</t>
  </si>
  <si>
    <t>2023-07-31 14:04:40</t>
  </si>
  <si>
    <t>2023-07-31 14:05:09</t>
  </si>
  <si>
    <t>2023-07-31 14:05:38</t>
  </si>
  <si>
    <t>2023-07-31 14:06:11</t>
  </si>
  <si>
    <t>2023-07-31 14:06:37</t>
  </si>
  <si>
    <t>2023-07-31 14:07:06</t>
  </si>
  <si>
    <t>2023-07-31 14:07:34</t>
  </si>
  <si>
    <t>2023-07-31 14:08:04</t>
  </si>
  <si>
    <t>2023-07-31 14:08:33</t>
  </si>
  <si>
    <t>2023-07-31 14:09:02</t>
  </si>
  <si>
    <t>2023-07-31 14:09:31</t>
  </si>
  <si>
    <t>2023-07-31 14:09:59</t>
  </si>
  <si>
    <t>2023-07-31 14:10:29</t>
  </si>
  <si>
    <t>2023-07-31 14:10:58</t>
  </si>
  <si>
    <t>2023-07-31 14:11:27</t>
  </si>
  <si>
    <t>2023-07-31 14:11:56</t>
  </si>
  <si>
    <t>2023-07-31 14:12:24</t>
  </si>
  <si>
    <t>2023-07-31 14:12:54</t>
  </si>
  <si>
    <t>2023-07-31 14:13:23</t>
  </si>
  <si>
    <t>2023-08-01 08:18:06</t>
  </si>
  <si>
    <t>2023-08-01 08:18:35</t>
  </si>
  <si>
    <t>2023-08-01 08:19:05</t>
  </si>
  <si>
    <t>2023-08-01 08:19:33</t>
  </si>
  <si>
    <t>2023-08-01 08:20:02</t>
  </si>
  <si>
    <t>2023-08-01 08:20:31</t>
  </si>
  <si>
    <t>2023-08-01 08:21:01</t>
  </si>
  <si>
    <t>2023-08-01 08:21:29</t>
  </si>
  <si>
    <t>2023-08-01 08:21:58</t>
  </si>
  <si>
    <t>2023-08-01 08:22:27</t>
  </si>
  <si>
    <t>2023-08-01 08:22:56</t>
  </si>
  <si>
    <t>2023-08-01 08:23:25</t>
  </si>
  <si>
    <t>2023-08-01 08:23:54</t>
  </si>
  <si>
    <t>2023-08-01 08:24:23</t>
  </si>
  <si>
    <t>2023-08-01 08:24:52</t>
  </si>
  <si>
    <t>2023-08-01 08:25:21</t>
  </si>
  <si>
    <t>2023-08-01 08:25:50</t>
  </si>
  <si>
    <t>2023-08-01 08:26:19</t>
  </si>
  <si>
    <t>2023-08-01 08:26:48</t>
  </si>
  <si>
    <t>2023-08-01 08:27:17</t>
  </si>
  <si>
    <t>2023-08-01 08:27:46</t>
  </si>
  <si>
    <t>2023-08-01 08:28:15</t>
  </si>
  <si>
    <t>2023-08-01 08:28:45</t>
  </si>
  <si>
    <t>2023-08-01 08:29:13</t>
  </si>
  <si>
    <t>2023-08-01 08:29:42</t>
  </si>
  <si>
    <t>2023-08-01 08:30:11</t>
  </si>
  <si>
    <t>2023-08-01 08:30:40</t>
  </si>
  <si>
    <t>2023-08-01 08:31:09</t>
  </si>
  <si>
    <t>2023-08-01 08:31:38</t>
  </si>
  <si>
    <t>2023-08-01 08:32:07</t>
  </si>
  <si>
    <t>2023-08-01 08:32:36</t>
  </si>
  <si>
    <t>2023-08-01 08:33:05</t>
  </si>
  <si>
    <t>2023-08-01 08:33:34</t>
  </si>
  <si>
    <t>2023-08-01 08:34:03</t>
  </si>
  <si>
    <t>2023-08-01 08:34:32</t>
  </si>
  <si>
    <t>2023-08-01 08:35:01</t>
  </si>
  <si>
    <t>2023-08-01 08:35:30</t>
  </si>
  <si>
    <t>2023-08-01 08:35:59</t>
  </si>
  <si>
    <t>2023-08-01 08:36:28</t>
  </si>
  <si>
    <t>2023-08-01 08:36:57</t>
  </si>
  <si>
    <t>2023-08-01 08:37:26</t>
  </si>
  <si>
    <t>2023-08-01 08:37:55</t>
  </si>
  <si>
    <t>2023-08-01 08:38:24</t>
  </si>
  <si>
    <t>2023-08-01 08:38:54</t>
  </si>
  <si>
    <t>2023-08-01 08:39:22</t>
  </si>
  <si>
    <t>2023-08-01 08:39:51</t>
  </si>
  <si>
    <t>2023-08-01 08:40:20</t>
  </si>
  <si>
    <t>2023-08-01 08:40:49</t>
  </si>
  <si>
    <t>2023-08-01 08:41:18</t>
  </si>
  <si>
    <t>2023-08-01 08:41:47</t>
  </si>
  <si>
    <t>2023-08-01 08:42:16</t>
  </si>
  <si>
    <t>2023-08-01 08:42:45</t>
  </si>
  <si>
    <t>2023-08-01 08:43:14</t>
  </si>
  <si>
    <t>2023-08-01 08:43:43</t>
  </si>
  <si>
    <t>2023-08-01 08:44:12</t>
  </si>
  <si>
    <t>2023-08-01 08:44:41</t>
  </si>
  <si>
    <t>2023-08-01 08:45:11</t>
  </si>
  <si>
    <t>2023-08-01 08:45:39</t>
  </si>
  <si>
    <t>2023-08-01 08:46:08</t>
  </si>
  <si>
    <t>2023-08-01 08:46:37</t>
  </si>
  <si>
    <t>2023-08-01 08:47:06</t>
  </si>
  <si>
    <t>2023-08-01 08:47:35</t>
  </si>
  <si>
    <t>2023-08-01 08:48:04</t>
  </si>
  <si>
    <t>2023-08-01 08:48:33</t>
  </si>
  <si>
    <t>2023-08-01 08:49:02</t>
  </si>
  <si>
    <t>2023-08-01 08:49:31</t>
  </si>
  <si>
    <t>2023-08-01 08:50:00</t>
  </si>
  <si>
    <t>2023-08-01 08:50:29</t>
  </si>
  <si>
    <t>2023-08-01 08:50:58</t>
  </si>
  <si>
    <t>2023-08-01 08:51:27</t>
  </si>
  <si>
    <t>2023-08-01 08:51:56</t>
  </si>
  <si>
    <t>2023-08-01 08:52:25</t>
  </si>
  <si>
    <t>2023-08-01 08:52:53</t>
  </si>
  <si>
    <t>2023-08-01 08:53:22</t>
  </si>
  <si>
    <t>2023-08-01 08:53:52</t>
  </si>
  <si>
    <t>2023-08-01 08:54:21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</si>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</sst>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3408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27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27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27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27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27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27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27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27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27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27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27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27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27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27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27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27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27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27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27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27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27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27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27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27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27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27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27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5">
        <f>1189</f>
      </c>
      <c r="B1196" s="5" t="s">
        <v>1215</v>
      </c>
      <c r="C1196" s="5" t="s">
        <v>27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5">
        <f>1190</f>
      </c>
      <c r="B1197" s="5" t="s">
        <v>1216</v>
      </c>
      <c r="C1197" s="5" t="s">
        <v>27</v>
      </c>
      <c r="D1197" s="5" t="s">
        <v>26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0</v>
      </c>
      <c r="R1197" s="5">
        <v>0</v>
      </c>
      <c r="S1197" s="5" t="s">
        <v>26</v>
      </c>
      <c r="T1197" s="5"/>
    </row>
    <row r="1198" spans="1:20" x14ac:dyDescent="0.25">
      <c r="A1198" s="5">
        <f>1191</f>
      </c>
      <c r="B1198" s="5" t="s">
        <v>1217</v>
      </c>
      <c r="C1198" s="5" t="s">
        <v>27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5">
        <f>1192</f>
      </c>
      <c r="B1199" s="5" t="s">
        <v>1218</v>
      </c>
      <c r="C1199" s="5" t="s">
        <v>27</v>
      </c>
      <c r="D1199" s="5" t="s">
        <v>26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0</v>
      </c>
      <c r="R1199" s="5">
        <v>0</v>
      </c>
      <c r="S1199" s="5" t="s">
        <v>26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27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27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25</v>
      </c>
      <c r="Q1201" s="5">
        <v>0</v>
      </c>
      <c r="R1201" s="5">
        <v>0</v>
      </c>
      <c r="S1201" s="5" t="s">
        <v>26</v>
      </c>
      <c r="T1201" s="5"/>
    </row>
    <row r="1202" spans="1:20" x14ac:dyDescent="0.25">
      <c r="A1202" s="5">
        <f>1195</f>
      </c>
      <c r="B1202" s="5" t="s">
        <v>1221</v>
      </c>
      <c r="C1202" s="5" t="s">
        <v>27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20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5">
        <f>1196</f>
      </c>
      <c r="B1203" s="5" t="s">
        <v>1222</v>
      </c>
      <c r="C1203" s="5" t="s">
        <v>27</v>
      </c>
      <c r="D1203" s="5" t="s">
        <v>26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20</v>
      </c>
      <c r="Q1203" s="5">
        <v>0</v>
      </c>
      <c r="R1203" s="5">
        <v>0</v>
      </c>
      <c r="S1203" s="5" t="s">
        <v>26</v>
      </c>
      <c r="T1203" s="5"/>
    </row>
    <row r="1204" spans="1:20" x14ac:dyDescent="0.25">
      <c r="A1204" s="5">
        <f>1197</f>
      </c>
      <c r="B1204" s="5" t="s">
        <v>1223</v>
      </c>
      <c r="C1204" s="5" t="s">
        <v>27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20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5">
        <f>1198</f>
      </c>
      <c r="B1205" s="5" t="s">
        <v>1224</v>
      </c>
      <c r="C1205" s="5" t="s">
        <v>27</v>
      </c>
      <c r="D1205" s="5" t="s">
        <v>26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20</v>
      </c>
      <c r="Q1205" s="5">
        <v>0</v>
      </c>
      <c r="R1205" s="5">
        <v>0</v>
      </c>
      <c r="S1205" s="5" t="s">
        <v>26</v>
      </c>
      <c r="T1205" s="5"/>
    </row>
    <row r="1206" spans="1:20" x14ac:dyDescent="0.25">
      <c r="A1206" s="5">
        <f>1199</f>
      </c>
      <c r="B1206" s="5" t="s">
        <v>1225</v>
      </c>
      <c r="C1206" s="5" t="s">
        <v>27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20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5">
        <f>1200</f>
      </c>
      <c r="B1207" s="5" t="s">
        <v>1226</v>
      </c>
      <c r="C1207" s="5" t="s">
        <v>27</v>
      </c>
      <c r="D1207" s="5" t="s">
        <v>26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20</v>
      </c>
      <c r="Q1207" s="5">
        <v>0</v>
      </c>
      <c r="R1207" s="5">
        <v>0</v>
      </c>
      <c r="S1207" s="5" t="s">
        <v>26</v>
      </c>
      <c r="T1207" s="5"/>
    </row>
    <row r="1208" spans="1:20" x14ac:dyDescent="0.25">
      <c r="A1208" s="5">
        <f>1201</f>
      </c>
      <c r="B1208" s="5" t="s">
        <v>1227</v>
      </c>
      <c r="C1208" s="5" t="s">
        <v>27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20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5">
        <f>1202</f>
      </c>
      <c r="B1209" s="5" t="s">
        <v>1228</v>
      </c>
      <c r="C1209" s="5" t="s">
        <v>27</v>
      </c>
      <c r="D1209" s="5" t="s">
        <v>26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20</v>
      </c>
      <c r="Q1209" s="5">
        <v>0</v>
      </c>
      <c r="R1209" s="5">
        <v>0</v>
      </c>
      <c r="S1209" s="5" t="s">
        <v>26</v>
      </c>
      <c r="T1209" s="5"/>
    </row>
    <row r="1210" spans="1:20" x14ac:dyDescent="0.25">
      <c r="A1210" s="5">
        <f>1203</f>
      </c>
      <c r="B1210" s="5" t="s">
        <v>1229</v>
      </c>
      <c r="C1210" s="5" t="s">
        <v>27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20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5">
        <f>1204</f>
      </c>
      <c r="B1211" s="5" t="s">
        <v>1230</v>
      </c>
      <c r="C1211" s="5" t="s">
        <v>27</v>
      </c>
      <c r="D1211" s="5" t="s">
        <v>26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20</v>
      </c>
      <c r="Q1211" s="5">
        <v>0</v>
      </c>
      <c r="R1211" s="5">
        <v>0</v>
      </c>
      <c r="S1211" s="5" t="s">
        <v>26</v>
      </c>
      <c r="T1211" s="5"/>
    </row>
    <row r="1212" spans="1:20" x14ac:dyDescent="0.25">
      <c r="A1212" s="5">
        <f>1205</f>
      </c>
      <c r="B1212" s="5" t="s">
        <v>1231</v>
      </c>
      <c r="C1212" s="5" t="s">
        <v>27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20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5">
        <f>1206</f>
      </c>
      <c r="B1213" s="5" t="s">
        <v>1232</v>
      </c>
      <c r="C1213" s="5" t="s">
        <v>27</v>
      </c>
      <c r="D1213" s="5" t="s">
        <v>26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20</v>
      </c>
      <c r="Q1213" s="5">
        <v>0</v>
      </c>
      <c r="R1213" s="5">
        <v>0</v>
      </c>
      <c r="S1213" s="5" t="s">
        <v>26</v>
      </c>
      <c r="T1213" s="5"/>
    </row>
    <row r="1214" spans="1:20" x14ac:dyDescent="0.25">
      <c r="A1214" s="5">
        <f>1207</f>
      </c>
      <c r="B1214" s="5" t="s">
        <v>1233</v>
      </c>
      <c r="C1214" s="5" t="s">
        <v>27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20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5">
        <f>1208</f>
      </c>
      <c r="B1215" s="5" t="s">
        <v>1234</v>
      </c>
      <c r="C1215" s="5" t="s">
        <v>27</v>
      </c>
      <c r="D1215" s="5" t="s">
        <v>26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20</v>
      </c>
      <c r="Q1215" s="5">
        <v>0</v>
      </c>
      <c r="R1215" s="5">
        <v>0</v>
      </c>
      <c r="S1215" s="5" t="s">
        <v>26</v>
      </c>
      <c r="T1215" s="5"/>
    </row>
    <row r="1216" spans="1:20" x14ac:dyDescent="0.25">
      <c r="A1216" s="5">
        <f>1209</f>
      </c>
      <c r="B1216" s="5" t="s">
        <v>1235</v>
      </c>
      <c r="C1216" s="5" t="s">
        <v>27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20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5">
        <f>1210</f>
      </c>
      <c r="B1217" s="5" t="s">
        <v>1236</v>
      </c>
      <c r="C1217" s="5" t="s">
        <v>27</v>
      </c>
      <c r="D1217" s="5" t="s">
        <v>26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20</v>
      </c>
      <c r="Q1217" s="5">
        <v>0</v>
      </c>
      <c r="R1217" s="5">
        <v>0</v>
      </c>
      <c r="S1217" s="5" t="s">
        <v>26</v>
      </c>
      <c r="T1217" s="5"/>
    </row>
    <row r="1218" spans="1:20" x14ac:dyDescent="0.25">
      <c r="A1218" s="5">
        <f>1211</f>
      </c>
      <c r="B1218" s="5" t="s">
        <v>1237</v>
      </c>
      <c r="C1218" s="5" t="s">
        <v>27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20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5">
        <f>1212</f>
      </c>
      <c r="B1219" s="5" t="s">
        <v>1238</v>
      </c>
      <c r="C1219" s="5" t="s">
        <v>27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20</v>
      </c>
      <c r="Q1219" s="5">
        <v>0</v>
      </c>
      <c r="R1219" s="5">
        <v>0</v>
      </c>
      <c r="S1219" s="5" t="s">
        <v>26</v>
      </c>
      <c r="T1219" s="5"/>
    </row>
    <row r="1220" spans="1:20" x14ac:dyDescent="0.25">
      <c r="A1220" s="5">
        <f>1213</f>
      </c>
      <c r="B1220" s="5" t="s">
        <v>1239</v>
      </c>
      <c r="C1220" s="5" t="s">
        <v>27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20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5">
        <f>1214</f>
      </c>
      <c r="B1221" s="5" t="s">
        <v>1240</v>
      </c>
      <c r="C1221" s="5" t="s">
        <v>27</v>
      </c>
      <c r="D1221" s="5" t="s">
        <v>26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20</v>
      </c>
      <c r="Q1221" s="5">
        <v>0</v>
      </c>
      <c r="R1221" s="5">
        <v>0</v>
      </c>
      <c r="S1221" s="5" t="s">
        <v>26</v>
      </c>
      <c r="T1221" s="5"/>
    </row>
    <row r="1222" spans="1:20" x14ac:dyDescent="0.25">
      <c r="A1222" s="5">
        <f>1215</f>
      </c>
      <c r="B1222" s="5" t="s">
        <v>1241</v>
      </c>
      <c r="C1222" s="5" t="s">
        <v>27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20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5">
        <f>1216</f>
      </c>
      <c r="B1223" s="5" t="s">
        <v>1242</v>
      </c>
      <c r="C1223" s="5" t="s">
        <v>27</v>
      </c>
      <c r="D1223" s="5" t="s">
        <v>26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20</v>
      </c>
      <c r="Q1223" s="5">
        <v>0</v>
      </c>
      <c r="R1223" s="5">
        <v>0</v>
      </c>
      <c r="S1223" s="5" t="s">
        <v>26</v>
      </c>
      <c r="T1223" s="5"/>
    </row>
    <row r="1224" spans="1:20" x14ac:dyDescent="0.25">
      <c r="A1224" s="5">
        <f>1217</f>
      </c>
      <c r="B1224" s="5" t="s">
        <v>1243</v>
      </c>
      <c r="C1224" s="5" t="s">
        <v>27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5">
        <f>1218</f>
      </c>
      <c r="B1225" s="5" t="s">
        <v>1244</v>
      </c>
      <c r="C1225" s="5" t="s">
        <v>27</v>
      </c>
      <c r="D1225" s="5" t="s">
        <v>26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 t="s">
        <v>26</v>
      </c>
      <c r="T1225" s="5"/>
    </row>
    <row r="1226" spans="1:20" x14ac:dyDescent="0.25">
      <c r="A1226" s="5">
        <f>1219</f>
      </c>
      <c r="B1226" s="5" t="s">
        <v>1245</v>
      </c>
      <c r="C1226" s="5" t="s">
        <v>27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5">
        <f>1220</f>
      </c>
      <c r="B1227" s="5" t="s">
        <v>1246</v>
      </c>
      <c r="C1227" s="5" t="s">
        <v>27</v>
      </c>
      <c r="D1227" s="5" t="s">
        <v>26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 t="s">
        <v>26</v>
      </c>
      <c r="T1227" s="5"/>
    </row>
    <row r="1228" spans="1:20" x14ac:dyDescent="0.25">
      <c r="A1228" s="5">
        <f>1221</f>
      </c>
      <c r="B1228" s="5" t="s">
        <v>1247</v>
      </c>
      <c r="C1228" s="5" t="s">
        <v>27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5">
        <f>1222</f>
      </c>
      <c r="B1229" s="5" t="s">
        <v>1248</v>
      </c>
      <c r="C1229" s="5" t="s">
        <v>27</v>
      </c>
      <c r="D1229" s="5" t="s">
        <v>26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 t="s">
        <v>26</v>
      </c>
      <c r="T1229" s="5"/>
    </row>
    <row r="1230" spans="1:20" x14ac:dyDescent="0.25">
      <c r="A1230" s="5">
        <f>1223</f>
      </c>
      <c r="B1230" s="5" t="s">
        <v>1249</v>
      </c>
      <c r="C1230" s="5" t="s">
        <v>27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5">
        <f>1224</f>
      </c>
      <c r="B1231" s="5" t="s">
        <v>1250</v>
      </c>
      <c r="C1231" s="5" t="s">
        <v>27</v>
      </c>
      <c r="D1231" s="5" t="s">
        <v>26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 t="s">
        <v>26</v>
      </c>
      <c r="T1231" s="5"/>
    </row>
    <row r="1232" spans="1:20" x14ac:dyDescent="0.25">
      <c r="A1232" s="5">
        <f>1225</f>
      </c>
      <c r="B1232" s="5" t="s">
        <v>1251</v>
      </c>
      <c r="C1232" s="5" t="s">
        <v>27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5">
        <f>1226</f>
      </c>
      <c r="B1233" s="5" t="s">
        <v>1252</v>
      </c>
      <c r="C1233" s="5" t="s">
        <v>27</v>
      </c>
      <c r="D1233" s="5" t="s">
        <v>26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 t="s">
        <v>26</v>
      </c>
      <c r="T1233" s="5"/>
    </row>
    <row r="1234" spans="1:20" x14ac:dyDescent="0.25">
      <c r="A1234" s="5">
        <f>1227</f>
      </c>
      <c r="B1234" s="5" t="s">
        <v>1253</v>
      </c>
      <c r="C1234" s="5" t="s">
        <v>27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5">
        <f>1228</f>
      </c>
      <c r="B1235" s="5" t="s">
        <v>1254</v>
      </c>
      <c r="C1235" s="5" t="s">
        <v>27</v>
      </c>
      <c r="D1235" s="5" t="s">
        <v>26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 t="s">
        <v>26</v>
      </c>
      <c r="T1235" s="5"/>
    </row>
    <row r="1236" spans="1:20" x14ac:dyDescent="0.25">
      <c r="A1236" s="5">
        <f>1229</f>
      </c>
      <c r="B1236" s="5" t="s">
        <v>1255</v>
      </c>
      <c r="C1236" s="5" t="s">
        <v>27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5">
        <f>1230</f>
      </c>
      <c r="B1237" s="5" t="s">
        <v>1256</v>
      </c>
      <c r="C1237" s="5" t="s">
        <v>27</v>
      </c>
      <c r="D1237" s="5" t="s">
        <v>26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 t="s">
        <v>26</v>
      </c>
      <c r="T1237" s="5"/>
    </row>
    <row r="1238" spans="1:20" x14ac:dyDescent="0.25">
      <c r="A1238" s="5">
        <f>1231</f>
      </c>
      <c r="B1238" s="5" t="s">
        <v>1257</v>
      </c>
      <c r="C1238" s="5" t="s">
        <v>27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5">
        <f>1232</f>
      </c>
      <c r="B1239" s="5" t="s">
        <v>1258</v>
      </c>
      <c r="C1239" s="5" t="s">
        <v>27</v>
      </c>
      <c r="D1239" s="5" t="s">
        <v>26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 t="s">
        <v>26</v>
      </c>
      <c r="T1239" s="5"/>
    </row>
    <row r="1240" spans="1:20" x14ac:dyDescent="0.25">
      <c r="A1240" s="5">
        <f>1233</f>
      </c>
      <c r="B1240" s="5" t="s">
        <v>1259</v>
      </c>
      <c r="C1240" s="5" t="s">
        <v>27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5">
        <f>1234</f>
      </c>
      <c r="B1241" s="5" t="s">
        <v>1260</v>
      </c>
      <c r="C1241" s="5" t="s">
        <v>27</v>
      </c>
      <c r="D1241" s="5" t="s">
        <v>26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 t="s">
        <v>26</v>
      </c>
      <c r="T1241" s="5"/>
    </row>
    <row r="1242" spans="1:20" x14ac:dyDescent="0.25">
      <c r="A1242" s="5">
        <f>1235</f>
      </c>
      <c r="B1242" s="5" t="s">
        <v>1261</v>
      </c>
      <c r="C1242" s="5" t="s">
        <v>27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5">
        <f>1236</f>
      </c>
      <c r="B1243" s="5" t="s">
        <v>1262</v>
      </c>
      <c r="C1243" s="5" t="s">
        <v>27</v>
      </c>
      <c r="D1243" s="5" t="s">
        <v>26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 t="s">
        <v>26</v>
      </c>
      <c r="T1243" s="5"/>
    </row>
    <row r="1244" spans="1:20" x14ac:dyDescent="0.25">
      <c r="A1244" s="5">
        <f>1237</f>
      </c>
      <c r="B1244" s="5" t="s">
        <v>1263</v>
      </c>
      <c r="C1244" s="5" t="s">
        <v>27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5">
        <f>1238</f>
      </c>
      <c r="B1245" s="5" t="s">
        <v>1264</v>
      </c>
      <c r="C1245" s="5" t="s">
        <v>27</v>
      </c>
      <c r="D1245" s="5" t="s">
        <v>26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 t="s">
        <v>26</v>
      </c>
      <c r="T1245" s="5"/>
    </row>
    <row r="1246" spans="1:20" x14ac:dyDescent="0.25">
      <c r="A1246" s="5">
        <f>1239</f>
      </c>
      <c r="B1246" s="5" t="s">
        <v>1265</v>
      </c>
      <c r="C1246" s="5" t="s">
        <v>27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5">
        <f>1240</f>
      </c>
      <c r="B1247" s="5" t="s">
        <v>1266</v>
      </c>
      <c r="C1247" s="5" t="s">
        <v>27</v>
      </c>
      <c r="D1247" s="5" t="s">
        <v>26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 t="s">
        <v>26</v>
      </c>
      <c r="T1247" s="5"/>
    </row>
    <row r="1248" spans="1:20" x14ac:dyDescent="0.25">
      <c r="A1248" s="5">
        <f>1241</f>
      </c>
      <c r="B1248" s="5" t="s">
        <v>1267</v>
      </c>
      <c r="C1248" s="5" t="s">
        <v>27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5">
        <f>1242</f>
      </c>
      <c r="B1249" s="5" t="s">
        <v>1268</v>
      </c>
      <c r="C1249" s="5" t="s">
        <v>27</v>
      </c>
      <c r="D1249" s="5" t="s">
        <v>26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 t="s">
        <v>26</v>
      </c>
      <c r="T1249" s="5"/>
    </row>
    <row r="1250" spans="1:20" x14ac:dyDescent="0.25">
      <c r="A1250" s="5">
        <f>1243</f>
      </c>
      <c r="B1250" s="5" t="s">
        <v>1269</v>
      </c>
      <c r="C1250" s="5" t="s">
        <v>27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5">
        <f>1244</f>
      </c>
      <c r="B1251" s="5" t="s">
        <v>1270</v>
      </c>
      <c r="C1251" s="5" t="s">
        <v>27</v>
      </c>
      <c r="D1251" s="5" t="s">
        <v>26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 t="s">
        <v>26</v>
      </c>
      <c r="T1251" s="5"/>
    </row>
    <row r="1252" spans="1:20" x14ac:dyDescent="0.25">
      <c r="A1252" s="5">
        <f>1245</f>
      </c>
      <c r="B1252" s="5" t="s">
        <v>1271</v>
      </c>
      <c r="C1252" s="5" t="s">
        <v>27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5">
        <f>1246</f>
      </c>
      <c r="B1253" s="5" t="s">
        <v>1272</v>
      </c>
      <c r="C1253" s="5" t="s">
        <v>27</v>
      </c>
      <c r="D1253" s="5" t="s">
        <v>26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 t="s">
        <v>26</v>
      </c>
      <c r="T1253" s="5"/>
    </row>
    <row r="1254" spans="1:20" x14ac:dyDescent="0.25">
      <c r="A1254" s="5">
        <f>1247</f>
      </c>
      <c r="B1254" s="5" t="s">
        <v>1273</v>
      </c>
      <c r="C1254" s="5" t="s">
        <v>27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5">
        <f>1248</f>
      </c>
      <c r="B1255" s="5" t="s">
        <v>1274</v>
      </c>
      <c r="C1255" s="5" t="s">
        <v>27</v>
      </c>
      <c r="D1255" s="5" t="s">
        <v>26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 t="s">
        <v>26</v>
      </c>
      <c r="T1255" s="5"/>
    </row>
    <row r="1256" spans="1:20" x14ac:dyDescent="0.25">
      <c r="A1256" s="5">
        <f>1249</f>
      </c>
      <c r="B1256" s="5" t="s">
        <v>1275</v>
      </c>
      <c r="C1256" s="5" t="s">
        <v>27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5">
        <f>1250</f>
      </c>
      <c r="B1257" s="5" t="s">
        <v>1276</v>
      </c>
      <c r="C1257" s="5" t="s">
        <v>27</v>
      </c>
      <c r="D1257" s="5" t="s">
        <v>26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 t="s">
        <v>26</v>
      </c>
      <c r="T1257" s="5"/>
    </row>
    <row r="1258" spans="1:20" x14ac:dyDescent="0.25">
      <c r="A1258" s="5">
        <f>1251</f>
      </c>
      <c r="B1258" s="5" t="s">
        <v>1277</v>
      </c>
      <c r="C1258" s="5" t="s">
        <v>27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5">
        <f>1252</f>
      </c>
      <c r="B1259" s="5" t="s">
        <v>1278</v>
      </c>
      <c r="C1259" s="5" t="s">
        <v>27</v>
      </c>
      <c r="D1259" s="5" t="s">
        <v>26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 t="s">
        <v>26</v>
      </c>
      <c r="T1259" s="5"/>
    </row>
    <row r="1260" spans="1:20" x14ac:dyDescent="0.25">
      <c r="A1260" s="5">
        <f>1253</f>
      </c>
      <c r="B1260" s="5" t="s">
        <v>1279</v>
      </c>
      <c r="C1260" s="5" t="s">
        <v>27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5">
        <f>1254</f>
      </c>
      <c r="B1261" s="5" t="s">
        <v>1280</v>
      </c>
      <c r="C1261" s="5" t="s">
        <v>27</v>
      </c>
      <c r="D1261" s="5" t="s">
        <v>26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 t="s">
        <v>26</v>
      </c>
      <c r="T1261" s="5"/>
    </row>
    <row r="1262" spans="1:20" x14ac:dyDescent="0.25">
      <c r="A1262" s="5">
        <f>1255</f>
      </c>
      <c r="B1262" s="5" t="s">
        <v>1281</v>
      </c>
      <c r="C1262" s="5" t="s">
        <v>27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5">
        <f>1256</f>
      </c>
      <c r="B1263" s="5" t="s">
        <v>1282</v>
      </c>
      <c r="C1263" s="5" t="s">
        <v>27</v>
      </c>
      <c r="D1263" s="5" t="s">
        <v>26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 t="s">
        <v>26</v>
      </c>
      <c r="T1263" s="5"/>
    </row>
    <row r="1264" spans="1:20" x14ac:dyDescent="0.25">
      <c r="A1264" s="5">
        <f>1257</f>
      </c>
      <c r="B1264" s="5" t="s">
        <v>1283</v>
      </c>
      <c r="C1264" s="5" t="s">
        <v>27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5">
        <f>1258</f>
      </c>
      <c r="B1265" s="5" t="s">
        <v>1284</v>
      </c>
      <c r="C1265" s="5" t="s">
        <v>27</v>
      </c>
      <c r="D1265" s="5" t="s">
        <v>26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 t="s">
        <v>26</v>
      </c>
      <c r="T1265" s="5"/>
    </row>
    <row r="1266" spans="1:20" x14ac:dyDescent="0.25">
      <c r="A1266" s="5">
        <f>1259</f>
      </c>
      <c r="B1266" s="5" t="s">
        <v>1285</v>
      </c>
      <c r="C1266" s="5" t="s">
        <v>27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5">
        <f>1260</f>
      </c>
      <c r="B1267" s="5" t="s">
        <v>1286</v>
      </c>
      <c r="C1267" s="5" t="s">
        <v>27</v>
      </c>
      <c r="D1267" s="5" t="s">
        <v>26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 t="s">
        <v>26</v>
      </c>
      <c r="T1267" s="5"/>
    </row>
    <row r="1268" spans="1:20" x14ac:dyDescent="0.25">
      <c r="A1268" s="5">
        <f>1261</f>
      </c>
      <c r="B1268" s="5" t="s">
        <v>1287</v>
      </c>
      <c r="C1268" s="5" t="s">
        <v>27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5">
        <f>1262</f>
      </c>
      <c r="B1269" s="5" t="s">
        <v>1288</v>
      </c>
      <c r="C1269" s="5" t="s">
        <v>27</v>
      </c>
      <c r="D1269" s="5" t="s">
        <v>26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 t="s">
        <v>26</v>
      </c>
      <c r="T1269" s="5"/>
    </row>
    <row r="1270" spans="1:20" x14ac:dyDescent="0.25">
      <c r="A1270" s="5">
        <f>1263</f>
      </c>
      <c r="B1270" s="5" t="s">
        <v>1289</v>
      </c>
      <c r="C1270" s="5" t="s">
        <v>27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27</v>
      </c>
      <c r="D1271" s="5" t="s">
        <v>26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 t="s">
        <v>26</v>
      </c>
      <c r="T1271" s="5"/>
    </row>
    <row r="1272" spans="1:20" x14ac:dyDescent="0.25">
      <c r="A1272" s="5">
        <f>1265</f>
      </c>
      <c r="B1272" s="5" t="s">
        <v>1291</v>
      </c>
      <c r="C1272" s="5" t="s">
        <v>27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5">
        <f>1266</f>
      </c>
      <c r="B1273" s="5" t="s">
        <v>1292</v>
      </c>
      <c r="C1273" s="5" t="s">
        <v>27</v>
      </c>
      <c r="D1273" s="5" t="s">
        <v>26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 t="s">
        <v>26</v>
      </c>
      <c r="T1273" s="5"/>
    </row>
    <row r="1274" spans="1:20" x14ac:dyDescent="0.25">
      <c r="A1274" s="5">
        <f>1267</f>
      </c>
      <c r="B1274" s="5" t="s">
        <v>1293</v>
      </c>
      <c r="C1274" s="5" t="s">
        <v>27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5">
        <f>1268</f>
      </c>
      <c r="B1275" s="5" t="s">
        <v>1294</v>
      </c>
      <c r="C1275" s="5" t="s">
        <v>27</v>
      </c>
      <c r="D1275" s="5" t="s">
        <v>26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 t="s">
        <v>26</v>
      </c>
      <c r="T1275" s="5"/>
    </row>
    <row r="1276" spans="1:20" x14ac:dyDescent="0.25">
      <c r="A1276" s="5">
        <f>1269</f>
      </c>
      <c r="B1276" s="5" t="s">
        <v>1295</v>
      </c>
      <c r="C1276" s="5" t="s">
        <v>27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5">
        <f>1270</f>
      </c>
      <c r="B1277" s="5" t="s">
        <v>1296</v>
      </c>
      <c r="C1277" s="5" t="s">
        <v>27</v>
      </c>
      <c r="D1277" s="5" t="s">
        <v>26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27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27</v>
      </c>
      <c r="D1279" s="5" t="s">
        <v>26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27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5">
        <f>1274</f>
      </c>
      <c r="B1281" s="5" t="s">
        <v>1300</v>
      </c>
      <c r="C1281" s="5" t="s">
        <v>27</v>
      </c>
      <c r="D1281" s="5" t="s">
        <v>26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 t="s">
        <v>26</v>
      </c>
      <c r="T1281" s="5"/>
    </row>
    <row r="1282" spans="1:20" x14ac:dyDescent="0.25">
      <c r="A1282" s="5">
        <f>1275</f>
      </c>
      <c r="B1282" s="5" t="s">
        <v>1301</v>
      </c>
      <c r="C1282" s="5" t="s">
        <v>27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5">
        <f>1276</f>
      </c>
      <c r="B1283" s="5" t="s">
        <v>1302</v>
      </c>
      <c r="C1283" s="5" t="s">
        <v>27</v>
      </c>
      <c r="D1283" s="5" t="s">
        <v>26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27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5">
        <f>1278</f>
      </c>
      <c r="B1285" s="5" t="s">
        <v>1304</v>
      </c>
      <c r="C1285" s="5" t="s">
        <v>27</v>
      </c>
      <c r="D1285" s="5" t="s">
        <v>26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27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5">
        <f>1280</f>
      </c>
      <c r="B1287" s="5" t="s">
        <v>1306</v>
      </c>
      <c r="C1287" s="5" t="s">
        <v>27</v>
      </c>
      <c r="D1287" s="5" t="s">
        <v>26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 t="s">
        <v>26</v>
      </c>
      <c r="T1287" s="5"/>
    </row>
    <row r="1288" spans="1:20" x14ac:dyDescent="0.25">
      <c r="A1288" s="5">
        <f>1281</f>
      </c>
      <c r="B1288" s="5" t="s">
        <v>1307</v>
      </c>
      <c r="C1288" s="5" t="s">
        <v>27</v>
      </c>
      <c r="D1288" s="5" t="s">
        <v>26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5">
        <f>1282</f>
      </c>
      <c r="B1289" s="5" t="s">
        <v>1308</v>
      </c>
      <c r="C1289" s="5" t="s">
        <v>27</v>
      </c>
      <c r="D1289" s="5" t="s">
        <v>26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 t="s">
        <v>26</v>
      </c>
      <c r="T1289" s="5"/>
    </row>
    <row r="1290" spans="1:20" x14ac:dyDescent="0.25">
      <c r="A1290" s="5">
        <f>1283</f>
      </c>
      <c r="B1290" s="5" t="s">
        <v>1309</v>
      </c>
      <c r="C1290" s="5" t="s">
        <v>27</v>
      </c>
      <c r="D1290" s="5" t="s">
        <v>26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5">
        <f>1284</f>
      </c>
      <c r="B1291" s="5" t="s">
        <v>1310</v>
      </c>
      <c r="C1291" s="5" t="s">
        <v>27</v>
      </c>
      <c r="D1291" s="5" t="s">
        <v>26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 t="s">
        <v>26</v>
      </c>
      <c r="T1291" s="5"/>
    </row>
    <row r="1292" spans="1:20" x14ac:dyDescent="0.25">
      <c r="A1292" s="5">
        <f>1285</f>
      </c>
      <c r="B1292" s="5" t="s">
        <v>1311</v>
      </c>
      <c r="C1292" s="5" t="s">
        <v>27</v>
      </c>
      <c r="D1292" s="5" t="s">
        <v>26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5">
        <f>1286</f>
      </c>
      <c r="B1293" s="5" t="s">
        <v>1312</v>
      </c>
      <c r="C1293" s="5" t="s">
        <v>27</v>
      </c>
      <c r="D1293" s="5" t="s">
        <v>26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 t="s">
        <v>26</v>
      </c>
      <c r="T1293" s="5"/>
    </row>
    <row r="1294" spans="1:20" x14ac:dyDescent="0.25">
      <c r="A1294" s="5">
        <f>1287</f>
      </c>
      <c r="B1294" s="5" t="s">
        <v>1313</v>
      </c>
      <c r="C1294" s="5" t="s">
        <v>27</v>
      </c>
      <c r="D1294" s="5" t="s">
        <v>26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5">
        <f>1288</f>
      </c>
      <c r="B1295" s="5" t="s">
        <v>1314</v>
      </c>
      <c r="C1295" s="5" t="s">
        <v>27</v>
      </c>
      <c r="D1295" s="5" t="s">
        <v>26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 t="s">
        <v>26</v>
      </c>
      <c r="T1295" s="5"/>
    </row>
    <row r="1296" spans="1:20" x14ac:dyDescent="0.25">
      <c r="A1296" s="5">
        <f>1289</f>
      </c>
      <c r="B1296" s="5" t="s">
        <v>1315</v>
      </c>
      <c r="C1296" s="5" t="s">
        <v>27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5">
        <f>1290</f>
      </c>
      <c r="B1297" s="5" t="s">
        <v>1316</v>
      </c>
      <c r="C1297" s="5" t="s">
        <v>27</v>
      </c>
      <c r="D1297" s="5" t="s">
        <v>26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 t="s">
        <v>26</v>
      </c>
      <c r="T1297" s="5"/>
    </row>
    <row r="1298" spans="1:20" x14ac:dyDescent="0.25">
      <c r="A1298" s="5">
        <f>1291</f>
      </c>
      <c r="B1298" s="5" t="s">
        <v>1317</v>
      </c>
      <c r="C1298" s="5" t="s">
        <v>27</v>
      </c>
      <c r="D1298" s="5" t="s">
        <v>26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5">
        <f>1292</f>
      </c>
      <c r="B1299" s="5" t="s">
        <v>1318</v>
      </c>
      <c r="C1299" s="5" t="s">
        <v>27</v>
      </c>
      <c r="D1299" s="5" t="s">
        <v>26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 t="s">
        <v>26</v>
      </c>
      <c r="T1299" s="5"/>
    </row>
    <row r="1300" spans="1:20" x14ac:dyDescent="0.25">
      <c r="A1300" s="5">
        <f>1293</f>
      </c>
      <c r="B1300" s="5" t="s">
        <v>1319</v>
      </c>
      <c r="C1300" s="5" t="s">
        <v>27</v>
      </c>
      <c r="D1300" s="5" t="s">
        <v>26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5">
        <f>1294</f>
      </c>
      <c r="B1301" s="5" t="s">
        <v>1320</v>
      </c>
      <c r="C1301" s="5" t="s">
        <v>27</v>
      </c>
      <c r="D1301" s="5" t="s">
        <v>26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 t="s">
        <v>26</v>
      </c>
      <c r="T1301" s="5"/>
    </row>
    <row r="1302" spans="1:20" x14ac:dyDescent="0.25">
      <c r="A1302" s="5">
        <f>1295</f>
      </c>
      <c r="B1302" s="5" t="s">
        <v>1321</v>
      </c>
      <c r="C1302" s="5" t="s">
        <v>27</v>
      </c>
      <c r="D1302" s="5" t="s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5">
        <f>1296</f>
      </c>
      <c r="B1303" s="5" t="s">
        <v>1322</v>
      </c>
      <c r="C1303" s="5" t="s">
        <v>27</v>
      </c>
      <c r="D1303" s="5" t="s">
        <v>26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 t="s">
        <v>26</v>
      </c>
      <c r="T1303" s="5"/>
    </row>
    <row r="1304" spans="1:20" x14ac:dyDescent="0.25">
      <c r="A1304" s="5">
        <f>1297</f>
      </c>
      <c r="B1304" s="5" t="s">
        <v>1323</v>
      </c>
      <c r="C1304" s="5" t="s">
        <v>27</v>
      </c>
      <c r="D1304" s="5" t="s">
        <v>26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5">
        <f>1298</f>
      </c>
      <c r="B1305" s="5" t="s">
        <v>1324</v>
      </c>
      <c r="C1305" s="5" t="s">
        <v>27</v>
      </c>
      <c r="D1305" s="5" t="s">
        <v>26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 t="s">
        <v>26</v>
      </c>
      <c r="T1305" s="5"/>
    </row>
    <row r="1306" spans="1:20" x14ac:dyDescent="0.25">
      <c r="A1306" s="5">
        <f>1299</f>
      </c>
      <c r="B1306" s="5" t="s">
        <v>1325</v>
      </c>
      <c r="C1306" s="5" t="s">
        <v>27</v>
      </c>
      <c r="D1306" s="5" t="s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5">
        <f>1300</f>
      </c>
      <c r="B1307" s="5" t="s">
        <v>1326</v>
      </c>
      <c r="C1307" s="5" t="s">
        <v>27</v>
      </c>
      <c r="D1307" s="5" t="s">
        <v>26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 t="s">
        <v>26</v>
      </c>
      <c r="T1307" s="5"/>
    </row>
    <row r="1308" spans="1:20" x14ac:dyDescent="0.25">
      <c r="A1308" s="5">
        <f>1301</f>
      </c>
      <c r="B1308" s="5" t="s">
        <v>1327</v>
      </c>
      <c r="C1308" s="5" t="s">
        <v>27</v>
      </c>
      <c r="D1308" s="5" t="s">
        <v>26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5">
        <f>1302</f>
      </c>
      <c r="B1309" s="5" t="s">
        <v>1328</v>
      </c>
      <c r="C1309" s="5" t="s">
        <v>27</v>
      </c>
      <c r="D1309" s="5" t="s">
        <v>26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 t="s">
        <v>26</v>
      </c>
      <c r="T1309" s="5"/>
    </row>
    <row r="1310" spans="1:20" x14ac:dyDescent="0.25">
      <c r="A1310" s="5">
        <f>1303</f>
      </c>
      <c r="B1310" s="5" t="s">
        <v>1329</v>
      </c>
      <c r="C1310" s="5" t="s">
        <v>27</v>
      </c>
      <c r="D1310" s="5" t="s">
        <v>26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5">
        <f>1304</f>
      </c>
      <c r="B1311" s="5" t="s">
        <v>1330</v>
      </c>
      <c r="C1311" s="5" t="s">
        <v>27</v>
      </c>
      <c r="D1311" s="5" t="s">
        <v>26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 t="s">
        <v>26</v>
      </c>
      <c r="T1311" s="5"/>
    </row>
    <row r="1312" spans="1:20" x14ac:dyDescent="0.25">
      <c r="A1312" s="5">
        <f>1305</f>
      </c>
      <c r="B1312" s="5" t="s">
        <v>1331</v>
      </c>
      <c r="C1312" s="5" t="s">
        <v>27</v>
      </c>
      <c r="D1312" s="5" t="s">
        <v>26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27</v>
      </c>
      <c r="D1313" s="5" t="s">
        <v>26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 t="s">
        <v>26</v>
      </c>
      <c r="T1313" s="5"/>
    </row>
    <row r="1314" spans="1:20" x14ac:dyDescent="0.25">
      <c r="A1314" s="5">
        <f>1307</f>
      </c>
      <c r="B1314" s="5" t="s">
        <v>1333</v>
      </c>
      <c r="C1314" s="5" t="s">
        <v>27</v>
      </c>
      <c r="D1314" s="5" t="s">
        <v>26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5">
        <f>1308</f>
      </c>
      <c r="B1315" s="5" t="s">
        <v>1334</v>
      </c>
      <c r="C1315" s="5" t="s">
        <v>27</v>
      </c>
      <c r="D1315" s="5" t="s">
        <v>26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 t="s">
        <v>26</v>
      </c>
      <c r="T1315" s="5"/>
    </row>
    <row r="1316" spans="1:20" x14ac:dyDescent="0.25">
      <c r="A1316" s="5">
        <f>1309</f>
      </c>
      <c r="B1316" s="5" t="s">
        <v>1335</v>
      </c>
      <c r="C1316" s="5" t="s">
        <v>27</v>
      </c>
      <c r="D1316" s="5" t="s">
        <v>26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5">
        <f>1310</f>
      </c>
      <c r="B1317" s="5" t="s">
        <v>1336</v>
      </c>
      <c r="C1317" s="5" t="s">
        <v>27</v>
      </c>
      <c r="D1317" s="5" t="s">
        <v>26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 t="s">
        <v>26</v>
      </c>
      <c r="T1317" s="5"/>
    </row>
    <row r="1318" spans="1:20" x14ac:dyDescent="0.25">
      <c r="A1318" s="5">
        <f>1311</f>
      </c>
      <c r="B1318" s="5" t="s">
        <v>1337</v>
      </c>
      <c r="C1318" s="5" t="s">
        <v>27</v>
      </c>
      <c r="D1318" s="5" t="s">
        <v>26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5">
        <f>1312</f>
      </c>
      <c r="B1319" s="5" t="s">
        <v>1338</v>
      </c>
      <c r="C1319" s="5" t="s">
        <v>27</v>
      </c>
      <c r="D1319" s="5" t="s">
        <v>26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 t="s">
        <v>26</v>
      </c>
      <c r="T1319" s="5"/>
    </row>
    <row r="1320" spans="1:20" x14ac:dyDescent="0.25">
      <c r="A1320" s="5">
        <f>1313</f>
      </c>
      <c r="B1320" s="5" t="s">
        <v>1339</v>
      </c>
      <c r="C1320" s="5" t="s">
        <v>27</v>
      </c>
      <c r="D1320" s="5" t="s">
        <v>26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5">
        <f>1314</f>
      </c>
      <c r="B1321" s="5" t="s">
        <v>1340</v>
      </c>
      <c r="C1321" s="5" t="s">
        <v>27</v>
      </c>
      <c r="D1321" s="5" t="s">
        <v>26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 t="s">
        <v>26</v>
      </c>
      <c r="T1321" s="5"/>
    </row>
    <row r="1322" spans="1:20" x14ac:dyDescent="0.25">
      <c r="A1322" s="5">
        <f>1315</f>
      </c>
      <c r="B1322" s="5" t="s">
        <v>1341</v>
      </c>
      <c r="C1322" s="5" t="s">
        <v>27</v>
      </c>
      <c r="D1322" s="5" t="s">
        <v>26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5">
        <f>1316</f>
      </c>
      <c r="B1323" s="5" t="s">
        <v>1342</v>
      </c>
      <c r="C1323" s="5" t="s">
        <v>27</v>
      </c>
      <c r="D1323" s="5" t="s">
        <v>26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 t="s">
        <v>26</v>
      </c>
      <c r="T1323" s="5"/>
    </row>
    <row r="1324" spans="1:20" x14ac:dyDescent="0.25">
      <c r="A1324" s="5">
        <f>1317</f>
      </c>
      <c r="B1324" s="5" t="s">
        <v>1343</v>
      </c>
      <c r="C1324" s="5" t="s">
        <v>27</v>
      </c>
      <c r="D1324" s="5" t="s">
        <v>26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5">
        <f>1318</f>
      </c>
      <c r="B1325" s="5" t="s">
        <v>1344</v>
      </c>
      <c r="C1325" s="5" t="s">
        <v>27</v>
      </c>
      <c r="D1325" s="5" t="s">
        <v>26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 t="s">
        <v>26</v>
      </c>
      <c r="T1325" s="5"/>
    </row>
    <row r="1326" spans="1:20" x14ac:dyDescent="0.25">
      <c r="A1326" s="5">
        <f>1319</f>
      </c>
      <c r="B1326" s="5" t="s">
        <v>1345</v>
      </c>
      <c r="C1326" s="5" t="s">
        <v>27</v>
      </c>
      <c r="D1326" s="5" t="s">
        <v>26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5">
        <f>1320</f>
      </c>
      <c r="B1327" s="5" t="s">
        <v>1346</v>
      </c>
      <c r="C1327" s="5" t="s">
        <v>27</v>
      </c>
      <c r="D1327" s="5" t="s">
        <v>26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 t="s">
        <v>26</v>
      </c>
      <c r="T1327" s="5"/>
    </row>
    <row r="1328" spans="1:20" x14ac:dyDescent="0.25">
      <c r="A1328" s="5">
        <f>1321</f>
      </c>
      <c r="B1328" s="5" t="s">
        <v>1347</v>
      </c>
      <c r="C1328" s="5" t="s">
        <v>27</v>
      </c>
      <c r="D1328" s="5" t="s">
        <v>26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5">
        <f>1322</f>
      </c>
      <c r="B1329" s="5" t="s">
        <v>1348</v>
      </c>
      <c r="C1329" s="5" t="s">
        <v>27</v>
      </c>
      <c r="D1329" s="5" t="s">
        <v>26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 t="s">
        <v>26</v>
      </c>
      <c r="T1329" s="5"/>
    </row>
    <row r="1330" spans="1:20" x14ac:dyDescent="0.25">
      <c r="A1330" s="5">
        <f>1323</f>
      </c>
      <c r="B1330" s="5" t="s">
        <v>1349</v>
      </c>
      <c r="C1330" s="5" t="s">
        <v>27</v>
      </c>
      <c r="D1330" s="5" t="s">
        <v>26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5">
        <f>1324</f>
      </c>
      <c r="B1331" s="5" t="s">
        <v>1350</v>
      </c>
      <c r="C1331" s="5" t="s">
        <v>27</v>
      </c>
      <c r="D1331" s="5" t="s">
        <v>26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 t="s">
        <v>26</v>
      </c>
      <c r="T1331" s="5"/>
    </row>
    <row r="1332" spans="1:20" x14ac:dyDescent="0.25">
      <c r="A1332" s="5">
        <f>1325</f>
      </c>
      <c r="B1332" s="5" t="s">
        <v>1351</v>
      </c>
      <c r="C1332" s="5" t="s">
        <v>27</v>
      </c>
      <c r="D1332" s="5" t="s">
        <v>26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5">
        <f>1326</f>
      </c>
      <c r="B1333" s="5" t="s">
        <v>1352</v>
      </c>
      <c r="C1333" s="5" t="s">
        <v>27</v>
      </c>
      <c r="D1333" s="5" t="s">
        <v>26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 t="s">
        <v>26</v>
      </c>
      <c r="T1333" s="5"/>
    </row>
    <row r="1334" spans="1:20" x14ac:dyDescent="0.25">
      <c r="A1334" s="5">
        <f>1327</f>
      </c>
      <c r="B1334" s="5" t="s">
        <v>1353</v>
      </c>
      <c r="C1334" s="5" t="s">
        <v>27</v>
      </c>
      <c r="D1334" s="5" t="s">
        <v>26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5">
        <f>1328</f>
      </c>
      <c r="B1335" s="5" t="s">
        <v>1354</v>
      </c>
      <c r="C1335" s="5" t="s">
        <v>27</v>
      </c>
      <c r="D1335" s="5" t="s">
        <v>26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 t="s">
        <v>26</v>
      </c>
      <c r="T1335" s="5"/>
    </row>
    <row r="1336" spans="1:20" x14ac:dyDescent="0.25">
      <c r="A1336" s="5">
        <f>1329</f>
      </c>
      <c r="B1336" s="5" t="s">
        <v>1355</v>
      </c>
      <c r="C1336" s="5" t="s">
        <v>27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5">
        <f>1330</f>
      </c>
      <c r="B1337" s="5" t="s">
        <v>1356</v>
      </c>
      <c r="C1337" s="5" t="s">
        <v>27</v>
      </c>
      <c r="D1337" s="5" t="s">
        <v>26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 t="s">
        <v>26</v>
      </c>
      <c r="T1337" s="5"/>
    </row>
    <row r="1338" spans="1:20" x14ac:dyDescent="0.25">
      <c r="A1338" s="5">
        <f>1331</f>
      </c>
      <c r="B1338" s="5" t="s">
        <v>1357</v>
      </c>
      <c r="C1338" s="5" t="s">
        <v>27</v>
      </c>
      <c r="D1338" s="5" t="s">
        <v>26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5">
        <f>1332</f>
      </c>
      <c r="B1339" s="5" t="s">
        <v>1358</v>
      </c>
      <c r="C1339" s="5" t="s">
        <v>27</v>
      </c>
      <c r="D1339" s="5" t="s">
        <v>26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 t="s">
        <v>26</v>
      </c>
      <c r="T1339" s="5"/>
    </row>
    <row r="1340" spans="1:20" x14ac:dyDescent="0.25">
      <c r="A1340" s="5">
        <f>1333</f>
      </c>
      <c r="B1340" s="5" t="s">
        <v>1359</v>
      </c>
      <c r="C1340" s="5" t="s">
        <v>27</v>
      </c>
      <c r="D1340" s="5" t="s">
        <v>26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5">
        <f>1334</f>
      </c>
      <c r="B1341" s="5" t="s">
        <v>1360</v>
      </c>
      <c r="C1341" s="5" t="s">
        <v>27</v>
      </c>
      <c r="D1341" s="5" t="s">
        <v>26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 t="s">
        <v>26</v>
      </c>
      <c r="T1341" s="5"/>
    </row>
    <row r="1342" spans="1:20" x14ac:dyDescent="0.25">
      <c r="A1342" s="5">
        <f>1335</f>
      </c>
      <c r="B1342" s="5" t="s">
        <v>1361</v>
      </c>
      <c r="C1342" s="5" t="s">
        <v>27</v>
      </c>
      <c r="D1342" s="5" t="s">
        <v>26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5">
        <f>1336</f>
      </c>
      <c r="B1343" s="5" t="s">
        <v>1362</v>
      </c>
      <c r="C1343" s="5" t="s">
        <v>27</v>
      </c>
      <c r="D1343" s="5" t="s">
        <v>26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 t="s">
        <v>26</v>
      </c>
      <c r="T1343" s="5"/>
    </row>
    <row r="1344" spans="1:20" x14ac:dyDescent="0.25">
      <c r="A1344" s="5">
        <f>1337</f>
      </c>
      <c r="B1344" s="5" t="s">
        <v>1363</v>
      </c>
      <c r="C1344" s="5" t="s">
        <v>27</v>
      </c>
      <c r="D1344" s="5" t="s">
        <v>26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5">
        <f>1338</f>
      </c>
      <c r="B1345" s="5" t="s">
        <v>1364</v>
      </c>
      <c r="C1345" s="5" t="s">
        <v>27</v>
      </c>
      <c r="D1345" s="5" t="s">
        <v>26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 t="s">
        <v>26</v>
      </c>
      <c r="T1345" s="5"/>
    </row>
    <row r="1346" spans="1:20" x14ac:dyDescent="0.25">
      <c r="A1346" s="5">
        <f>1339</f>
      </c>
      <c r="B1346" s="5" t="s">
        <v>1365</v>
      </c>
      <c r="C1346" s="5" t="s">
        <v>27</v>
      </c>
      <c r="D1346" s="5" t="s">
        <v>26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5">
        <f>1340</f>
      </c>
      <c r="B1347" s="5" t="s">
        <v>1366</v>
      </c>
      <c r="C1347" s="5" t="s">
        <v>27</v>
      </c>
      <c r="D1347" s="5" t="s">
        <v>26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 t="s">
        <v>26</v>
      </c>
      <c r="T1347" s="5"/>
    </row>
    <row r="1348" spans="1:20" x14ac:dyDescent="0.25">
      <c r="A1348" s="5">
        <f>1341</f>
      </c>
      <c r="B1348" s="5" t="s">
        <v>1367</v>
      </c>
      <c r="C1348" s="5" t="s">
        <v>27</v>
      </c>
      <c r="D1348" s="5" t="s">
        <v>26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5">
        <f>1342</f>
      </c>
      <c r="B1349" s="5" t="s">
        <v>1368</v>
      </c>
      <c r="C1349" s="5" t="s">
        <v>27</v>
      </c>
      <c r="D1349" s="5" t="s">
        <v>26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 t="s">
        <v>26</v>
      </c>
      <c r="T1349" s="5"/>
    </row>
    <row r="1350" spans="1:20" x14ac:dyDescent="0.25">
      <c r="A1350" s="5">
        <f>1343</f>
      </c>
      <c r="B1350" s="5" t="s">
        <v>1369</v>
      </c>
      <c r="C1350" s="5" t="s">
        <v>27</v>
      </c>
      <c r="D1350" s="5" t="s">
        <v>26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5">
        <f>1344</f>
      </c>
      <c r="B1351" s="5" t="s">
        <v>1370</v>
      </c>
      <c r="C1351" s="5" t="s">
        <v>27</v>
      </c>
      <c r="D1351" s="5" t="s">
        <v>26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 t="s">
        <v>26</v>
      </c>
      <c r="T1351" s="5"/>
    </row>
    <row r="1352" spans="1:20" x14ac:dyDescent="0.25">
      <c r="A1352" s="5">
        <f>1345</f>
      </c>
      <c r="B1352" s="5" t="s">
        <v>1371</v>
      </c>
      <c r="C1352" s="5" t="s">
        <v>27</v>
      </c>
      <c r="D1352" s="5" t="s">
        <v>26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5">
        <f>1346</f>
      </c>
      <c r="B1353" s="5" t="s">
        <v>1372</v>
      </c>
      <c r="C1353" s="5" t="s">
        <v>27</v>
      </c>
      <c r="D1353" s="5" t="s">
        <v>26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 t="s">
        <v>26</v>
      </c>
      <c r="T1353" s="5"/>
    </row>
    <row r="1354" spans="1:20" x14ac:dyDescent="0.25">
      <c r="A1354" s="5">
        <f>1347</f>
      </c>
      <c r="B1354" s="5" t="s">
        <v>1373</v>
      </c>
      <c r="C1354" s="5" t="s">
        <v>27</v>
      </c>
      <c r="D1354" s="5" t="s">
        <v>26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5">
        <f>1348</f>
      </c>
      <c r="B1355" s="5" t="s">
        <v>1374</v>
      </c>
      <c r="C1355" s="5" t="s">
        <v>27</v>
      </c>
      <c r="D1355" s="5" t="s">
        <v>26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 t="s">
        <v>26</v>
      </c>
      <c r="T1355" s="5"/>
    </row>
    <row r="1356" spans="1:20" x14ac:dyDescent="0.25">
      <c r="A1356" s="5">
        <f>1349</f>
      </c>
      <c r="B1356" s="5" t="s">
        <v>1375</v>
      </c>
      <c r="C1356" s="5" t="s">
        <v>27</v>
      </c>
      <c r="D1356" s="5" t="s">
        <v>26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5">
        <f>1350</f>
      </c>
      <c r="B1357" s="5" t="s">
        <v>1376</v>
      </c>
      <c r="C1357" s="5" t="s">
        <v>27</v>
      </c>
      <c r="D1357" s="5" t="s">
        <v>26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 t="s">
        <v>26</v>
      </c>
      <c r="T1357" s="5"/>
    </row>
    <row r="1358" spans="1:20" x14ac:dyDescent="0.25">
      <c r="A1358" s="5">
        <f>1351</f>
      </c>
      <c r="B1358" s="5" t="s">
        <v>1377</v>
      </c>
      <c r="C1358" s="5" t="s">
        <v>27</v>
      </c>
      <c r="D1358" s="5" t="s">
        <v>26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5">
        <f>1352</f>
      </c>
      <c r="B1359" s="5" t="s">
        <v>1378</v>
      </c>
      <c r="C1359" s="5" t="s">
        <v>27</v>
      </c>
      <c r="D1359" s="5" t="s">
        <v>26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 t="s">
        <v>26</v>
      </c>
      <c r="T1359" s="5"/>
    </row>
    <row r="1360" spans="1:20" x14ac:dyDescent="0.25">
      <c r="A1360" s="5">
        <f>1353</f>
      </c>
      <c r="B1360" s="5" t="s">
        <v>1379</v>
      </c>
      <c r="C1360" s="5" t="s">
        <v>27</v>
      </c>
      <c r="D1360" s="5" t="s">
        <v>26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5">
        <f>1354</f>
      </c>
      <c r="B1361" s="5" t="s">
        <v>1380</v>
      </c>
      <c r="C1361" s="5" t="s">
        <v>27</v>
      </c>
      <c r="D1361" s="5" t="s">
        <v>26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 t="s">
        <v>26</v>
      </c>
      <c r="T1361" s="5"/>
    </row>
    <row r="1362" spans="1:20" x14ac:dyDescent="0.25">
      <c r="A1362" s="5">
        <f>1355</f>
      </c>
      <c r="B1362" s="5" t="s">
        <v>1381</v>
      </c>
      <c r="C1362" s="5" t="s">
        <v>27</v>
      </c>
      <c r="D1362" s="5" t="s">
        <v>26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5">
        <f>1356</f>
      </c>
      <c r="B1363" s="5" t="s">
        <v>1382</v>
      </c>
      <c r="C1363" s="5" t="s">
        <v>27</v>
      </c>
      <c r="D1363" s="5" t="s">
        <v>26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 t="s">
        <v>26</v>
      </c>
      <c r="T1363" s="5"/>
    </row>
    <row r="1364" spans="1:20" x14ac:dyDescent="0.25">
      <c r="A1364" s="5">
        <f>1357</f>
      </c>
      <c r="B1364" s="5" t="s">
        <v>1383</v>
      </c>
      <c r="C1364" s="5" t="s">
        <v>27</v>
      </c>
      <c r="D1364" s="5" t="s">
        <v>26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5">
        <f>1358</f>
      </c>
      <c r="B1365" s="5" t="s">
        <v>1384</v>
      </c>
      <c r="C1365" s="5" t="s">
        <v>27</v>
      </c>
      <c r="D1365" s="5" t="s">
        <v>26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 t="s">
        <v>26</v>
      </c>
      <c r="T1365" s="5"/>
    </row>
    <row r="1366" spans="1:20" x14ac:dyDescent="0.25">
      <c r="A1366" s="5">
        <f>1359</f>
      </c>
      <c r="B1366" s="5" t="s">
        <v>1385</v>
      </c>
      <c r="C1366" s="5" t="s">
        <v>27</v>
      </c>
      <c r="D1366" s="5" t="s">
        <v>26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5">
        <f>1360</f>
      </c>
      <c r="B1367" s="5" t="s">
        <v>1386</v>
      </c>
      <c r="C1367" s="5" t="s">
        <v>27</v>
      </c>
      <c r="D1367" s="5" t="s">
        <v>26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 t="s">
        <v>26</v>
      </c>
      <c r="T1367" s="5"/>
    </row>
    <row r="1368" spans="1:20" x14ac:dyDescent="0.25">
      <c r="A1368" s="5">
        <f>1361</f>
      </c>
      <c r="B1368" s="5" t="s">
        <v>1387</v>
      </c>
      <c r="C1368" s="5" t="s">
        <v>27</v>
      </c>
      <c r="D1368" s="5" t="s">
        <v>26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5">
        <f>1362</f>
      </c>
      <c r="B1369" s="5" t="s">
        <v>1388</v>
      </c>
      <c r="C1369" s="5" t="s">
        <v>27</v>
      </c>
      <c r="D1369" s="5" t="s">
        <v>26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 t="s">
        <v>26</v>
      </c>
      <c r="T1369" s="5"/>
    </row>
    <row r="1370" spans="1:20" x14ac:dyDescent="0.25">
      <c r="A1370" s="5">
        <f>1363</f>
      </c>
      <c r="B1370" s="5" t="s">
        <v>1389</v>
      </c>
      <c r="C1370" s="5" t="s">
        <v>27</v>
      </c>
      <c r="D1370" s="5" t="s">
        <v>26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5">
        <f>1364</f>
      </c>
      <c r="B1371" s="5" t="s">
        <v>1390</v>
      </c>
      <c r="C1371" s="5" t="s">
        <v>27</v>
      </c>
      <c r="D1371" s="5" t="s">
        <v>26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 t="s">
        <v>26</v>
      </c>
      <c r="T1371" s="5"/>
    </row>
    <row r="1372" spans="1:20" x14ac:dyDescent="0.25">
      <c r="A1372" s="5">
        <f>1365</f>
      </c>
      <c r="B1372" s="5" t="s">
        <v>1391</v>
      </c>
      <c r="C1372" s="5" t="s">
        <v>27</v>
      </c>
      <c r="D1372" s="5" t="s">
        <v>26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5">
        <f>1366</f>
      </c>
      <c r="B1373" s="5" t="s">
        <v>1392</v>
      </c>
      <c r="C1373" s="5" t="s">
        <v>27</v>
      </c>
      <c r="D1373" s="5" t="s">
        <v>26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 t="s">
        <v>26</v>
      </c>
      <c r="T1373" s="5"/>
    </row>
    <row r="1374" spans="1:20" x14ac:dyDescent="0.25">
      <c r="A1374" s="5">
        <f>1367</f>
      </c>
      <c r="B1374" s="5" t="s">
        <v>1393</v>
      </c>
      <c r="C1374" s="5" t="s">
        <v>27</v>
      </c>
      <c r="D1374" s="5" t="s">
        <v>26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5">
        <f>1368</f>
      </c>
      <c r="B1375" s="5" t="s">
        <v>1394</v>
      </c>
      <c r="C1375" s="5" t="s">
        <v>27</v>
      </c>
      <c r="D1375" s="5" t="s">
        <v>26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 t="s">
        <v>26</v>
      </c>
      <c r="T1375" s="5"/>
    </row>
    <row r="1376" spans="1:20" x14ac:dyDescent="0.25">
      <c r="A1376" s="5">
        <f>1369</f>
      </c>
      <c r="B1376" s="5" t="s">
        <v>1395</v>
      </c>
      <c r="C1376" s="5" t="s">
        <v>27</v>
      </c>
      <c r="D1376" s="5" t="s">
        <v>26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5">
        <f>1370</f>
      </c>
      <c r="B1377" s="5" t="s">
        <v>1396</v>
      </c>
      <c r="C1377" s="5" t="s">
        <v>27</v>
      </c>
      <c r="D1377" s="5" t="s">
        <v>26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 t="s">
        <v>26</v>
      </c>
      <c r="T1377" s="5"/>
    </row>
    <row r="1378" spans="1:20" x14ac:dyDescent="0.25">
      <c r="A1378" s="5">
        <f>1371</f>
      </c>
      <c r="B1378" s="5" t="s">
        <v>1397</v>
      </c>
      <c r="C1378" s="5" t="s">
        <v>27</v>
      </c>
      <c r="D1378" s="5" t="s">
        <v>26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5">
        <f>1372</f>
      </c>
      <c r="B1379" s="5" t="s">
        <v>1398</v>
      </c>
      <c r="C1379" s="5" t="s">
        <v>27</v>
      </c>
      <c r="D1379" s="5" t="s">
        <v>26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 t="s">
        <v>26</v>
      </c>
      <c r="T1379" s="5"/>
    </row>
    <row r="1380" spans="1:20" x14ac:dyDescent="0.25">
      <c r="A1380" s="5">
        <f>1373</f>
      </c>
      <c r="B1380" s="5" t="s">
        <v>1399</v>
      </c>
      <c r="C1380" s="5" t="s">
        <v>27</v>
      </c>
      <c r="D1380" s="5" t="s">
        <v>26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5">
        <f>1374</f>
      </c>
      <c r="B1381" s="5" t="s">
        <v>1400</v>
      </c>
      <c r="C1381" s="5" t="s">
        <v>27</v>
      </c>
      <c r="D1381" s="5" t="s">
        <v>26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 t="s">
        <v>26</v>
      </c>
      <c r="T1381" s="5"/>
    </row>
    <row r="1382" spans="1:20" x14ac:dyDescent="0.25">
      <c r="A1382" s="5">
        <f>1375</f>
      </c>
      <c r="B1382" s="5" t="s">
        <v>1401</v>
      </c>
      <c r="C1382" s="5" t="s">
        <v>27</v>
      </c>
      <c r="D1382" s="5" t="s">
        <v>26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5">
        <f>1376</f>
      </c>
      <c r="B1383" s="5" t="s">
        <v>1402</v>
      </c>
      <c r="C1383" s="5" t="s">
        <v>27</v>
      </c>
      <c r="D1383" s="5" t="s">
        <v>26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 t="s">
        <v>26</v>
      </c>
      <c r="T1383" s="5"/>
    </row>
    <row r="1384" spans="1:20" x14ac:dyDescent="0.25">
      <c r="A1384" s="5">
        <f>1377</f>
      </c>
      <c r="B1384" s="5" t="s">
        <v>1403</v>
      </c>
      <c r="C1384" s="5" t="s">
        <v>27</v>
      </c>
      <c r="D1384" s="5" t="s">
        <v>26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5">
        <f>1378</f>
      </c>
      <c r="B1385" s="5" t="s">
        <v>1404</v>
      </c>
      <c r="C1385" s="5" t="s">
        <v>27</v>
      </c>
      <c r="D1385" s="5" t="s">
        <v>26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 t="s">
        <v>26</v>
      </c>
      <c r="T1385" s="5"/>
    </row>
    <row r="1386" spans="1:20" x14ac:dyDescent="0.25">
      <c r="A1386" s="5">
        <f>1379</f>
      </c>
      <c r="B1386" s="5" t="s">
        <v>1405</v>
      </c>
      <c r="C1386" s="5" t="s">
        <v>27</v>
      </c>
      <c r="D1386" s="5" t="s">
        <v>26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5">
        <f>1380</f>
      </c>
      <c r="B1387" s="5" t="s">
        <v>1406</v>
      </c>
      <c r="C1387" s="5" t="s">
        <v>27</v>
      </c>
      <c r="D1387" s="5" t="s">
        <v>26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 t="s">
        <v>26</v>
      </c>
      <c r="T1387" s="5"/>
    </row>
    <row r="1388" spans="1:20" x14ac:dyDescent="0.25">
      <c r="A1388" s="5">
        <f>1381</f>
      </c>
      <c r="B1388" s="5" t="s">
        <v>1407</v>
      </c>
      <c r="C1388" s="5" t="s">
        <v>27</v>
      </c>
      <c r="D1388" s="5" t="s">
        <v>26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5">
        <f>1382</f>
      </c>
      <c r="B1389" s="5" t="s">
        <v>1408</v>
      </c>
      <c r="C1389" s="5" t="s">
        <v>27</v>
      </c>
      <c r="D1389" s="5" t="s">
        <v>26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 t="s">
        <v>26</v>
      </c>
      <c r="T1389" s="5"/>
    </row>
    <row r="1390" spans="1:20" x14ac:dyDescent="0.25">
      <c r="A1390" s="5">
        <f>1383</f>
      </c>
      <c r="B1390" s="5" t="s">
        <v>1409</v>
      </c>
      <c r="C1390" s="5" t="s">
        <v>27</v>
      </c>
      <c r="D1390" s="5" t="s">
        <v>26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5">
        <f>1384</f>
      </c>
      <c r="B1391" s="5" t="s">
        <v>1410</v>
      </c>
      <c r="C1391" s="5" t="s">
        <v>27</v>
      </c>
      <c r="D1391" s="5" t="s">
        <v>26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 t="s">
        <v>26</v>
      </c>
      <c r="T1391" s="5"/>
    </row>
    <row r="1392" spans="1:20" x14ac:dyDescent="0.25">
      <c r="A1392" s="5">
        <f>1385</f>
      </c>
      <c r="B1392" s="5" t="s">
        <v>1411</v>
      </c>
      <c r="C1392" s="5" t="s">
        <v>27</v>
      </c>
      <c r="D1392" s="5" t="s">
        <v>26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5">
        <f>1386</f>
      </c>
      <c r="B1393" s="5" t="s">
        <v>1412</v>
      </c>
      <c r="C1393" s="5" t="s">
        <v>27</v>
      </c>
      <c r="D1393" s="5" t="s">
        <v>26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 t="s">
        <v>26</v>
      </c>
      <c r="T1393" s="5"/>
    </row>
    <row r="1394" spans="1:20" x14ac:dyDescent="0.25">
      <c r="A1394" s="5">
        <f>1387</f>
      </c>
      <c r="B1394" s="5" t="s">
        <v>1413</v>
      </c>
      <c r="C1394" s="5" t="s">
        <v>27</v>
      </c>
      <c r="D1394" s="5" t="s">
        <v>26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5">
        <f>1388</f>
      </c>
      <c r="B1395" s="5" t="s">
        <v>1414</v>
      </c>
      <c r="C1395" s="5" t="s">
        <v>27</v>
      </c>
      <c r="D1395" s="5" t="s">
        <v>26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 t="s">
        <v>26</v>
      </c>
      <c r="T1395" s="5"/>
    </row>
    <row r="1396" spans="1:20" x14ac:dyDescent="0.25">
      <c r="A1396" s="5">
        <f>1389</f>
      </c>
      <c r="B1396" s="5" t="s">
        <v>1415</v>
      </c>
      <c r="C1396" s="5" t="s">
        <v>27</v>
      </c>
      <c r="D1396" s="5" t="s">
        <v>26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5">
        <f>1390</f>
      </c>
      <c r="B1397" s="5" t="s">
        <v>1416</v>
      </c>
      <c r="C1397" s="5" t="s">
        <v>27</v>
      </c>
      <c r="D1397" s="5" t="s">
        <v>26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 t="s">
        <v>26</v>
      </c>
      <c r="T1397" s="5"/>
    </row>
    <row r="1398" spans="1:20" x14ac:dyDescent="0.25">
      <c r="A1398" s="5">
        <f>1391</f>
      </c>
      <c r="B1398" s="5" t="s">
        <v>1417</v>
      </c>
      <c r="C1398" s="5" t="s">
        <v>27</v>
      </c>
      <c r="D1398" s="5" t="s">
        <v>26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5">
        <f>1392</f>
      </c>
      <c r="B1399" s="5" t="s">
        <v>1418</v>
      </c>
      <c r="C1399" s="5" t="s">
        <v>27</v>
      </c>
      <c r="D1399" s="5" t="s">
        <v>26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 t="s">
        <v>26</v>
      </c>
      <c r="T1399" s="5"/>
    </row>
    <row r="1400" spans="1:20" x14ac:dyDescent="0.25">
      <c r="A1400" s="5">
        <f>1393</f>
      </c>
      <c r="B1400" s="5" t="s">
        <v>1419</v>
      </c>
      <c r="C1400" s="5" t="s">
        <v>27</v>
      </c>
      <c r="D1400" s="5" t="s">
        <v>26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5">
        <f>1394</f>
      </c>
      <c r="B1401" s="5" t="s">
        <v>1420</v>
      </c>
      <c r="C1401" s="5" t="s">
        <v>27</v>
      </c>
      <c r="D1401" s="5" t="s">
        <v>26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 t="s">
        <v>26</v>
      </c>
      <c r="T1401" s="5"/>
    </row>
    <row r="1402" spans="1:20" x14ac:dyDescent="0.25">
      <c r="A1402" s="5">
        <f>1395</f>
      </c>
      <c r="B1402" s="5" t="s">
        <v>1421</v>
      </c>
      <c r="C1402" s="5" t="s">
        <v>27</v>
      </c>
      <c r="D1402" s="5" t="s">
        <v>26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5">
        <f>1396</f>
      </c>
      <c r="B1403" s="5" t="s">
        <v>1422</v>
      </c>
      <c r="C1403" s="5" t="s">
        <v>27</v>
      </c>
      <c r="D1403" s="5" t="s">
        <v>26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 t="s">
        <v>26</v>
      </c>
      <c r="T1403" s="5"/>
    </row>
    <row r="1404" spans="1:20" x14ac:dyDescent="0.25">
      <c r="A1404" s="5">
        <f>1397</f>
      </c>
      <c r="B1404" s="5" t="s">
        <v>1423</v>
      </c>
      <c r="C1404" s="5" t="s">
        <v>27</v>
      </c>
      <c r="D1404" s="5" t="s">
        <v>26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5">
        <f>1398</f>
      </c>
      <c r="B1405" s="5" t="s">
        <v>1424</v>
      </c>
      <c r="C1405" s="5" t="s">
        <v>27</v>
      </c>
      <c r="D1405" s="5" t="s">
        <v>26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 t="s">
        <v>26</v>
      </c>
      <c r="T1405" s="5"/>
    </row>
    <row r="1406" spans="1:20" x14ac:dyDescent="0.25">
      <c r="A1406" s="5">
        <f>1399</f>
      </c>
      <c r="B1406" s="5" t="s">
        <v>1425</v>
      </c>
      <c r="C1406" s="5" t="s">
        <v>27</v>
      </c>
      <c r="D1406" s="5" t="s">
        <v>26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5">
        <f>1400</f>
      </c>
      <c r="B1407" s="5" t="s">
        <v>1426</v>
      </c>
      <c r="C1407" s="5" t="s">
        <v>27</v>
      </c>
      <c r="D1407" s="5" t="s">
        <v>26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 t="s">
        <v>26</v>
      </c>
      <c r="T1407" s="5"/>
    </row>
    <row r="1408" spans="1:20" x14ac:dyDescent="0.25">
      <c r="A1408" s="5">
        <f>1401</f>
      </c>
      <c r="B1408" s="5" t="s">
        <v>1427</v>
      </c>
      <c r="C1408" s="5" t="s">
        <v>27</v>
      </c>
      <c r="D1408" s="5" t="s">
        <v>26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5">
        <f>1402</f>
      </c>
      <c r="B1409" s="5" t="s">
        <v>1428</v>
      </c>
      <c r="C1409" s="5" t="s">
        <v>27</v>
      </c>
      <c r="D1409" s="5" t="s">
        <v>26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 t="s">
        <v>26</v>
      </c>
      <c r="T1409" s="5"/>
    </row>
    <row r="1410" spans="1:20" x14ac:dyDescent="0.25">
      <c r="A1410" s="5">
        <f>1403</f>
      </c>
      <c r="B1410" s="5" t="s">
        <v>1429</v>
      </c>
      <c r="C1410" s="5" t="s">
        <v>27</v>
      </c>
      <c r="D1410" s="5" t="s">
        <v>26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5">
        <f>1404</f>
      </c>
      <c r="B1411" s="5" t="s">
        <v>1430</v>
      </c>
      <c r="C1411" s="5" t="s">
        <v>27</v>
      </c>
      <c r="D1411" s="5" t="s">
        <v>26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 t="s">
        <v>26</v>
      </c>
      <c r="T1411" s="5"/>
    </row>
    <row r="1412" spans="1:20" x14ac:dyDescent="0.25">
      <c r="A1412" s="5">
        <f>1405</f>
      </c>
      <c r="B1412" s="5" t="s">
        <v>1431</v>
      </c>
      <c r="C1412" s="5" t="s">
        <v>27</v>
      </c>
      <c r="D1412" s="5" t="s">
        <v>26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5">
        <f>1406</f>
      </c>
      <c r="B1413" s="5" t="s">
        <v>1432</v>
      </c>
      <c r="C1413" s="5" t="s">
        <v>27</v>
      </c>
      <c r="D1413" s="5" t="s">
        <v>26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 t="s">
        <v>26</v>
      </c>
      <c r="T1413" s="5"/>
    </row>
    <row r="1414" spans="1:20" x14ac:dyDescent="0.25">
      <c r="A1414" s="5">
        <f>1407</f>
      </c>
      <c r="B1414" s="5" t="s">
        <v>1433</v>
      </c>
      <c r="C1414" s="5" t="s">
        <v>27</v>
      </c>
      <c r="D1414" s="5" t="s">
        <v>26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5">
        <f>1408</f>
      </c>
      <c r="B1415" s="5" t="s">
        <v>1434</v>
      </c>
      <c r="C1415" s="5" t="s">
        <v>27</v>
      </c>
      <c r="D1415" s="5" t="s">
        <v>26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 t="s">
        <v>26</v>
      </c>
      <c r="T1415" s="5"/>
    </row>
    <row r="1416" spans="1:20" x14ac:dyDescent="0.25">
      <c r="A1416" s="5">
        <f>1409</f>
      </c>
      <c r="B1416" s="5" t="s">
        <v>1435</v>
      </c>
      <c r="C1416" s="5" t="s">
        <v>27</v>
      </c>
      <c r="D1416" s="5" t="s">
        <v>26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5">
        <f>1410</f>
      </c>
      <c r="B1417" s="5" t="s">
        <v>1436</v>
      </c>
      <c r="C1417" s="5" t="s">
        <v>27</v>
      </c>
      <c r="D1417" s="5" t="s">
        <v>26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 t="s">
        <v>26</v>
      </c>
      <c r="T1417" s="5"/>
    </row>
    <row r="1418" spans="1:20" x14ac:dyDescent="0.25">
      <c r="A1418" s="5">
        <f>1411</f>
      </c>
      <c r="B1418" s="5" t="s">
        <v>1437</v>
      </c>
      <c r="C1418" s="5" t="s">
        <v>27</v>
      </c>
      <c r="D1418" s="5" t="s">
        <v>26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5">
        <f>1412</f>
      </c>
      <c r="B1419" s="5" t="s">
        <v>1438</v>
      </c>
      <c r="C1419" s="5" t="s">
        <v>27</v>
      </c>
      <c r="D1419" s="5" t="s">
        <v>26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 t="s">
        <v>26</v>
      </c>
      <c r="T1419" s="5"/>
    </row>
    <row r="1420" spans="1:20" x14ac:dyDescent="0.25">
      <c r="A1420" s="5">
        <f>1413</f>
      </c>
      <c r="B1420" s="5" t="s">
        <v>1439</v>
      </c>
      <c r="C1420" s="5" t="s">
        <v>27</v>
      </c>
      <c r="D1420" s="5" t="s">
        <v>26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5">
        <f>1414</f>
      </c>
      <c r="B1421" s="5" t="s">
        <v>1440</v>
      </c>
      <c r="C1421" s="5" t="s">
        <v>27</v>
      </c>
      <c r="D1421" s="5" t="s">
        <v>26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 t="s">
        <v>26</v>
      </c>
      <c r="T1421" s="5"/>
    </row>
    <row r="1422" spans="1:20" x14ac:dyDescent="0.25">
      <c r="A1422" s="5">
        <f>1415</f>
      </c>
      <c r="B1422" s="5" t="s">
        <v>1441</v>
      </c>
      <c r="C1422" s="5" t="s">
        <v>27</v>
      </c>
      <c r="D1422" s="5" t="s">
        <v>26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5">
        <f>1416</f>
      </c>
      <c r="B1423" s="5" t="s">
        <v>1442</v>
      </c>
      <c r="C1423" s="5" t="s">
        <v>27</v>
      </c>
      <c r="D1423" s="5" t="s">
        <v>26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 t="s">
        <v>26</v>
      </c>
      <c r="T1423" s="5"/>
    </row>
    <row r="1424" spans="1:20" x14ac:dyDescent="0.25">
      <c r="A1424" s="5">
        <f>1417</f>
      </c>
      <c r="B1424" s="5" t="s">
        <v>1443</v>
      </c>
      <c r="C1424" s="5" t="s">
        <v>27</v>
      </c>
      <c r="D1424" s="5" t="s">
        <v>26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5">
        <f>1418</f>
      </c>
      <c r="B1425" s="5" t="s">
        <v>1444</v>
      </c>
      <c r="C1425" s="5" t="s">
        <v>27</v>
      </c>
      <c r="D1425" s="5" t="s">
        <v>26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 t="s">
        <v>26</v>
      </c>
      <c r="T1425" s="5"/>
    </row>
    <row r="1426" spans="1:20" x14ac:dyDescent="0.25">
      <c r="A1426" s="5">
        <f>1419</f>
      </c>
      <c r="B1426" s="5" t="s">
        <v>1445</v>
      </c>
      <c r="C1426" s="5" t="s">
        <v>27</v>
      </c>
      <c r="D1426" s="5" t="s">
        <v>26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5">
        <f>1420</f>
      </c>
      <c r="B1427" s="5" t="s">
        <v>1446</v>
      </c>
      <c r="C1427" s="5" t="s">
        <v>27</v>
      </c>
      <c r="D1427" s="5" t="s">
        <v>26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 t="s">
        <v>26</v>
      </c>
      <c r="T1427" s="5"/>
    </row>
    <row r="1428" spans="1:20" x14ac:dyDescent="0.25">
      <c r="A1428" s="5">
        <f>1421</f>
      </c>
      <c r="B1428" s="5" t="s">
        <v>1447</v>
      </c>
      <c r="C1428" s="5" t="s">
        <v>27</v>
      </c>
      <c r="D1428" s="5" t="s">
        <v>26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5">
        <f>1422</f>
      </c>
      <c r="B1429" s="5" t="s">
        <v>1448</v>
      </c>
      <c r="C1429" s="5" t="s">
        <v>27</v>
      </c>
      <c r="D1429" s="5" t="s">
        <v>26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 t="s">
        <v>26</v>
      </c>
      <c r="T1429" s="5"/>
    </row>
    <row r="1430" spans="1:20" x14ac:dyDescent="0.25">
      <c r="A1430" s="5">
        <f>1423</f>
      </c>
      <c r="B1430" s="5" t="s">
        <v>1449</v>
      </c>
      <c r="C1430" s="5" t="s">
        <v>27</v>
      </c>
      <c r="D1430" s="5" t="s">
        <v>26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5">
        <f>1424</f>
      </c>
      <c r="B1431" s="5" t="s">
        <v>1450</v>
      </c>
      <c r="C1431" s="5" t="s">
        <v>27</v>
      </c>
      <c r="D1431" s="5" t="s">
        <v>26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 t="s">
        <v>26</v>
      </c>
      <c r="T1431" s="5"/>
    </row>
    <row r="1432" spans="1:20" x14ac:dyDescent="0.25">
      <c r="A1432" s="5">
        <f>1425</f>
      </c>
      <c r="B1432" s="5" t="s">
        <v>1451</v>
      </c>
      <c r="C1432" s="5" t="s">
        <v>27</v>
      </c>
      <c r="D1432" s="5" t="s">
        <v>26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5">
        <f>1426</f>
      </c>
      <c r="B1433" s="5" t="s">
        <v>1452</v>
      </c>
      <c r="C1433" s="5" t="s">
        <v>27</v>
      </c>
      <c r="D1433" s="5" t="s">
        <v>26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 t="s">
        <v>26</v>
      </c>
      <c r="T1433" s="5"/>
    </row>
    <row r="1434" spans="1:20" x14ac:dyDescent="0.25">
      <c r="A1434" s="5">
        <f>1427</f>
      </c>
      <c r="B1434" s="5" t="s">
        <v>1453</v>
      </c>
      <c r="C1434" s="5" t="s">
        <v>27</v>
      </c>
      <c r="D1434" s="5" t="s">
        <v>26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5">
        <f>1428</f>
      </c>
      <c r="B1435" s="5" t="s">
        <v>1454</v>
      </c>
      <c r="C1435" s="5" t="s">
        <v>27</v>
      </c>
      <c r="D1435" s="5" t="s">
        <v>26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 t="s">
        <v>26</v>
      </c>
      <c r="T1435" s="5"/>
    </row>
    <row r="1436" spans="1:20" x14ac:dyDescent="0.25">
      <c r="A1436" s="5">
        <f>1429</f>
      </c>
      <c r="B1436" s="5" t="s">
        <v>1455</v>
      </c>
      <c r="C1436" s="5" t="s">
        <v>27</v>
      </c>
      <c r="D1436" s="5" t="s">
        <v>26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5">
        <f>1430</f>
      </c>
      <c r="B1437" s="5" t="s">
        <v>1456</v>
      </c>
      <c r="C1437" s="5" t="s">
        <v>27</v>
      </c>
      <c r="D1437" s="5" t="s">
        <v>26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 t="s">
        <v>26</v>
      </c>
      <c r="T1437" s="5"/>
    </row>
    <row r="1438" spans="1:20" x14ac:dyDescent="0.25">
      <c r="A1438" s="5">
        <f>1431</f>
      </c>
      <c r="B1438" s="5" t="s">
        <v>1457</v>
      </c>
      <c r="C1438" s="5" t="s">
        <v>27</v>
      </c>
      <c r="D1438" s="5" t="s">
        <v>26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5">
        <f>1432</f>
      </c>
      <c r="B1439" s="5" t="s">
        <v>1458</v>
      </c>
      <c r="C1439" s="5" t="s">
        <v>27</v>
      </c>
      <c r="D1439" s="5" t="s">
        <v>26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 t="s">
        <v>26</v>
      </c>
      <c r="T1439" s="5"/>
    </row>
    <row r="1440" spans="1:20" x14ac:dyDescent="0.25">
      <c r="A1440" s="5">
        <f>1433</f>
      </c>
      <c r="B1440" s="5" t="s">
        <v>1459</v>
      </c>
      <c r="C1440" s="5" t="s">
        <v>27</v>
      </c>
      <c r="D1440" s="5" t="s">
        <v>26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5">
        <f>1434</f>
      </c>
      <c r="B1441" s="5" t="s">
        <v>1460</v>
      </c>
      <c r="C1441" s="5" t="s">
        <v>27</v>
      </c>
      <c r="D1441" s="5" t="s">
        <v>26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 t="s">
        <v>26</v>
      </c>
      <c r="T1441" s="5"/>
    </row>
    <row r="1442" spans="1:20" x14ac:dyDescent="0.25">
      <c r="A1442" s="5">
        <f>1435</f>
      </c>
      <c r="B1442" s="5" t="s">
        <v>1461</v>
      </c>
      <c r="C1442" s="5" t="s">
        <v>27</v>
      </c>
      <c r="D1442" s="5" t="s">
        <v>26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5">
        <f>1436</f>
      </c>
      <c r="B1443" s="5" t="s">
        <v>1462</v>
      </c>
      <c r="C1443" s="5" t="s">
        <v>27</v>
      </c>
      <c r="D1443" s="5" t="s">
        <v>26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 t="s">
        <v>26</v>
      </c>
      <c r="T1443" s="5"/>
    </row>
    <row r="1444" spans="1:20" x14ac:dyDescent="0.25">
      <c r="A1444" s="5">
        <f>1437</f>
      </c>
      <c r="B1444" s="5" t="s">
        <v>1463</v>
      </c>
      <c r="C1444" s="5" t="s">
        <v>27</v>
      </c>
      <c r="D1444" s="5" t="s">
        <v>26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5">
        <f>1438</f>
      </c>
      <c r="B1445" s="5" t="s">
        <v>1464</v>
      </c>
      <c r="C1445" s="5" t="s">
        <v>27</v>
      </c>
      <c r="D1445" s="5" t="s">
        <v>26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 t="s">
        <v>26</v>
      </c>
      <c r="T1445" s="5"/>
    </row>
    <row r="1446" spans="1:20" x14ac:dyDescent="0.25">
      <c r="A1446" s="5">
        <f>1439</f>
      </c>
      <c r="B1446" s="5" t="s">
        <v>1465</v>
      </c>
      <c r="C1446" s="5" t="s">
        <v>27</v>
      </c>
      <c r="D1446" s="5" t="s">
        <v>26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5">
        <f>1440</f>
      </c>
      <c r="B1447" s="5" t="s">
        <v>1466</v>
      </c>
      <c r="C1447" s="5" t="s">
        <v>27</v>
      </c>
      <c r="D1447" s="5" t="s">
        <v>26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 t="s">
        <v>26</v>
      </c>
      <c r="T1447" s="5"/>
    </row>
    <row r="1448" spans="1:20" x14ac:dyDescent="0.25">
      <c r="A1448" s="5">
        <f>1441</f>
      </c>
      <c r="B1448" s="5" t="s">
        <v>1467</v>
      </c>
      <c r="C1448" s="5" t="s">
        <v>27</v>
      </c>
      <c r="D1448" s="5" t="s">
        <v>26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5">
        <f>1442</f>
      </c>
      <c r="B1449" s="5" t="s">
        <v>1468</v>
      </c>
      <c r="C1449" s="5" t="s">
        <v>27</v>
      </c>
      <c r="D1449" s="5" t="s">
        <v>26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 t="s">
        <v>26</v>
      </c>
      <c r="T1449" s="5"/>
    </row>
    <row r="1450" spans="1:20" x14ac:dyDescent="0.25">
      <c r="A1450" s="5">
        <f>1443</f>
      </c>
      <c r="B1450" s="5" t="s">
        <v>1469</v>
      </c>
      <c r="C1450" s="5" t="s">
        <v>27</v>
      </c>
      <c r="D1450" s="5" t="s">
        <v>26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5">
        <f>1444</f>
      </c>
      <c r="B1451" s="5" t="s">
        <v>1470</v>
      </c>
      <c r="C1451" s="5" t="s">
        <v>27</v>
      </c>
      <c r="D1451" s="5" t="s">
        <v>26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 t="s">
        <v>26</v>
      </c>
      <c r="T1451" s="5"/>
    </row>
    <row r="1452" spans="1:20" x14ac:dyDescent="0.25">
      <c r="A1452" s="5">
        <f>1445</f>
      </c>
      <c r="B1452" s="5" t="s">
        <v>1471</v>
      </c>
      <c r="C1452" s="5" t="s">
        <v>27</v>
      </c>
      <c r="D1452" s="5" t="s">
        <v>26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5">
        <f>1446</f>
      </c>
      <c r="B1453" s="5" t="s">
        <v>1472</v>
      </c>
      <c r="C1453" s="5" t="s">
        <v>27</v>
      </c>
      <c r="D1453" s="5" t="s">
        <v>26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 t="s">
        <v>26</v>
      </c>
      <c r="T1453" s="5"/>
    </row>
    <row r="1454" spans="1:20" x14ac:dyDescent="0.25">
      <c r="A1454" s="5">
        <f>1447</f>
      </c>
      <c r="B1454" s="5" t="s">
        <v>1473</v>
      </c>
      <c r="C1454" s="5" t="s">
        <v>27</v>
      </c>
      <c r="D1454" s="5" t="s">
        <v>26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5">
        <f>1448</f>
      </c>
      <c r="B1455" s="5" t="s">
        <v>1474</v>
      </c>
      <c r="C1455" s="5" t="s">
        <v>27</v>
      </c>
      <c r="D1455" s="5" t="s">
        <v>26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 t="s">
        <v>26</v>
      </c>
      <c r="T1455" s="5"/>
    </row>
    <row r="1456" spans="1:20" x14ac:dyDescent="0.25">
      <c r="A1456" s="5">
        <f>1449</f>
      </c>
      <c r="B1456" s="5" t="s">
        <v>1475</v>
      </c>
      <c r="C1456" s="5" t="s">
        <v>27</v>
      </c>
      <c r="D1456" s="5" t="s">
        <v>26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5">
        <f>1450</f>
      </c>
      <c r="B1457" s="5" t="s">
        <v>1476</v>
      </c>
      <c r="C1457" s="5" t="s">
        <v>27</v>
      </c>
      <c r="D1457" s="5" t="s">
        <v>26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 t="s">
        <v>26</v>
      </c>
      <c r="T1457" s="5"/>
    </row>
    <row r="1458" spans="1:20" x14ac:dyDescent="0.25">
      <c r="A1458" s="5">
        <f>1451</f>
      </c>
      <c r="B1458" s="5" t="s">
        <v>1477</v>
      </c>
      <c r="C1458" s="5" t="s">
        <v>27</v>
      </c>
      <c r="D1458" s="5" t="s">
        <v>26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5">
        <f>1452</f>
      </c>
      <c r="B1459" s="5" t="s">
        <v>1478</v>
      </c>
      <c r="C1459" s="5" t="s">
        <v>27</v>
      </c>
      <c r="D1459" s="5" t="s">
        <v>26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 t="s">
        <v>26</v>
      </c>
      <c r="T1459" s="5"/>
    </row>
    <row r="1460" spans="1:20" x14ac:dyDescent="0.25">
      <c r="A1460" s="5">
        <f>1453</f>
      </c>
      <c r="B1460" s="5" t="s">
        <v>1479</v>
      </c>
      <c r="C1460" s="5" t="s">
        <v>27</v>
      </c>
      <c r="D1460" s="5" t="s">
        <v>26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5">
        <f>1454</f>
      </c>
      <c r="B1461" s="5" t="s">
        <v>1480</v>
      </c>
      <c r="C1461" s="5" t="s">
        <v>27</v>
      </c>
      <c r="D1461" s="5" t="s">
        <v>26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 t="s">
        <v>26</v>
      </c>
      <c r="T1461" s="5"/>
    </row>
    <row r="1462" spans="1:20" x14ac:dyDescent="0.25">
      <c r="A1462" s="5">
        <f>1455</f>
      </c>
      <c r="B1462" s="5" t="s">
        <v>1481</v>
      </c>
      <c r="C1462" s="5" t="s">
        <v>27</v>
      </c>
      <c r="D1462" s="5" t="s">
        <v>26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5">
        <f>1456</f>
      </c>
      <c r="B1463" s="5" t="s">
        <v>1482</v>
      </c>
      <c r="C1463" s="5" t="s">
        <v>27</v>
      </c>
      <c r="D1463" s="5" t="s">
        <v>26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 t="s">
        <v>26</v>
      </c>
      <c r="T1463" s="5"/>
    </row>
    <row r="1464" spans="1:20" x14ac:dyDescent="0.25">
      <c r="A1464" s="5">
        <f>1457</f>
      </c>
      <c r="B1464" s="5" t="s">
        <v>1483</v>
      </c>
      <c r="C1464" s="5" t="s">
        <v>27</v>
      </c>
      <c r="D1464" s="5" t="s">
        <v>26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5">
        <f>1458</f>
      </c>
      <c r="B1465" s="5" t="s">
        <v>1484</v>
      </c>
      <c r="C1465" s="5" t="s">
        <v>27</v>
      </c>
      <c r="D1465" s="5" t="s">
        <v>26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 t="s">
        <v>26</v>
      </c>
      <c r="T1465" s="5"/>
    </row>
    <row r="1466" spans="1:20" x14ac:dyDescent="0.25">
      <c r="A1466" s="5">
        <f>1459</f>
      </c>
      <c r="B1466" s="5" t="s">
        <v>1485</v>
      </c>
      <c r="C1466" s="5" t="s">
        <v>27</v>
      </c>
      <c r="D1466" s="5" t="s">
        <v>26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5">
        <f>1460</f>
      </c>
      <c r="B1467" s="5" t="s">
        <v>1486</v>
      </c>
      <c r="C1467" s="5" t="s">
        <v>27</v>
      </c>
      <c r="D1467" s="5" t="s">
        <v>26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 t="s">
        <v>26</v>
      </c>
      <c r="T1467" s="5"/>
    </row>
    <row r="1468" spans="1:20" x14ac:dyDescent="0.25">
      <c r="A1468" s="5">
        <f>1461</f>
      </c>
      <c r="B1468" s="5" t="s">
        <v>1487</v>
      </c>
      <c r="C1468" s="5" t="s">
        <v>27</v>
      </c>
      <c r="D1468" s="5" t="s">
        <v>26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5">
        <f>1462</f>
      </c>
      <c r="B1469" s="5" t="s">
        <v>1488</v>
      </c>
      <c r="C1469" s="5" t="s">
        <v>27</v>
      </c>
      <c r="D1469" s="5" t="s">
        <v>26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 t="s">
        <v>26</v>
      </c>
      <c r="T1469" s="5"/>
    </row>
    <row r="1470" spans="1:20" x14ac:dyDescent="0.25">
      <c r="A1470" s="5">
        <f>1463</f>
      </c>
      <c r="B1470" s="5" t="s">
        <v>1489</v>
      </c>
      <c r="C1470" s="5" t="s">
        <v>27</v>
      </c>
      <c r="D1470" s="5" t="s">
        <v>26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5">
        <f>1464</f>
      </c>
      <c r="B1471" s="5" t="s">
        <v>1490</v>
      </c>
      <c r="C1471" s="5" t="s">
        <v>27</v>
      </c>
      <c r="D1471" s="5" t="s">
        <v>26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 t="s">
        <v>26</v>
      </c>
      <c r="T1471" s="5"/>
    </row>
    <row r="1472" spans="1:20" x14ac:dyDescent="0.25">
      <c r="A1472" s="5">
        <f>1465</f>
      </c>
      <c r="B1472" s="5" t="s">
        <v>1491</v>
      </c>
      <c r="C1472" s="5" t="s">
        <v>27</v>
      </c>
      <c r="D1472" s="5" t="s">
        <v>26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5">
        <f>1466</f>
      </c>
      <c r="B1473" s="5" t="s">
        <v>1492</v>
      </c>
      <c r="C1473" s="5" t="s">
        <v>27</v>
      </c>
      <c r="D1473" s="5" t="s">
        <v>26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 t="s">
        <v>26</v>
      </c>
      <c r="T1473" s="5"/>
    </row>
    <row r="1474" spans="1:20" x14ac:dyDescent="0.25">
      <c r="A1474" s="5">
        <f>1467</f>
      </c>
      <c r="B1474" s="5" t="s">
        <v>1493</v>
      </c>
      <c r="C1474" s="5" t="s">
        <v>27</v>
      </c>
      <c r="D1474" s="5" t="s">
        <v>26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5">
        <f>1468</f>
      </c>
      <c r="B1475" s="5" t="s">
        <v>1494</v>
      </c>
      <c r="C1475" s="5" t="s">
        <v>27</v>
      </c>
      <c r="D1475" s="5" t="s">
        <v>26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 t="s">
        <v>26</v>
      </c>
      <c r="T1475" s="5"/>
    </row>
    <row r="1476" spans="1:20" x14ac:dyDescent="0.25">
      <c r="A1476" s="5">
        <f>1469</f>
      </c>
      <c r="B1476" s="5" t="s">
        <v>1495</v>
      </c>
      <c r="C1476" s="5" t="s">
        <v>27</v>
      </c>
      <c r="D1476" s="5" t="s">
        <v>26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5">
        <f>1470</f>
      </c>
      <c r="B1477" s="5" t="s">
        <v>1496</v>
      </c>
      <c r="C1477" s="5" t="s">
        <v>27</v>
      </c>
      <c r="D1477" s="5" t="s">
        <v>26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 t="s">
        <v>26</v>
      </c>
      <c r="T1477" s="5"/>
    </row>
    <row r="1478" spans="1:20" x14ac:dyDescent="0.25">
      <c r="A1478" s="5">
        <f>1471</f>
      </c>
      <c r="B1478" s="5" t="s">
        <v>1497</v>
      </c>
      <c r="C1478" s="5" t="s">
        <v>27</v>
      </c>
      <c r="D1478" s="5" t="s">
        <v>26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5">
        <f>1472</f>
      </c>
      <c r="B1479" s="5" t="s">
        <v>1498</v>
      </c>
      <c r="C1479" s="5" t="s">
        <v>27</v>
      </c>
      <c r="D1479" s="5" t="s">
        <v>26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 t="s">
        <v>26</v>
      </c>
      <c r="T1479" s="5"/>
    </row>
    <row r="1480" spans="1:20" x14ac:dyDescent="0.25">
      <c r="A1480" s="5">
        <f>1473</f>
      </c>
      <c r="B1480" s="5" t="s">
        <v>1499</v>
      </c>
      <c r="C1480" s="5" t="s">
        <v>27</v>
      </c>
      <c r="D1480" s="5" t="s">
        <v>26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5">
        <f>1474</f>
      </c>
      <c r="B1481" s="5" t="s">
        <v>1500</v>
      </c>
      <c r="C1481" s="5" t="s">
        <v>27</v>
      </c>
      <c r="D1481" s="5" t="s">
        <v>26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 t="s">
        <v>26</v>
      </c>
      <c r="T1481" s="5"/>
    </row>
    <row r="1482" spans="1:20" x14ac:dyDescent="0.25">
      <c r="A1482" s="5">
        <f>1475</f>
      </c>
      <c r="B1482" s="5" t="s">
        <v>1501</v>
      </c>
      <c r="C1482" s="5" t="s">
        <v>27</v>
      </c>
      <c r="D1482" s="5" t="s">
        <v>26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5">
        <f>1476</f>
      </c>
      <c r="B1483" s="5" t="s">
        <v>1502</v>
      </c>
      <c r="C1483" s="5" t="s">
        <v>27</v>
      </c>
      <c r="D1483" s="5" t="s">
        <v>26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 t="s">
        <v>26</v>
      </c>
      <c r="T1483" s="5"/>
    </row>
    <row r="1484" spans="1:20" x14ac:dyDescent="0.25">
      <c r="A1484" s="5">
        <f>1477</f>
      </c>
      <c r="B1484" s="5" t="s">
        <v>1503</v>
      </c>
      <c r="C1484" s="5" t="s">
        <v>27</v>
      </c>
      <c r="D1484" s="5" t="s">
        <v>26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5">
        <f>1478</f>
      </c>
      <c r="B1485" s="5" t="s">
        <v>1504</v>
      </c>
      <c r="C1485" s="5" t="s">
        <v>27</v>
      </c>
      <c r="D1485" s="5" t="s">
        <v>26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 t="s">
        <v>26</v>
      </c>
      <c r="T1485" s="5"/>
    </row>
    <row r="1486" spans="1:20" x14ac:dyDescent="0.25">
      <c r="A1486" s="5">
        <f>1479</f>
      </c>
      <c r="B1486" s="5" t="s">
        <v>1505</v>
      </c>
      <c r="C1486" s="5" t="s">
        <v>27</v>
      </c>
      <c r="D1486" s="5" t="s">
        <v>26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5">
        <f>1480</f>
      </c>
      <c r="B1487" s="5" t="s">
        <v>1506</v>
      </c>
      <c r="C1487" s="5" t="s">
        <v>27</v>
      </c>
      <c r="D1487" s="5" t="s">
        <v>26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 t="s">
        <v>26</v>
      </c>
      <c r="T1487" s="5"/>
    </row>
    <row r="1488" spans="1:20" x14ac:dyDescent="0.25">
      <c r="A1488" s="5">
        <f>1481</f>
      </c>
      <c r="B1488" s="5" t="s">
        <v>1507</v>
      </c>
      <c r="C1488" s="5" t="s">
        <v>27</v>
      </c>
      <c r="D1488" s="5" t="s">
        <v>26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5">
        <f>1482</f>
      </c>
      <c r="B1489" s="5" t="s">
        <v>1508</v>
      </c>
      <c r="C1489" s="5" t="s">
        <v>27</v>
      </c>
      <c r="D1489" s="5" t="s">
        <v>26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 t="s">
        <v>26</v>
      </c>
      <c r="T1489" s="5"/>
    </row>
    <row r="1490" spans="1:20" x14ac:dyDescent="0.25">
      <c r="A1490" s="5">
        <f>1483</f>
      </c>
      <c r="B1490" s="5" t="s">
        <v>1509</v>
      </c>
      <c r="C1490" s="5" t="s">
        <v>27</v>
      </c>
      <c r="D1490" s="5" t="s">
        <v>26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27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 t="s">
        <v>26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27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5">
        <f>1486</f>
      </c>
      <c r="B1493" s="5" t="s">
        <v>1512</v>
      </c>
      <c r="C1493" s="5" t="s">
        <v>27</v>
      </c>
      <c r="D1493" s="5" t="s">
        <v>26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 t="s">
        <v>26</v>
      </c>
      <c r="T1493" s="5"/>
    </row>
    <row r="1494" spans="1:20" x14ac:dyDescent="0.25">
      <c r="A1494" s="5">
        <f>1487</f>
      </c>
      <c r="B1494" s="5" t="s">
        <v>1513</v>
      </c>
      <c r="C1494" s="5" t="s">
        <v>27</v>
      </c>
      <c r="D1494" s="5" t="s">
        <v>26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5">
        <f>1488</f>
      </c>
      <c r="B1495" s="5" t="s">
        <v>1514</v>
      </c>
      <c r="C1495" s="5" t="s">
        <v>27</v>
      </c>
      <c r="D1495" s="5" t="s">
        <v>26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 t="s">
        <v>26</v>
      </c>
      <c r="T1495" s="5"/>
    </row>
    <row r="1496" spans="1:20" x14ac:dyDescent="0.25">
      <c r="A1496" s="5">
        <f>1489</f>
      </c>
      <c r="B1496" s="5" t="s">
        <v>1515</v>
      </c>
      <c r="C1496" s="5" t="s">
        <v>27</v>
      </c>
      <c r="D1496" s="5" t="s">
        <v>26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5">
        <f>1490</f>
      </c>
      <c r="B1497" s="5" t="s">
        <v>1516</v>
      </c>
      <c r="C1497" s="5" t="s">
        <v>27</v>
      </c>
      <c r="D1497" s="5" t="s">
        <v>26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 t="s">
        <v>26</v>
      </c>
      <c r="T1497" s="5"/>
    </row>
    <row r="1498" spans="1:20" x14ac:dyDescent="0.25">
      <c r="A1498" s="5">
        <f>1491</f>
      </c>
      <c r="B1498" s="5" t="s">
        <v>1517</v>
      </c>
      <c r="C1498" s="5" t="s">
        <v>27</v>
      </c>
      <c r="D1498" s="5" t="s">
        <v>26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5">
        <f>1492</f>
      </c>
      <c r="B1499" s="5" t="s">
        <v>1518</v>
      </c>
      <c r="C1499" s="5" t="s">
        <v>27</v>
      </c>
      <c r="D1499" s="5" t="s">
        <v>26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 t="s">
        <v>26</v>
      </c>
      <c r="T1499" s="5"/>
    </row>
    <row r="1500" spans="1:20" x14ac:dyDescent="0.25">
      <c r="A1500" s="5">
        <f>1493</f>
      </c>
      <c r="B1500" s="5" t="s">
        <v>1519</v>
      </c>
      <c r="C1500" s="5" t="s">
        <v>27</v>
      </c>
      <c r="D1500" s="5" t="s">
        <v>26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5">
        <f>1494</f>
      </c>
      <c r="B1501" s="5" t="s">
        <v>1520</v>
      </c>
      <c r="C1501" s="5" t="s">
        <v>27</v>
      </c>
      <c r="D1501" s="5" t="s">
        <v>26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 t="s">
        <v>26</v>
      </c>
      <c r="T1501" s="5"/>
    </row>
    <row r="1502" spans="1:20" x14ac:dyDescent="0.25">
      <c r="A1502" s="5">
        <f>1495</f>
      </c>
      <c r="B1502" s="5" t="s">
        <v>1521</v>
      </c>
      <c r="C1502" s="5" t="s">
        <v>27</v>
      </c>
      <c r="D1502" s="5" t="s">
        <v>26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5">
        <f>1496</f>
      </c>
      <c r="B1503" s="5" t="s">
        <v>1522</v>
      </c>
      <c r="C1503" s="5" t="s">
        <v>27</v>
      </c>
      <c r="D1503" s="5" t="s">
        <v>26</v>
      </c>
      <c r="E1503" s="5">
        <v>25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 t="s">
        <v>27</v>
      </c>
      <c r="T1503" s="5"/>
    </row>
    <row r="1504" spans="1:20" x14ac:dyDescent="0.25">
      <c r="A1504" s="5">
        <f>1497</f>
      </c>
      <c r="B1504" s="5" t="s">
        <v>1523</v>
      </c>
      <c r="C1504" s="5" t="s">
        <v>27</v>
      </c>
      <c r="D1504" s="5" t="s">
        <v>26</v>
      </c>
      <c r="E1504" s="5">
        <v>25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 t="s">
        <v>27</v>
      </c>
      <c r="T1504" s="5"/>
    </row>
    <row r="1505" spans="1:20" x14ac:dyDescent="0.25">
      <c r="A1505" s="5">
        <f>1498</f>
      </c>
      <c r="B1505" s="5" t="s">
        <v>1524</v>
      </c>
      <c r="C1505" s="5" t="s">
        <v>27</v>
      </c>
      <c r="D1505" s="5" t="s">
        <v>26</v>
      </c>
      <c r="E1505" s="5">
        <v>25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 t="s">
        <v>27</v>
      </c>
      <c r="T1505" s="5"/>
    </row>
    <row r="1506" spans="1:20" x14ac:dyDescent="0.25">
      <c r="A1506" s="5">
        <f>1499</f>
      </c>
      <c r="B1506" s="5" t="s">
        <v>1525</v>
      </c>
      <c r="C1506" s="5" t="s">
        <v>27</v>
      </c>
      <c r="D1506" s="5" t="s">
        <v>26</v>
      </c>
      <c r="E1506" s="5">
        <v>25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 t="s">
        <v>27</v>
      </c>
      <c r="T1506" s="5"/>
    </row>
    <row r="1507" spans="1:20" x14ac:dyDescent="0.25">
      <c r="A1507" s="5">
        <f>1500</f>
      </c>
      <c r="B1507" s="5" t="s">
        <v>1526</v>
      </c>
      <c r="C1507" s="5" t="s">
        <v>27</v>
      </c>
      <c r="D1507" s="5" t="s">
        <v>26</v>
      </c>
      <c r="E1507" s="5">
        <v>25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 t="s">
        <v>27</v>
      </c>
      <c r="T1507" s="5"/>
    </row>
    <row r="1508" spans="1:20" x14ac:dyDescent="0.25">
      <c r="A1508" s="5">
        <f>1501</f>
      </c>
      <c r="B1508" s="5" t="s">
        <v>1527</v>
      </c>
      <c r="C1508" s="5" t="s">
        <v>27</v>
      </c>
      <c r="D1508" s="5" t="s">
        <v>26</v>
      </c>
      <c r="E1508" s="5">
        <v>25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 t="s">
        <v>27</v>
      </c>
      <c r="T1508" s="5"/>
    </row>
    <row r="1509" spans="1:20" x14ac:dyDescent="0.25">
      <c r="A1509" s="5">
        <f>1502</f>
      </c>
      <c r="B1509" s="5" t="s">
        <v>1528</v>
      </c>
      <c r="C1509" s="5" t="s">
        <v>27</v>
      </c>
      <c r="D1509" s="5" t="s">
        <v>26</v>
      </c>
      <c r="E1509" s="5">
        <v>25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 t="s">
        <v>27</v>
      </c>
      <c r="T1509" s="5"/>
    </row>
    <row r="1510" spans="1:20" x14ac:dyDescent="0.25">
      <c r="A1510" s="5">
        <f>1503</f>
      </c>
      <c r="B1510" s="5" t="s">
        <v>1529</v>
      </c>
      <c r="C1510" s="5" t="s">
        <v>27</v>
      </c>
      <c r="D1510" s="5" t="s">
        <v>26</v>
      </c>
      <c r="E1510" s="5">
        <v>25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 t="s">
        <v>27</v>
      </c>
      <c r="T1510" s="5"/>
    </row>
    <row r="1511" spans="1:20" x14ac:dyDescent="0.25">
      <c r="A1511" s="5">
        <f>1504</f>
      </c>
      <c r="B1511" s="5" t="s">
        <v>1530</v>
      </c>
      <c r="C1511" s="5" t="s">
        <v>27</v>
      </c>
      <c r="D1511" s="5" t="s">
        <v>26</v>
      </c>
      <c r="E1511" s="5">
        <v>25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 t="s">
        <v>27</v>
      </c>
      <c r="T1511" s="5"/>
    </row>
    <row r="1512" spans="1:20" x14ac:dyDescent="0.25">
      <c r="A1512" s="5">
        <f>1505</f>
      </c>
      <c r="B1512" s="5" t="s">
        <v>1531</v>
      </c>
      <c r="C1512" s="5" t="s">
        <v>27</v>
      </c>
      <c r="D1512" s="5" t="s">
        <v>26</v>
      </c>
      <c r="E1512" s="5">
        <v>25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 t="s">
        <v>27</v>
      </c>
      <c r="T1512" s="5"/>
    </row>
    <row r="1513" spans="1:20" x14ac:dyDescent="0.25">
      <c r="A1513" s="5">
        <f>1506</f>
      </c>
      <c r="B1513" s="5" t="s">
        <v>1532</v>
      </c>
      <c r="C1513" s="5" t="s">
        <v>27</v>
      </c>
      <c r="D1513" s="5" t="s">
        <v>26</v>
      </c>
      <c r="E1513" s="5">
        <v>25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 t="s">
        <v>27</v>
      </c>
      <c r="T1513" s="5"/>
    </row>
    <row r="1514" spans="1:20" x14ac:dyDescent="0.25">
      <c r="A1514" s="5">
        <f>1507</f>
      </c>
      <c r="B1514" s="5" t="s">
        <v>1533</v>
      </c>
      <c r="C1514" s="5" t="s">
        <v>27</v>
      </c>
      <c r="D1514" s="5" t="s">
        <v>26</v>
      </c>
      <c r="E1514" s="5">
        <v>25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 t="s">
        <v>27</v>
      </c>
      <c r="T1514" s="5"/>
    </row>
    <row r="1515" spans="1:20" x14ac:dyDescent="0.25">
      <c r="A1515" s="5">
        <f>1508</f>
      </c>
      <c r="B1515" s="5" t="s">
        <v>1534</v>
      </c>
      <c r="C1515" s="5" t="s">
        <v>27</v>
      </c>
      <c r="D1515" s="5" t="s">
        <v>26</v>
      </c>
      <c r="E1515" s="5">
        <v>25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 t="s">
        <v>27</v>
      </c>
      <c r="T1515" s="5"/>
    </row>
    <row r="1516" spans="1:20" x14ac:dyDescent="0.25">
      <c r="A1516" s="5">
        <f>1509</f>
      </c>
      <c r="B1516" s="5" t="s">
        <v>1535</v>
      </c>
      <c r="C1516" s="5" t="s">
        <v>27</v>
      </c>
      <c r="D1516" s="5" t="s">
        <v>26</v>
      </c>
      <c r="E1516" s="5">
        <v>25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 t="s">
        <v>27</v>
      </c>
      <c r="T1516" s="5"/>
    </row>
    <row r="1517" spans="1:20" x14ac:dyDescent="0.25">
      <c r="A1517" s="5">
        <f>1510</f>
      </c>
      <c r="B1517" s="5" t="s">
        <v>1536</v>
      </c>
      <c r="C1517" s="5" t="s">
        <v>27</v>
      </c>
      <c r="D1517" s="5" t="s">
        <v>26</v>
      </c>
      <c r="E1517" s="5">
        <v>25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 t="s">
        <v>27</v>
      </c>
      <c r="T1517" s="5"/>
    </row>
    <row r="1518" spans="1:20" x14ac:dyDescent="0.25">
      <c r="A1518" s="5">
        <f>1511</f>
      </c>
      <c r="B1518" s="5" t="s">
        <v>1537</v>
      </c>
      <c r="C1518" s="5" t="s">
        <v>27</v>
      </c>
      <c r="D1518" s="5" t="s">
        <v>26</v>
      </c>
      <c r="E1518" s="5">
        <v>25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 t="s">
        <v>27</v>
      </c>
      <c r="T1518" s="5"/>
    </row>
    <row r="1519" spans="1:20" x14ac:dyDescent="0.25">
      <c r="A1519" s="5">
        <f>1512</f>
      </c>
      <c r="B1519" s="5" t="s">
        <v>1538</v>
      </c>
      <c r="C1519" s="5" t="s">
        <v>27</v>
      </c>
      <c r="D1519" s="5" t="s">
        <v>26</v>
      </c>
      <c r="E1519" s="5">
        <v>25</v>
      </c>
      <c r="F1519" s="5">
        <v>60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 t="s">
        <v>27</v>
      </c>
      <c r="T1519" s="5"/>
    </row>
    <row r="1520" spans="1:20" x14ac:dyDescent="0.25">
      <c r="A1520" s="5">
        <f>1513</f>
      </c>
      <c r="B1520" s="5" t="s">
        <v>1539</v>
      </c>
      <c r="C1520" s="5" t="s">
        <v>27</v>
      </c>
      <c r="D1520" s="5" t="s">
        <v>26</v>
      </c>
      <c r="E1520" s="5">
        <v>25</v>
      </c>
      <c r="F1520" s="5">
        <v>60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 t="s">
        <v>27</v>
      </c>
      <c r="T1520" s="5"/>
    </row>
    <row r="1521" spans="1:20" x14ac:dyDescent="0.25">
      <c r="A1521" s="5">
        <f>1514</f>
      </c>
      <c r="B1521" s="5" t="s">
        <v>1540</v>
      </c>
      <c r="C1521" s="5" t="s">
        <v>27</v>
      </c>
      <c r="D1521" s="5" t="s">
        <v>26</v>
      </c>
      <c r="E1521" s="5">
        <v>25</v>
      </c>
      <c r="F1521" s="5">
        <v>60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 t="s">
        <v>27</v>
      </c>
      <c r="T1521" s="5"/>
    </row>
    <row r="1522" spans="1:20" x14ac:dyDescent="0.25">
      <c r="A1522" s="5">
        <f>1515</f>
      </c>
      <c r="B1522" s="5" t="s">
        <v>1541</v>
      </c>
      <c r="C1522" s="5" t="s">
        <v>27</v>
      </c>
      <c r="D1522" s="5" t="s">
        <v>26</v>
      </c>
      <c r="E1522" s="5">
        <v>25</v>
      </c>
      <c r="F1522" s="5">
        <v>60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 t="s">
        <v>27</v>
      </c>
      <c r="T1522" s="5"/>
    </row>
    <row r="1523" spans="1:20" x14ac:dyDescent="0.25">
      <c r="A1523" s="5">
        <f>1516</f>
      </c>
      <c r="B1523" s="5" t="s">
        <v>1542</v>
      </c>
      <c r="C1523" s="5" t="s">
        <v>27</v>
      </c>
      <c r="D1523" s="5" t="s">
        <v>26</v>
      </c>
      <c r="E1523" s="5">
        <v>25</v>
      </c>
      <c r="F1523" s="5">
        <v>60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 t="s">
        <v>27</v>
      </c>
      <c r="T1523" s="5"/>
    </row>
    <row r="1524" spans="1:20" x14ac:dyDescent="0.25">
      <c r="A1524" s="5">
        <f>1517</f>
      </c>
      <c r="B1524" s="5" t="s">
        <v>1543</v>
      </c>
      <c r="C1524" s="5" t="s">
        <v>27</v>
      </c>
      <c r="D1524" s="5" t="s">
        <v>26</v>
      </c>
      <c r="E1524" s="5">
        <v>25</v>
      </c>
      <c r="F1524" s="5">
        <v>60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 t="s">
        <v>27</v>
      </c>
      <c r="T1524" s="5"/>
    </row>
    <row r="1525" spans="1:20" x14ac:dyDescent="0.25">
      <c r="A1525" s="5">
        <f>1518</f>
      </c>
      <c r="B1525" s="5" t="s">
        <v>1544</v>
      </c>
      <c r="C1525" s="5" t="s">
        <v>27</v>
      </c>
      <c r="D1525" s="5" t="s">
        <v>26</v>
      </c>
      <c r="E1525" s="5">
        <v>25</v>
      </c>
      <c r="F1525" s="5">
        <v>60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 t="s">
        <v>27</v>
      </c>
      <c r="T1525" s="5"/>
    </row>
    <row r="1526" spans="1:20" x14ac:dyDescent="0.25">
      <c r="A1526" s="5">
        <f>1519</f>
      </c>
      <c r="B1526" s="5" t="s">
        <v>1545</v>
      </c>
      <c r="C1526" s="5" t="s">
        <v>27</v>
      </c>
      <c r="D1526" s="5" t="s">
        <v>26</v>
      </c>
      <c r="E1526" s="5">
        <v>25</v>
      </c>
      <c r="F1526" s="5">
        <v>60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 t="s">
        <v>27</v>
      </c>
      <c r="T1526" s="5"/>
    </row>
    <row r="1527" spans="1:20" x14ac:dyDescent="0.25">
      <c r="A1527" s="5">
        <f>1520</f>
      </c>
      <c r="B1527" s="5" t="s">
        <v>1546</v>
      </c>
      <c r="C1527" s="5" t="s">
        <v>27</v>
      </c>
      <c r="D1527" s="5" t="s">
        <v>26</v>
      </c>
      <c r="E1527" s="5">
        <v>25</v>
      </c>
      <c r="F1527" s="5">
        <v>60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 t="s">
        <v>27</v>
      </c>
      <c r="T1527" s="5"/>
    </row>
    <row r="1528" spans="1:20" x14ac:dyDescent="0.25">
      <c r="A1528" s="5">
        <f>1521</f>
      </c>
      <c r="B1528" s="5" t="s">
        <v>1547</v>
      </c>
      <c r="C1528" s="5" t="s">
        <v>27</v>
      </c>
      <c r="D1528" s="5" t="s">
        <v>26</v>
      </c>
      <c r="E1528" s="5">
        <v>25</v>
      </c>
      <c r="F1528" s="5">
        <v>60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 t="s">
        <v>27</v>
      </c>
      <c r="T1528" s="5"/>
    </row>
    <row r="1529" spans="1:20" x14ac:dyDescent="0.25">
      <c r="A1529" s="5">
        <f>1522</f>
      </c>
      <c r="B1529" s="5" t="s">
        <v>1548</v>
      </c>
      <c r="C1529" s="5" t="s">
        <v>27</v>
      </c>
      <c r="D1529" s="5" t="s">
        <v>26</v>
      </c>
      <c r="E1529" s="5">
        <v>25</v>
      </c>
      <c r="F1529" s="5">
        <v>60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 t="s">
        <v>27</v>
      </c>
      <c r="T1529" s="5"/>
    </row>
    <row r="1530" spans="1:20" x14ac:dyDescent="0.25">
      <c r="A1530" s="5">
        <f>1523</f>
      </c>
      <c r="B1530" s="5" t="s">
        <v>1549</v>
      </c>
      <c r="C1530" s="5" t="s">
        <v>27</v>
      </c>
      <c r="D1530" s="5" t="s">
        <v>26</v>
      </c>
      <c r="E1530" s="5">
        <v>25</v>
      </c>
      <c r="F1530" s="5">
        <v>60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 t="s">
        <v>27</v>
      </c>
      <c r="T1530" s="5"/>
    </row>
    <row r="1531" spans="1:20" x14ac:dyDescent="0.25">
      <c r="A1531" s="5">
        <f>1524</f>
      </c>
      <c r="B1531" s="5" t="s">
        <v>1550</v>
      </c>
      <c r="C1531" s="5" t="s">
        <v>27</v>
      </c>
      <c r="D1531" s="5" t="s">
        <v>26</v>
      </c>
      <c r="E1531" s="5">
        <v>25</v>
      </c>
      <c r="F1531" s="5">
        <v>60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 t="s">
        <v>27</v>
      </c>
      <c r="T1531" s="5"/>
    </row>
    <row r="1532" spans="1:20" x14ac:dyDescent="0.25">
      <c r="A1532" s="5">
        <f>1525</f>
      </c>
      <c r="B1532" s="5" t="s">
        <v>1551</v>
      </c>
      <c r="C1532" s="5" t="s">
        <v>27</v>
      </c>
      <c r="D1532" s="5" t="s">
        <v>26</v>
      </c>
      <c r="E1532" s="5">
        <v>25</v>
      </c>
      <c r="F1532" s="5">
        <v>60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 t="s">
        <v>27</v>
      </c>
      <c r="T1532" s="5"/>
    </row>
    <row r="1533" spans="1:20" x14ac:dyDescent="0.25">
      <c r="A1533" s="5">
        <f>1526</f>
      </c>
      <c r="B1533" s="5" t="s">
        <v>1552</v>
      </c>
      <c r="C1533" s="5" t="s">
        <v>27</v>
      </c>
      <c r="D1533" s="5" t="s">
        <v>26</v>
      </c>
      <c r="E1533" s="5">
        <v>25</v>
      </c>
      <c r="F1533" s="5">
        <v>60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 t="s">
        <v>27</v>
      </c>
      <c r="T1533" s="5"/>
    </row>
    <row r="1534" spans="1:20" x14ac:dyDescent="0.25">
      <c r="A1534" s="5">
        <f>1527</f>
      </c>
      <c r="B1534" s="5" t="s">
        <v>1553</v>
      </c>
      <c r="C1534" s="5" t="s">
        <v>27</v>
      </c>
      <c r="D1534" s="5" t="s">
        <v>26</v>
      </c>
      <c r="E1534" s="5">
        <v>25</v>
      </c>
      <c r="F1534" s="5">
        <v>60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 t="s">
        <v>27</v>
      </c>
      <c r="T1534" s="5"/>
    </row>
    <row r="1535" spans="1:20" x14ac:dyDescent="0.25">
      <c r="A1535" s="5">
        <f>1528</f>
      </c>
      <c r="B1535" s="5" t="s">
        <v>1554</v>
      </c>
      <c r="C1535" s="5" t="s">
        <v>27</v>
      </c>
      <c r="D1535" s="5" t="s">
        <v>26</v>
      </c>
      <c r="E1535" s="5">
        <v>25</v>
      </c>
      <c r="F1535" s="5">
        <v>60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 t="s">
        <v>27</v>
      </c>
      <c r="T1535" s="5"/>
    </row>
    <row r="1536" spans="1:20" x14ac:dyDescent="0.25">
      <c r="A1536" s="5">
        <f>1529</f>
      </c>
      <c r="B1536" s="5" t="s">
        <v>1555</v>
      </c>
      <c r="C1536" s="5" t="s">
        <v>27</v>
      </c>
      <c r="D1536" s="5" t="s">
        <v>26</v>
      </c>
      <c r="E1536" s="5">
        <v>25</v>
      </c>
      <c r="F1536" s="5">
        <v>60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 t="s">
        <v>27</v>
      </c>
      <c r="T1536" s="5"/>
    </row>
    <row r="1537" spans="1:20" x14ac:dyDescent="0.25">
      <c r="A1537" s="5">
        <f>1530</f>
      </c>
      <c r="B1537" s="5" t="s">
        <v>1556</v>
      </c>
      <c r="C1537" s="5" t="s">
        <v>27</v>
      </c>
      <c r="D1537" s="5" t="s">
        <v>26</v>
      </c>
      <c r="E1537" s="5">
        <v>25</v>
      </c>
      <c r="F1537" s="5">
        <v>60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 t="s">
        <v>27</v>
      </c>
      <c r="T1537" s="5"/>
    </row>
    <row r="1538" spans="1:20" x14ac:dyDescent="0.25">
      <c r="A1538" s="5">
        <f>1531</f>
      </c>
      <c r="B1538" s="5" t="s">
        <v>1557</v>
      </c>
      <c r="C1538" s="5" t="s">
        <v>27</v>
      </c>
      <c r="D1538" s="5" t="s">
        <v>26</v>
      </c>
      <c r="E1538" s="5">
        <v>25</v>
      </c>
      <c r="F1538" s="5">
        <v>60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 t="s">
        <v>27</v>
      </c>
      <c r="T1538" s="5"/>
    </row>
    <row r="1539" spans="1:20" x14ac:dyDescent="0.25">
      <c r="A1539" s="5">
        <f>1532</f>
      </c>
      <c r="B1539" s="5" t="s">
        <v>1558</v>
      </c>
      <c r="C1539" s="5" t="s">
        <v>27</v>
      </c>
      <c r="D1539" s="5" t="s">
        <v>26</v>
      </c>
      <c r="E1539" s="5">
        <v>25</v>
      </c>
      <c r="F1539" s="5">
        <v>60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 t="s">
        <v>27</v>
      </c>
      <c r="T1539" s="5"/>
    </row>
    <row r="1540" spans="1:20" x14ac:dyDescent="0.25">
      <c r="A1540" s="5">
        <f>1533</f>
      </c>
      <c r="B1540" s="5" t="s">
        <v>1559</v>
      </c>
      <c r="C1540" s="5" t="s">
        <v>27</v>
      </c>
      <c r="D1540" s="5" t="s">
        <v>26</v>
      </c>
      <c r="E1540" s="5">
        <v>25</v>
      </c>
      <c r="F1540" s="5">
        <v>60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 t="s">
        <v>27</v>
      </c>
      <c r="T1540" s="5"/>
    </row>
    <row r="1541" spans="1:20" x14ac:dyDescent="0.25">
      <c r="A1541" s="5">
        <f>1534</f>
      </c>
      <c r="B1541" s="5" t="s">
        <v>1560</v>
      </c>
      <c r="C1541" s="5" t="s">
        <v>27</v>
      </c>
      <c r="D1541" s="5" t="s">
        <v>26</v>
      </c>
      <c r="E1541" s="5">
        <v>25</v>
      </c>
      <c r="F1541" s="5">
        <v>60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 t="s">
        <v>27</v>
      </c>
      <c r="T1541" s="5"/>
    </row>
    <row r="1542" spans="1:20" x14ac:dyDescent="0.25">
      <c r="A1542" s="5">
        <f>1535</f>
      </c>
      <c r="B1542" s="5" t="s">
        <v>1561</v>
      </c>
      <c r="C1542" s="5" t="s">
        <v>27</v>
      </c>
      <c r="D1542" s="5" t="s">
        <v>26</v>
      </c>
      <c r="E1542" s="5">
        <v>25</v>
      </c>
      <c r="F1542" s="5">
        <v>60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 t="s">
        <v>27</v>
      </c>
      <c r="T1542" s="5"/>
    </row>
    <row r="1543" spans="1:20" x14ac:dyDescent="0.25">
      <c r="A1543" s="5">
        <f>1536</f>
      </c>
      <c r="B1543" s="5" t="s">
        <v>1562</v>
      </c>
      <c r="C1543" s="5" t="s">
        <v>27</v>
      </c>
      <c r="D1543" s="5" t="s">
        <v>26</v>
      </c>
      <c r="E1543" s="5">
        <v>25</v>
      </c>
      <c r="F1543" s="5">
        <v>60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 t="s">
        <v>27</v>
      </c>
      <c r="T1543" s="5"/>
    </row>
    <row r="1544" spans="1:20" x14ac:dyDescent="0.25">
      <c r="A1544" s="5">
        <f>1537</f>
      </c>
      <c r="B1544" s="5" t="s">
        <v>1563</v>
      </c>
      <c r="C1544" s="5" t="s">
        <v>27</v>
      </c>
      <c r="D1544" s="5" t="s">
        <v>26</v>
      </c>
      <c r="E1544" s="5">
        <v>25</v>
      </c>
      <c r="F1544" s="5">
        <v>60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 t="s">
        <v>27</v>
      </c>
      <c r="T1544" s="5"/>
    </row>
    <row r="1545" spans="1:20" x14ac:dyDescent="0.25">
      <c r="A1545" s="5">
        <f>1538</f>
      </c>
      <c r="B1545" s="5" t="s">
        <v>1564</v>
      </c>
      <c r="C1545" s="5" t="s">
        <v>27</v>
      </c>
      <c r="D1545" s="5" t="s">
        <v>26</v>
      </c>
      <c r="E1545" s="5">
        <v>25</v>
      </c>
      <c r="F1545" s="5">
        <v>60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 t="s">
        <v>27</v>
      </c>
      <c r="T1545" s="5"/>
    </row>
    <row r="1546" spans="1:20" x14ac:dyDescent="0.25">
      <c r="A1546" s="5">
        <f>1539</f>
      </c>
      <c r="B1546" s="5" t="s">
        <v>1565</v>
      </c>
      <c r="C1546" s="5" t="s">
        <v>27</v>
      </c>
      <c r="D1546" s="5" t="s">
        <v>26</v>
      </c>
      <c r="E1546" s="5">
        <v>25</v>
      </c>
      <c r="F1546" s="5">
        <v>60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 t="s">
        <v>27</v>
      </c>
      <c r="T1546" s="5"/>
    </row>
    <row r="1547" spans="1:20" x14ac:dyDescent="0.25">
      <c r="A1547" s="5">
        <f>1540</f>
      </c>
      <c r="B1547" s="5" t="s">
        <v>1566</v>
      </c>
      <c r="C1547" s="5" t="s">
        <v>27</v>
      </c>
      <c r="D1547" s="5" t="s">
        <v>26</v>
      </c>
      <c r="E1547" s="5">
        <v>25</v>
      </c>
      <c r="F1547" s="5">
        <v>60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 t="s">
        <v>27</v>
      </c>
      <c r="T1547" s="5"/>
    </row>
    <row r="1548" spans="1:20" x14ac:dyDescent="0.25">
      <c r="A1548" s="5">
        <f>1541</f>
      </c>
      <c r="B1548" s="5" t="s">
        <v>1567</v>
      </c>
      <c r="C1548" s="5" t="s">
        <v>27</v>
      </c>
      <c r="D1548" s="5" t="s">
        <v>26</v>
      </c>
      <c r="E1548" s="5">
        <v>25</v>
      </c>
      <c r="F1548" s="5">
        <v>60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 t="s">
        <v>27</v>
      </c>
      <c r="T1548" s="5"/>
    </row>
    <row r="1549" spans="1:20" x14ac:dyDescent="0.25">
      <c r="A1549" s="5">
        <f>1542</f>
      </c>
      <c r="B1549" s="5" t="s">
        <v>1568</v>
      </c>
      <c r="C1549" s="5" t="s">
        <v>27</v>
      </c>
      <c r="D1549" s="5" t="s">
        <v>26</v>
      </c>
      <c r="E1549" s="5">
        <v>25</v>
      </c>
      <c r="F1549" s="5">
        <v>60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 t="s">
        <v>27</v>
      </c>
      <c r="T1549" s="5"/>
    </row>
    <row r="1550" spans="1:20" x14ac:dyDescent="0.25">
      <c r="A1550" s="5">
        <f>1543</f>
      </c>
      <c r="B1550" s="5" t="s">
        <v>1569</v>
      </c>
      <c r="C1550" s="5" t="s">
        <v>27</v>
      </c>
      <c r="D1550" s="5" t="s">
        <v>26</v>
      </c>
      <c r="E1550" s="5">
        <v>25</v>
      </c>
      <c r="F1550" s="5">
        <v>60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 t="s">
        <v>27</v>
      </c>
      <c r="T1550" s="5"/>
    </row>
    <row r="1551" spans="1:20" x14ac:dyDescent="0.25">
      <c r="A1551" s="5">
        <f>1544</f>
      </c>
      <c r="B1551" s="5" t="s">
        <v>1570</v>
      </c>
      <c r="C1551" s="5" t="s">
        <v>27</v>
      </c>
      <c r="D1551" s="5" t="s">
        <v>26</v>
      </c>
      <c r="E1551" s="5">
        <v>25</v>
      </c>
      <c r="F1551" s="5">
        <v>60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 t="s">
        <v>27</v>
      </c>
      <c r="T1551" s="5"/>
    </row>
    <row r="1552" spans="1:20" x14ac:dyDescent="0.25">
      <c r="A1552" s="5">
        <f>1545</f>
      </c>
      <c r="B1552" s="5" t="s">
        <v>1571</v>
      </c>
      <c r="C1552" s="5" t="s">
        <v>27</v>
      </c>
      <c r="D1552" s="5" t="s">
        <v>26</v>
      </c>
      <c r="E1552" s="5">
        <v>25</v>
      </c>
      <c r="F1552" s="5">
        <v>60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 t="s">
        <v>27</v>
      </c>
      <c r="T1552" s="5"/>
    </row>
    <row r="1553" spans="1:20" x14ac:dyDescent="0.25">
      <c r="A1553" s="5">
        <f>1546</f>
      </c>
      <c r="B1553" s="5" t="s">
        <v>1572</v>
      </c>
      <c r="C1553" s="5" t="s">
        <v>27</v>
      </c>
      <c r="D1553" s="5" t="s">
        <v>26</v>
      </c>
      <c r="E1553" s="5">
        <v>25</v>
      </c>
      <c r="F1553" s="5">
        <v>60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 t="s">
        <v>27</v>
      </c>
      <c r="T1553" s="5"/>
    </row>
    <row r="1554" spans="1:20" x14ac:dyDescent="0.25">
      <c r="A1554" s="5">
        <f>1547</f>
      </c>
      <c r="B1554" s="5" t="s">
        <v>1573</v>
      </c>
      <c r="C1554" s="5" t="s">
        <v>27</v>
      </c>
      <c r="D1554" s="5" t="s">
        <v>26</v>
      </c>
      <c r="E1554" s="5">
        <v>25</v>
      </c>
      <c r="F1554" s="5">
        <v>60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 t="s">
        <v>27</v>
      </c>
      <c r="T1554" s="5"/>
    </row>
    <row r="1555" spans="1:20" x14ac:dyDescent="0.25">
      <c r="A1555" s="5">
        <f>1548</f>
      </c>
      <c r="B1555" s="5" t="s">
        <v>1574</v>
      </c>
      <c r="C1555" s="5" t="s">
        <v>27</v>
      </c>
      <c r="D1555" s="5" t="s">
        <v>26</v>
      </c>
      <c r="E1555" s="5">
        <v>25</v>
      </c>
      <c r="F1555" s="5">
        <v>60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 t="s">
        <v>27</v>
      </c>
      <c r="T1555" s="5"/>
    </row>
    <row r="1556" spans="1:20" x14ac:dyDescent="0.25">
      <c r="A1556" s="5">
        <f>1549</f>
      </c>
      <c r="B1556" s="5" t="s">
        <v>1575</v>
      </c>
      <c r="C1556" s="5" t="s">
        <v>27</v>
      </c>
      <c r="D1556" s="5" t="s">
        <v>26</v>
      </c>
      <c r="E1556" s="5">
        <v>25</v>
      </c>
      <c r="F1556" s="5">
        <v>60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 t="s">
        <v>27</v>
      </c>
      <c r="T1556" s="5"/>
    </row>
    <row r="1557" spans="1:20" x14ac:dyDescent="0.25">
      <c r="A1557" s="5">
        <f>1550</f>
      </c>
      <c r="B1557" s="5" t="s">
        <v>1576</v>
      </c>
      <c r="C1557" s="5" t="s">
        <v>27</v>
      </c>
      <c r="D1557" s="5" t="s">
        <v>26</v>
      </c>
      <c r="E1557" s="5">
        <v>25</v>
      </c>
      <c r="F1557" s="5">
        <v>60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 t="s">
        <v>27</v>
      </c>
      <c r="T1557" s="5"/>
    </row>
    <row r="1558" spans="1:20" x14ac:dyDescent="0.25">
      <c r="A1558" s="5">
        <f>1551</f>
      </c>
      <c r="B1558" s="5" t="s">
        <v>1577</v>
      </c>
      <c r="C1558" s="5" t="s">
        <v>27</v>
      </c>
      <c r="D1558" s="5" t="s">
        <v>26</v>
      </c>
      <c r="E1558" s="5">
        <v>25</v>
      </c>
      <c r="F1558" s="5">
        <v>60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 t="s">
        <v>27</v>
      </c>
      <c r="T1558" s="5"/>
    </row>
    <row r="1559" spans="1:20" x14ac:dyDescent="0.25">
      <c r="A1559" s="5">
        <f>1552</f>
      </c>
      <c r="B1559" s="5" t="s">
        <v>1578</v>
      </c>
      <c r="C1559" s="5" t="s">
        <v>27</v>
      </c>
      <c r="D1559" s="5" t="s">
        <v>26</v>
      </c>
      <c r="E1559" s="5">
        <v>25</v>
      </c>
      <c r="F1559" s="5">
        <v>60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 t="s">
        <v>27</v>
      </c>
      <c r="T1559" s="5"/>
    </row>
    <row r="1560" spans="1:20" x14ac:dyDescent="0.25">
      <c r="A1560" s="5">
        <f>1553</f>
      </c>
      <c r="B1560" s="5" t="s">
        <v>1579</v>
      </c>
      <c r="C1560" s="5" t="s">
        <v>27</v>
      </c>
      <c r="D1560" s="5" t="s">
        <v>26</v>
      </c>
      <c r="E1560" s="5">
        <v>25</v>
      </c>
      <c r="F1560" s="5">
        <v>60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 t="s">
        <v>27</v>
      </c>
      <c r="T1560" s="5"/>
    </row>
    <row r="1561" spans="1:20" x14ac:dyDescent="0.25">
      <c r="A1561" s="5">
        <f>1554</f>
      </c>
      <c r="B1561" s="5" t="s">
        <v>1580</v>
      </c>
      <c r="C1561" s="5" t="s">
        <v>27</v>
      </c>
      <c r="D1561" s="5" t="s">
        <v>26</v>
      </c>
      <c r="E1561" s="5">
        <v>25</v>
      </c>
      <c r="F1561" s="5">
        <v>60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 t="s">
        <v>27</v>
      </c>
      <c r="T1561" s="5"/>
    </row>
    <row r="1562" spans="1:20" x14ac:dyDescent="0.25">
      <c r="A1562" s="5">
        <f>1555</f>
      </c>
      <c r="B1562" s="5" t="s">
        <v>1581</v>
      </c>
      <c r="C1562" s="5" t="s">
        <v>27</v>
      </c>
      <c r="D1562" s="5" t="s">
        <v>26</v>
      </c>
      <c r="E1562" s="5">
        <v>25</v>
      </c>
      <c r="F1562" s="5">
        <v>60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 t="s">
        <v>27</v>
      </c>
      <c r="T1562" s="5"/>
    </row>
    <row r="1563" spans="1:20" x14ac:dyDescent="0.25">
      <c r="A1563" s="5">
        <f>1556</f>
      </c>
      <c r="B1563" s="5" t="s">
        <v>1582</v>
      </c>
      <c r="C1563" s="5" t="s">
        <v>27</v>
      </c>
      <c r="D1563" s="5" t="s">
        <v>26</v>
      </c>
      <c r="E1563" s="5">
        <v>25</v>
      </c>
      <c r="F1563" s="5">
        <v>60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 t="s">
        <v>27</v>
      </c>
      <c r="T1563" s="5"/>
    </row>
    <row r="1564" spans="1:20" x14ac:dyDescent="0.25">
      <c r="A1564" s="5">
        <f>1557</f>
      </c>
      <c r="B1564" s="5" t="s">
        <v>1583</v>
      </c>
      <c r="C1564" s="5" t="s">
        <v>27</v>
      </c>
      <c r="D1564" s="5" t="s">
        <v>26</v>
      </c>
      <c r="E1564" s="5">
        <v>25</v>
      </c>
      <c r="F1564" s="5">
        <v>60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 t="s">
        <v>27</v>
      </c>
      <c r="T1564" s="5"/>
    </row>
    <row r="1565" spans="1:20" x14ac:dyDescent="0.25">
      <c r="A1565" s="5">
        <f>1558</f>
      </c>
      <c r="B1565" s="5" t="s">
        <v>1584</v>
      </c>
      <c r="C1565" s="5" t="s">
        <v>27</v>
      </c>
      <c r="D1565" s="5" t="s">
        <v>26</v>
      </c>
      <c r="E1565" s="5">
        <v>25</v>
      </c>
      <c r="F1565" s="5">
        <v>60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 t="s">
        <v>27</v>
      </c>
      <c r="T1565" s="5"/>
    </row>
    <row r="1566" spans="1:20" x14ac:dyDescent="0.25">
      <c r="A1566" s="5">
        <f>1559</f>
      </c>
      <c r="B1566" s="5" t="s">
        <v>1585</v>
      </c>
      <c r="C1566" s="5" t="s">
        <v>27</v>
      </c>
      <c r="D1566" s="5" t="s">
        <v>26</v>
      </c>
      <c r="E1566" s="5">
        <v>25</v>
      </c>
      <c r="F1566" s="5">
        <v>60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 t="s">
        <v>27</v>
      </c>
      <c r="T1566" s="5"/>
    </row>
    <row r="1567" spans="1:20" x14ac:dyDescent="0.25">
      <c r="A1567" s="5">
        <f>1560</f>
      </c>
      <c r="B1567" s="5" t="s">
        <v>1586</v>
      </c>
      <c r="C1567" s="5" t="s">
        <v>27</v>
      </c>
      <c r="D1567" s="5" t="s">
        <v>26</v>
      </c>
      <c r="E1567" s="5">
        <v>25</v>
      </c>
      <c r="F1567" s="5">
        <v>60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 t="s">
        <v>27</v>
      </c>
      <c r="T1567" s="5"/>
    </row>
    <row r="1568" spans="1:20" x14ac:dyDescent="0.25">
      <c r="A1568" s="5">
        <f>1561</f>
      </c>
      <c r="B1568" s="5" t="s">
        <v>1587</v>
      </c>
      <c r="C1568" s="5" t="s">
        <v>27</v>
      </c>
      <c r="D1568" s="5" t="s">
        <v>26</v>
      </c>
      <c r="E1568" s="5">
        <v>25</v>
      </c>
      <c r="F1568" s="5">
        <v>60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 t="s">
        <v>27</v>
      </c>
      <c r="T1568" s="5"/>
    </row>
    <row r="1569" spans="1:20" x14ac:dyDescent="0.25">
      <c r="A1569" s="5">
        <f>1562</f>
      </c>
      <c r="B1569" s="5" t="s">
        <v>1588</v>
      </c>
      <c r="C1569" s="5" t="s">
        <v>27</v>
      </c>
      <c r="D1569" s="5" t="s">
        <v>26</v>
      </c>
      <c r="E1569" s="5">
        <v>25</v>
      </c>
      <c r="F1569" s="5">
        <v>60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 t="s">
        <v>27</v>
      </c>
      <c r="T1569" s="5"/>
    </row>
    <row r="1570" spans="1:20" x14ac:dyDescent="0.25">
      <c r="A1570" s="5">
        <f>1563</f>
      </c>
      <c r="B1570" s="5" t="s">
        <v>1589</v>
      </c>
      <c r="C1570" s="5" t="s">
        <v>27</v>
      </c>
      <c r="D1570" s="5" t="s">
        <v>26</v>
      </c>
      <c r="E1570" s="5">
        <v>25</v>
      </c>
      <c r="F1570" s="5">
        <v>60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 t="s">
        <v>27</v>
      </c>
      <c r="T1570" s="5"/>
    </row>
    <row r="1571" spans="1:20" x14ac:dyDescent="0.25">
      <c r="A1571" s="5">
        <f>1564</f>
      </c>
      <c r="B1571" s="5" t="s">
        <v>1590</v>
      </c>
      <c r="C1571" s="5" t="s">
        <v>27</v>
      </c>
      <c r="D1571" s="5" t="s">
        <v>26</v>
      </c>
      <c r="E1571" s="5">
        <v>25</v>
      </c>
      <c r="F1571" s="5">
        <v>60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 t="s">
        <v>27</v>
      </c>
      <c r="T1571" s="5"/>
    </row>
    <row r="1572" spans="1:20" x14ac:dyDescent="0.25">
      <c r="A1572" s="5">
        <f>1565</f>
      </c>
      <c r="B1572" s="5" t="s">
        <v>1591</v>
      </c>
      <c r="C1572" s="5" t="s">
        <v>27</v>
      </c>
      <c r="D1572" s="5" t="s">
        <v>26</v>
      </c>
      <c r="E1572" s="5">
        <v>25</v>
      </c>
      <c r="F1572" s="5">
        <v>60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 t="s">
        <v>27</v>
      </c>
      <c r="T1572" s="5"/>
    </row>
    <row r="1573" spans="1:20" x14ac:dyDescent="0.25">
      <c r="A1573" s="5">
        <f>1566</f>
      </c>
      <c r="B1573" s="5" t="s">
        <v>1592</v>
      </c>
      <c r="C1573" s="5" t="s">
        <v>27</v>
      </c>
      <c r="D1573" s="5" t="s">
        <v>26</v>
      </c>
      <c r="E1573" s="5">
        <v>25</v>
      </c>
      <c r="F1573" s="5">
        <v>60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 t="s">
        <v>27</v>
      </c>
      <c r="T1573" s="5"/>
    </row>
    <row r="1574" spans="1:20" x14ac:dyDescent="0.25">
      <c r="A1574" s="5">
        <f>1567</f>
      </c>
      <c r="B1574" s="5" t="s">
        <v>1593</v>
      </c>
      <c r="C1574" s="5" t="s">
        <v>27</v>
      </c>
      <c r="D1574" s="5" t="s">
        <v>26</v>
      </c>
      <c r="E1574" s="5">
        <v>25</v>
      </c>
      <c r="F1574" s="5">
        <v>60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 t="s">
        <v>27</v>
      </c>
      <c r="T1574" s="5"/>
    </row>
    <row r="1575" spans="1:20" x14ac:dyDescent="0.25">
      <c r="A1575" s="5">
        <f>1568</f>
      </c>
      <c r="B1575" s="5" t="s">
        <v>1594</v>
      </c>
      <c r="C1575" s="5" t="s">
        <v>27</v>
      </c>
      <c r="D1575" s="5" t="s">
        <v>26</v>
      </c>
      <c r="E1575" s="5">
        <v>25</v>
      </c>
      <c r="F1575" s="5">
        <v>60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 t="s">
        <v>27</v>
      </c>
      <c r="T1575" s="5"/>
    </row>
    <row r="1576" spans="1:20" x14ac:dyDescent="0.25">
      <c r="A1576" s="5">
        <f>1569</f>
      </c>
      <c r="B1576" s="5" t="s">
        <v>1595</v>
      </c>
      <c r="C1576" s="5" t="s">
        <v>27</v>
      </c>
      <c r="D1576" s="5" t="s">
        <v>26</v>
      </c>
      <c r="E1576" s="5">
        <v>25</v>
      </c>
      <c r="F1576" s="5">
        <v>60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 t="s">
        <v>27</v>
      </c>
      <c r="T1576" s="5"/>
    </row>
    <row r="1577" spans="1:20" x14ac:dyDescent="0.25">
      <c r="A1577" s="5">
        <f>1570</f>
      </c>
      <c r="B1577" s="5" t="s">
        <v>1596</v>
      </c>
      <c r="C1577" s="5" t="s">
        <v>27</v>
      </c>
      <c r="D1577" s="5" t="s">
        <v>26</v>
      </c>
      <c r="E1577" s="5">
        <v>25</v>
      </c>
      <c r="F1577" s="5">
        <v>60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 t="s">
        <v>27</v>
      </c>
      <c r="T1577" s="5"/>
    </row>
    <row r="1578" spans="1:20" x14ac:dyDescent="0.25">
      <c r="A1578" s="5">
        <f>1571</f>
      </c>
      <c r="B1578" s="5" t="s">
        <v>1597</v>
      </c>
      <c r="C1578" s="5" t="s">
        <v>27</v>
      </c>
      <c r="D1578" s="5" t="s">
        <v>26</v>
      </c>
      <c r="E1578" s="5">
        <v>25</v>
      </c>
      <c r="F1578" s="5">
        <v>60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 t="s">
        <v>27</v>
      </c>
      <c r="T1578" s="5"/>
    </row>
    <row r="1579" spans="1:20" x14ac:dyDescent="0.25">
      <c r="A1579" s="5">
        <f>1572</f>
      </c>
      <c r="B1579" s="5" t="s">
        <v>1598</v>
      </c>
      <c r="C1579" s="5" t="s">
        <v>27</v>
      </c>
      <c r="D1579" s="5" t="s">
        <v>26</v>
      </c>
      <c r="E1579" s="5">
        <v>25</v>
      </c>
      <c r="F1579" s="5">
        <v>60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 t="s">
        <v>27</v>
      </c>
      <c r="T1579" s="5"/>
    </row>
    <row r="1580" spans="1:20" x14ac:dyDescent="0.25">
      <c r="A1580" s="5">
        <f>1573</f>
      </c>
      <c r="B1580" s="5" t="s">
        <v>1599</v>
      </c>
      <c r="C1580" s="5" t="s">
        <v>27</v>
      </c>
      <c r="D1580" s="5" t="s">
        <v>26</v>
      </c>
      <c r="E1580" s="5">
        <v>25</v>
      </c>
      <c r="F1580" s="5">
        <v>60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 t="s">
        <v>27</v>
      </c>
      <c r="T1580" s="5"/>
    </row>
    <row r="1581" spans="1:20" x14ac:dyDescent="0.25">
      <c r="A1581" s="5">
        <f>1574</f>
      </c>
      <c r="B1581" s="5" t="s">
        <v>1600</v>
      </c>
      <c r="C1581" s="5" t="s">
        <v>27</v>
      </c>
      <c r="D1581" s="5" t="s">
        <v>26</v>
      </c>
      <c r="E1581" s="5">
        <v>25</v>
      </c>
      <c r="F1581" s="5">
        <v>60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 t="s">
        <v>27</v>
      </c>
      <c r="T1581" s="5"/>
    </row>
    <row r="1582" spans="1:20" x14ac:dyDescent="0.25">
      <c r="A1582" s="5">
        <f>1575</f>
      </c>
      <c r="B1582" s="5" t="s">
        <v>1601</v>
      </c>
      <c r="C1582" s="5" t="s">
        <v>27</v>
      </c>
      <c r="D1582" s="5" t="s">
        <v>26</v>
      </c>
      <c r="E1582" s="5">
        <v>25</v>
      </c>
      <c r="F1582" s="5">
        <v>60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 t="s">
        <v>27</v>
      </c>
      <c r="T1582" s="5"/>
    </row>
    <row r="1583" spans="1:20" x14ac:dyDescent="0.25">
      <c r="A1583" s="5">
        <f>1576</f>
      </c>
      <c r="B1583" s="5" t="s">
        <v>1602</v>
      </c>
      <c r="C1583" s="5" t="s">
        <v>27</v>
      </c>
      <c r="D1583" s="5" t="s">
        <v>26</v>
      </c>
      <c r="E1583" s="5">
        <v>25</v>
      </c>
      <c r="F1583" s="5">
        <v>60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 t="s">
        <v>27</v>
      </c>
      <c r="T1583" s="5"/>
    </row>
    <row r="1584" spans="1:20" x14ac:dyDescent="0.25">
      <c r="A1584" s="5">
        <f>1577</f>
      </c>
      <c r="B1584" s="5" t="s">
        <v>1603</v>
      </c>
      <c r="C1584" s="5" t="s">
        <v>27</v>
      </c>
      <c r="D1584" s="5" t="s">
        <v>26</v>
      </c>
      <c r="E1584" s="5">
        <v>25</v>
      </c>
      <c r="F1584" s="5">
        <v>60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 t="s">
        <v>27</v>
      </c>
      <c r="T1584" s="5"/>
    </row>
    <row r="1585" spans="1:20" x14ac:dyDescent="0.25">
      <c r="A1585" s="5">
        <f>1578</f>
      </c>
      <c r="B1585" s="5" t="s">
        <v>1604</v>
      </c>
      <c r="C1585" s="5" t="s">
        <v>27</v>
      </c>
      <c r="D1585" s="5" t="s">
        <v>26</v>
      </c>
      <c r="E1585" s="5">
        <v>25</v>
      </c>
      <c r="F1585" s="5">
        <v>60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 t="s">
        <v>27</v>
      </c>
      <c r="T1585" s="5"/>
    </row>
    <row r="1586" spans="1:20" x14ac:dyDescent="0.25">
      <c r="A1586" s="5">
        <f>1579</f>
      </c>
      <c r="B1586" s="5" t="s">
        <v>1605</v>
      </c>
      <c r="C1586" s="5" t="s">
        <v>27</v>
      </c>
      <c r="D1586" s="5" t="s">
        <v>26</v>
      </c>
      <c r="E1586" s="5">
        <v>25</v>
      </c>
      <c r="F1586" s="5">
        <v>60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 t="s">
        <v>27</v>
      </c>
      <c r="T1586" s="5"/>
    </row>
    <row r="1587" spans="1:20" x14ac:dyDescent="0.25">
      <c r="A1587" s="5">
        <f>1580</f>
      </c>
      <c r="B1587" s="5" t="s">
        <v>1606</v>
      </c>
      <c r="C1587" s="5" t="s">
        <v>27</v>
      </c>
      <c r="D1587" s="5" t="s">
        <v>26</v>
      </c>
      <c r="E1587" s="5">
        <v>25</v>
      </c>
      <c r="F1587" s="5">
        <v>60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 t="s">
        <v>27</v>
      </c>
      <c r="T1587" s="5"/>
    </row>
    <row r="1588" spans="1:20" x14ac:dyDescent="0.25">
      <c r="A1588" s="5">
        <f>1581</f>
      </c>
      <c r="B1588" s="5" t="s">
        <v>1607</v>
      </c>
      <c r="C1588" s="5" t="s">
        <v>27</v>
      </c>
      <c r="D1588" s="5" t="s">
        <v>26</v>
      </c>
      <c r="E1588" s="5">
        <v>25</v>
      </c>
      <c r="F1588" s="5">
        <v>60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 t="s">
        <v>27</v>
      </c>
      <c r="T1588" s="5"/>
    </row>
    <row r="1589" spans="1:20" x14ac:dyDescent="0.25">
      <c r="A1589" s="5">
        <f>1582</f>
      </c>
      <c r="B1589" s="5" t="s">
        <v>1608</v>
      </c>
      <c r="C1589" s="5" t="s">
        <v>27</v>
      </c>
      <c r="D1589" s="5" t="s">
        <v>26</v>
      </c>
      <c r="E1589" s="5">
        <v>25</v>
      </c>
      <c r="F1589" s="5">
        <v>60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 t="s">
        <v>27</v>
      </c>
      <c r="T1589" s="5"/>
    </row>
    <row r="1590" spans="1:20" x14ac:dyDescent="0.25">
      <c r="A1590" s="5">
        <f>1583</f>
      </c>
      <c r="B1590" s="5" t="s">
        <v>1609</v>
      </c>
      <c r="C1590" s="5" t="s">
        <v>27</v>
      </c>
      <c r="D1590" s="5" t="s">
        <v>26</v>
      </c>
      <c r="E1590" s="5">
        <v>25</v>
      </c>
      <c r="F1590" s="5">
        <v>60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 t="s">
        <v>27</v>
      </c>
      <c r="T1590" s="5"/>
    </row>
    <row r="1591" spans="1:20" x14ac:dyDescent="0.25">
      <c r="A1591" s="5">
        <f>1584</f>
      </c>
      <c r="B1591" s="5" t="s">
        <v>1610</v>
      </c>
      <c r="C1591" s="5" t="s">
        <v>27</v>
      </c>
      <c r="D1591" s="5" t="s">
        <v>26</v>
      </c>
      <c r="E1591" s="5">
        <v>25</v>
      </c>
      <c r="F1591" s="5">
        <v>60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 t="s">
        <v>27</v>
      </c>
      <c r="T1591" s="5"/>
    </row>
    <row r="1592" spans="1:20" x14ac:dyDescent="0.25">
      <c r="A1592" s="5">
        <f>1585</f>
      </c>
      <c r="B1592" s="5" t="s">
        <v>1611</v>
      </c>
      <c r="C1592" s="5" t="s">
        <v>27</v>
      </c>
      <c r="D1592" s="5" t="s">
        <v>26</v>
      </c>
      <c r="E1592" s="5">
        <v>25</v>
      </c>
      <c r="F1592" s="5">
        <v>60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 t="s">
        <v>27</v>
      </c>
      <c r="T1592" s="5"/>
    </row>
    <row r="1593" spans="1:20" x14ac:dyDescent="0.25">
      <c r="A1593" s="5">
        <f>1586</f>
      </c>
      <c r="B1593" s="5" t="s">
        <v>1612</v>
      </c>
      <c r="C1593" s="5" t="s">
        <v>27</v>
      </c>
      <c r="D1593" s="5" t="s">
        <v>26</v>
      </c>
      <c r="E1593" s="5">
        <v>25</v>
      </c>
      <c r="F1593" s="5">
        <v>60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 t="s">
        <v>27</v>
      </c>
      <c r="T1593" s="5"/>
    </row>
    <row r="1594" spans="1:20" x14ac:dyDescent="0.25">
      <c r="A1594" s="5">
        <f>1587</f>
      </c>
      <c r="B1594" s="5" t="s">
        <v>1613</v>
      </c>
      <c r="C1594" s="5" t="s">
        <v>27</v>
      </c>
      <c r="D1594" s="5" t="s">
        <v>26</v>
      </c>
      <c r="E1594" s="5">
        <v>25</v>
      </c>
      <c r="F1594" s="5">
        <v>60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 t="s">
        <v>27</v>
      </c>
      <c r="T1594" s="5"/>
    </row>
    <row r="1595" spans="1:20" x14ac:dyDescent="0.25">
      <c r="A1595" s="5">
        <f>1588</f>
      </c>
      <c r="B1595" s="5" t="s">
        <v>1614</v>
      </c>
      <c r="C1595" s="5" t="s">
        <v>27</v>
      </c>
      <c r="D1595" s="5" t="s">
        <v>26</v>
      </c>
      <c r="E1595" s="5">
        <v>25</v>
      </c>
      <c r="F1595" s="5">
        <v>60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 t="s">
        <v>27</v>
      </c>
      <c r="T1595" s="5"/>
    </row>
    <row r="1596" spans="1:20" x14ac:dyDescent="0.25">
      <c r="A1596" s="5">
        <f>1589</f>
      </c>
      <c r="B1596" s="5" t="s">
        <v>1615</v>
      </c>
      <c r="C1596" s="5" t="s">
        <v>27</v>
      </c>
      <c r="D1596" s="5" t="s">
        <v>26</v>
      </c>
      <c r="E1596" s="5">
        <v>25</v>
      </c>
      <c r="F1596" s="5">
        <v>60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 t="s">
        <v>27</v>
      </c>
      <c r="T1596" s="5"/>
    </row>
    <row r="1597" spans="1:20" x14ac:dyDescent="0.25">
      <c r="A1597" s="5">
        <f>1590</f>
      </c>
      <c r="B1597" s="5" t="s">
        <v>1616</v>
      </c>
      <c r="C1597" s="5" t="s">
        <v>27</v>
      </c>
      <c r="D1597" s="5" t="s">
        <v>26</v>
      </c>
      <c r="E1597" s="5">
        <v>25</v>
      </c>
      <c r="F1597" s="5">
        <v>60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 t="s">
        <v>27</v>
      </c>
      <c r="T1597" s="5"/>
    </row>
    <row r="1598" spans="1:20" x14ac:dyDescent="0.25">
      <c r="A1598" s="5">
        <f>1591</f>
      </c>
      <c r="B1598" s="5" t="s">
        <v>1617</v>
      </c>
      <c r="C1598" s="5" t="s">
        <v>27</v>
      </c>
      <c r="D1598" s="5" t="s">
        <v>26</v>
      </c>
      <c r="E1598" s="5">
        <v>25</v>
      </c>
      <c r="F1598" s="5">
        <v>60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 t="s">
        <v>27</v>
      </c>
      <c r="T1598" s="5"/>
    </row>
    <row r="1599" spans="1:20" x14ac:dyDescent="0.25">
      <c r="A1599" s="5">
        <f>1592</f>
      </c>
      <c r="B1599" s="5" t="s">
        <v>1618</v>
      </c>
      <c r="C1599" s="5" t="s">
        <v>27</v>
      </c>
      <c r="D1599" s="5" t="s">
        <v>26</v>
      </c>
      <c r="E1599" s="5">
        <v>25</v>
      </c>
      <c r="F1599" s="5">
        <v>60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 t="s">
        <v>27</v>
      </c>
      <c r="T1599" s="5"/>
    </row>
    <row r="1600" spans="1:20" x14ac:dyDescent="0.25">
      <c r="A1600" s="5">
        <f>1593</f>
      </c>
      <c r="B1600" s="5" t="s">
        <v>1619</v>
      </c>
      <c r="C1600" s="5" t="s">
        <v>27</v>
      </c>
      <c r="D1600" s="5" t="s">
        <v>26</v>
      </c>
      <c r="E1600" s="5">
        <v>25</v>
      </c>
      <c r="F1600" s="5">
        <v>60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 t="s">
        <v>27</v>
      </c>
      <c r="T1600" s="5"/>
    </row>
    <row r="1601" spans="1:20" x14ac:dyDescent="0.25">
      <c r="A1601" s="5">
        <f>1594</f>
      </c>
      <c r="B1601" s="5" t="s">
        <v>1620</v>
      </c>
      <c r="C1601" s="5" t="s">
        <v>27</v>
      </c>
      <c r="D1601" s="5" t="s">
        <v>26</v>
      </c>
      <c r="E1601" s="5">
        <v>25</v>
      </c>
      <c r="F1601" s="5">
        <v>60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 t="s">
        <v>27</v>
      </c>
      <c r="T1601" s="5"/>
    </row>
    <row r="1602" spans="1:20" x14ac:dyDescent="0.25">
      <c r="A1602" s="5">
        <f>1595</f>
      </c>
      <c r="B1602" s="5" t="s">
        <v>1621</v>
      </c>
      <c r="C1602" s="5" t="s">
        <v>27</v>
      </c>
      <c r="D1602" s="5" t="s">
        <v>26</v>
      </c>
      <c r="E1602" s="5">
        <v>25</v>
      </c>
      <c r="F1602" s="5">
        <v>60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 t="s">
        <v>27</v>
      </c>
      <c r="T1602" s="5"/>
    </row>
    <row r="1603" spans="1:20" x14ac:dyDescent="0.25">
      <c r="A1603" s="5">
        <f>1596</f>
      </c>
      <c r="B1603" s="5" t="s">
        <v>1622</v>
      </c>
      <c r="C1603" s="5" t="s">
        <v>27</v>
      </c>
      <c r="D1603" s="5" t="s">
        <v>26</v>
      </c>
      <c r="E1603" s="5">
        <v>25</v>
      </c>
      <c r="F1603" s="5">
        <v>60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 t="s">
        <v>27</v>
      </c>
      <c r="T1603" s="5"/>
    </row>
    <row r="1604" spans="1:20" x14ac:dyDescent="0.25">
      <c r="A1604" s="5">
        <f>1597</f>
      </c>
      <c r="B1604" s="5" t="s">
        <v>1623</v>
      </c>
      <c r="C1604" s="5" t="s">
        <v>27</v>
      </c>
      <c r="D1604" s="5" t="s">
        <v>26</v>
      </c>
      <c r="E1604" s="5">
        <v>25</v>
      </c>
      <c r="F1604" s="5">
        <v>60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 t="s">
        <v>27</v>
      </c>
      <c r="T1604" s="5"/>
    </row>
    <row r="1605" spans="1:20" x14ac:dyDescent="0.25">
      <c r="A1605" s="5">
        <f>1598</f>
      </c>
      <c r="B1605" s="5" t="s">
        <v>1624</v>
      </c>
      <c r="C1605" s="5" t="s">
        <v>27</v>
      </c>
      <c r="D1605" s="5" t="s">
        <v>26</v>
      </c>
      <c r="E1605" s="5">
        <v>25</v>
      </c>
      <c r="F1605" s="5">
        <v>60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 t="s">
        <v>27</v>
      </c>
      <c r="T1605" s="5"/>
    </row>
    <row r="1606" spans="1:20" x14ac:dyDescent="0.25">
      <c r="A1606" s="5">
        <f>1599</f>
      </c>
      <c r="B1606" s="5" t="s">
        <v>1625</v>
      </c>
      <c r="C1606" s="5" t="s">
        <v>27</v>
      </c>
      <c r="D1606" s="5" t="s">
        <v>26</v>
      </c>
      <c r="E1606" s="5">
        <v>25</v>
      </c>
      <c r="F1606" s="5">
        <v>60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 t="s">
        <v>27</v>
      </c>
      <c r="T1606" s="5"/>
    </row>
    <row r="1607" spans="1:20" x14ac:dyDescent="0.25">
      <c r="A1607" s="5">
        <f>1600</f>
      </c>
      <c r="B1607" s="5" t="s">
        <v>1626</v>
      </c>
      <c r="C1607" s="5" t="s">
        <v>27</v>
      </c>
      <c r="D1607" s="5" t="s">
        <v>26</v>
      </c>
      <c r="E1607" s="5">
        <v>25</v>
      </c>
      <c r="F1607" s="5">
        <v>60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 t="s">
        <v>27</v>
      </c>
      <c r="T1607" s="5"/>
    </row>
    <row r="1608" spans="1:20" x14ac:dyDescent="0.25">
      <c r="A1608" s="5">
        <f>1601</f>
      </c>
      <c r="B1608" s="5" t="s">
        <v>1627</v>
      </c>
      <c r="C1608" s="5" t="s">
        <v>27</v>
      </c>
      <c r="D1608" s="5" t="s">
        <v>26</v>
      </c>
      <c r="E1608" s="5">
        <v>25</v>
      </c>
      <c r="F1608" s="5">
        <v>60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 t="s">
        <v>27</v>
      </c>
      <c r="T1608" s="5"/>
    </row>
    <row r="1609" spans="1:20" x14ac:dyDescent="0.25">
      <c r="A1609" s="5">
        <f>1602</f>
      </c>
      <c r="B1609" s="5" t="s">
        <v>1628</v>
      </c>
      <c r="C1609" s="5" t="s">
        <v>27</v>
      </c>
      <c r="D1609" s="5" t="s">
        <v>26</v>
      </c>
      <c r="E1609" s="5">
        <v>25</v>
      </c>
      <c r="F1609" s="5">
        <v>60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 t="s">
        <v>27</v>
      </c>
      <c r="T1609" s="5"/>
    </row>
    <row r="1610" spans="1:20" x14ac:dyDescent="0.25">
      <c r="A1610" s="5">
        <f>1603</f>
      </c>
      <c r="B1610" s="5" t="s">
        <v>1629</v>
      </c>
      <c r="C1610" s="5" t="s">
        <v>27</v>
      </c>
      <c r="D1610" s="5" t="s">
        <v>26</v>
      </c>
      <c r="E1610" s="5">
        <v>25</v>
      </c>
      <c r="F1610" s="5">
        <v>60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 t="s">
        <v>27</v>
      </c>
      <c r="T1610" s="5"/>
    </row>
    <row r="1611" spans="1:20" x14ac:dyDescent="0.25">
      <c r="A1611" s="5">
        <f>1604</f>
      </c>
      <c r="B1611" s="5" t="s">
        <v>1630</v>
      </c>
      <c r="C1611" s="5" t="s">
        <v>27</v>
      </c>
      <c r="D1611" s="5" t="s">
        <v>26</v>
      </c>
      <c r="E1611" s="5">
        <v>25</v>
      </c>
      <c r="F1611" s="5">
        <v>60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 t="s">
        <v>27</v>
      </c>
      <c r="T1611" s="5"/>
    </row>
    <row r="1612" spans="1:20" x14ac:dyDescent="0.25">
      <c r="A1612" s="5">
        <f>1605</f>
      </c>
      <c r="B1612" s="5" t="s">
        <v>1631</v>
      </c>
      <c r="C1612" s="5" t="s">
        <v>27</v>
      </c>
      <c r="D1612" s="5" t="s">
        <v>26</v>
      </c>
      <c r="E1612" s="5">
        <v>25</v>
      </c>
      <c r="F1612" s="5">
        <v>60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 t="s">
        <v>27</v>
      </c>
      <c r="T1612" s="5"/>
    </row>
    <row r="1613" spans="1:20" x14ac:dyDescent="0.25">
      <c r="A1613" s="5">
        <f>1606</f>
      </c>
      <c r="B1613" s="5" t="s">
        <v>1632</v>
      </c>
      <c r="C1613" s="5" t="s">
        <v>26</v>
      </c>
      <c r="D1613" s="5" t="s">
        <v>27</v>
      </c>
      <c r="E1613" s="5">
        <v>25</v>
      </c>
      <c r="F1613" s="5">
        <v>60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 t="s">
        <v>27</v>
      </c>
      <c r="T1613" s="5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27</v>
      </c>
      <c r="E1614" s="5">
        <v>25</v>
      </c>
      <c r="F1614" s="5">
        <v>60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 t="s">
        <v>27</v>
      </c>
      <c r="T1614" s="5"/>
    </row>
    <row r="1615" spans="1:20" x14ac:dyDescent="0.25">
      <c r="A1615" s="5">
        <f>1608</f>
      </c>
      <c r="B1615" s="5" t="s">
        <v>1634</v>
      </c>
      <c r="C1615" s="5" t="s">
        <v>26</v>
      </c>
      <c r="D1615" s="5" t="s">
        <v>27</v>
      </c>
      <c r="E1615" s="5">
        <v>25</v>
      </c>
      <c r="F1615" s="5">
        <v>60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 t="s">
        <v>27</v>
      </c>
      <c r="T1615" s="5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27</v>
      </c>
      <c r="E1616" s="5">
        <v>25</v>
      </c>
      <c r="F1616" s="5">
        <v>60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 t="s">
        <v>27</v>
      </c>
      <c r="T1616" s="5"/>
    </row>
    <row r="1617" spans="1:20" x14ac:dyDescent="0.25">
      <c r="A1617" s="5">
        <f>1610</f>
      </c>
      <c r="B1617" s="5" t="s">
        <v>1636</v>
      </c>
      <c r="C1617" s="5" t="s">
        <v>26</v>
      </c>
      <c r="D1617" s="5" t="s">
        <v>27</v>
      </c>
      <c r="E1617" s="5">
        <v>25</v>
      </c>
      <c r="F1617" s="5">
        <v>60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 t="s">
        <v>27</v>
      </c>
      <c r="T1617" s="5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27</v>
      </c>
      <c r="E1618" s="5">
        <v>25</v>
      </c>
      <c r="F1618" s="5">
        <v>60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 t="s">
        <v>27</v>
      </c>
      <c r="T1618" s="5"/>
    </row>
    <row r="1619" spans="1:20" x14ac:dyDescent="0.25">
      <c r="A1619" s="5">
        <f>1612</f>
      </c>
      <c r="B1619" s="5" t="s">
        <v>1638</v>
      </c>
      <c r="C1619" s="5" t="s">
        <v>26</v>
      </c>
      <c r="D1619" s="5" t="s">
        <v>27</v>
      </c>
      <c r="E1619" s="5">
        <v>25</v>
      </c>
      <c r="F1619" s="5">
        <v>60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 t="s">
        <v>27</v>
      </c>
      <c r="T1619" s="5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27</v>
      </c>
      <c r="E1620" s="5">
        <v>25</v>
      </c>
      <c r="F1620" s="5">
        <v>60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 t="s">
        <v>27</v>
      </c>
      <c r="T1620" s="5"/>
    </row>
    <row r="1621" spans="1:20" x14ac:dyDescent="0.25">
      <c r="A1621" s="5">
        <f>1614</f>
      </c>
      <c r="B1621" s="5" t="s">
        <v>1640</v>
      </c>
      <c r="C1621" s="5" t="s">
        <v>26</v>
      </c>
      <c r="D1621" s="5" t="s">
        <v>27</v>
      </c>
      <c r="E1621" s="5">
        <v>25</v>
      </c>
      <c r="F1621" s="5">
        <v>60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 t="s">
        <v>27</v>
      </c>
      <c r="T1621" s="5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27</v>
      </c>
      <c r="E1622" s="5">
        <v>25</v>
      </c>
      <c r="F1622" s="5">
        <v>60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 t="s">
        <v>27</v>
      </c>
      <c r="T1622" s="5"/>
    </row>
    <row r="1623" spans="1:20" x14ac:dyDescent="0.25">
      <c r="A1623" s="5">
        <f>1616</f>
      </c>
      <c r="B1623" s="5" t="s">
        <v>1642</v>
      </c>
      <c r="C1623" s="5" t="s">
        <v>26</v>
      </c>
      <c r="D1623" s="5" t="s">
        <v>27</v>
      </c>
      <c r="E1623" s="5">
        <v>25</v>
      </c>
      <c r="F1623" s="5">
        <v>60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 t="s">
        <v>27</v>
      </c>
      <c r="T1623" s="5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27</v>
      </c>
      <c r="E1624" s="5">
        <v>25</v>
      </c>
      <c r="F1624" s="5">
        <v>60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 t="s">
        <v>27</v>
      </c>
      <c r="T1624" s="5"/>
    </row>
    <row r="1625" spans="1:20" x14ac:dyDescent="0.25">
      <c r="A1625" s="5">
        <f>1618</f>
      </c>
      <c r="B1625" s="5" t="s">
        <v>1644</v>
      </c>
      <c r="C1625" s="5" t="s">
        <v>26</v>
      </c>
      <c r="D1625" s="5" t="s">
        <v>27</v>
      </c>
      <c r="E1625" s="5">
        <v>25</v>
      </c>
      <c r="F1625" s="5">
        <v>60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 t="s">
        <v>27</v>
      </c>
      <c r="T1625" s="5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27</v>
      </c>
      <c r="E1626" s="5">
        <v>25</v>
      </c>
      <c r="F1626" s="5">
        <v>60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 t="s">
        <v>27</v>
      </c>
      <c r="T1626" s="5"/>
    </row>
    <row r="1627" spans="1:20" x14ac:dyDescent="0.25">
      <c r="A1627" s="5">
        <f>1620</f>
      </c>
      <c r="B1627" s="5" t="s">
        <v>1646</v>
      </c>
      <c r="C1627" s="5" t="s">
        <v>26</v>
      </c>
      <c r="D1627" s="5" t="s">
        <v>27</v>
      </c>
      <c r="E1627" s="5">
        <v>25</v>
      </c>
      <c r="F1627" s="5">
        <v>60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 t="s">
        <v>27</v>
      </c>
      <c r="T1627" s="5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27</v>
      </c>
      <c r="E1628" s="5">
        <v>25</v>
      </c>
      <c r="F1628" s="5">
        <v>60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 t="s">
        <v>27</v>
      </c>
      <c r="T1628" s="5"/>
    </row>
    <row r="1629" spans="1:20" x14ac:dyDescent="0.25">
      <c r="A1629" s="5">
        <f>1622</f>
      </c>
      <c r="B1629" s="5" t="s">
        <v>1648</v>
      </c>
      <c r="C1629" s="5" t="s">
        <v>26</v>
      </c>
      <c r="D1629" s="5" t="s">
        <v>27</v>
      </c>
      <c r="E1629" s="5">
        <v>25</v>
      </c>
      <c r="F1629" s="5">
        <v>60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 t="s">
        <v>27</v>
      </c>
      <c r="T1629" s="5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27</v>
      </c>
      <c r="E1630" s="5">
        <v>25</v>
      </c>
      <c r="F1630" s="5">
        <v>60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 t="s">
        <v>27</v>
      </c>
      <c r="T1630" s="5"/>
    </row>
    <row r="1631" spans="1:20" x14ac:dyDescent="0.25">
      <c r="A1631" s="5">
        <f>1624</f>
      </c>
      <c r="B1631" s="5" t="s">
        <v>1650</v>
      </c>
      <c r="C1631" s="5" t="s">
        <v>26</v>
      </c>
      <c r="D1631" s="5" t="s">
        <v>27</v>
      </c>
      <c r="E1631" s="5">
        <v>25</v>
      </c>
      <c r="F1631" s="5">
        <v>60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 t="s">
        <v>27</v>
      </c>
      <c r="T1631" s="5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27</v>
      </c>
      <c r="E1632" s="5">
        <v>25</v>
      </c>
      <c r="F1632" s="5">
        <v>60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 t="s">
        <v>27</v>
      </c>
      <c r="T1632" s="5"/>
    </row>
    <row r="1633" spans="1:20" x14ac:dyDescent="0.25">
      <c r="A1633" s="5">
        <f>1626</f>
      </c>
      <c r="B1633" s="5" t="s">
        <v>1652</v>
      </c>
      <c r="C1633" s="5" t="s">
        <v>26</v>
      </c>
      <c r="D1633" s="5" t="s">
        <v>27</v>
      </c>
      <c r="E1633" s="5">
        <v>25</v>
      </c>
      <c r="F1633" s="5">
        <v>60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 t="s">
        <v>27</v>
      </c>
      <c r="T1633" s="5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27</v>
      </c>
      <c r="E1634" s="5">
        <v>25</v>
      </c>
      <c r="F1634" s="5">
        <v>60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 t="s">
        <v>27</v>
      </c>
      <c r="T1634" s="5"/>
    </row>
    <row r="1635" spans="1:20" x14ac:dyDescent="0.25">
      <c r="A1635" s="5">
        <f>1628</f>
      </c>
      <c r="B1635" s="5" t="s">
        <v>1654</v>
      </c>
      <c r="C1635" s="5" t="s">
        <v>26</v>
      </c>
      <c r="D1635" s="5" t="s">
        <v>27</v>
      </c>
      <c r="E1635" s="5">
        <v>25</v>
      </c>
      <c r="F1635" s="5">
        <v>60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 t="s">
        <v>27</v>
      </c>
      <c r="T1635" s="5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27</v>
      </c>
      <c r="E1636" s="5">
        <v>25</v>
      </c>
      <c r="F1636" s="5">
        <v>60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 t="s">
        <v>27</v>
      </c>
      <c r="T1636" s="5"/>
    </row>
    <row r="1637" spans="1:20" x14ac:dyDescent="0.25">
      <c r="A1637" s="5">
        <f>1630</f>
      </c>
      <c r="B1637" s="5" t="s">
        <v>1656</v>
      </c>
      <c r="C1637" s="5" t="s">
        <v>26</v>
      </c>
      <c r="D1637" s="5" t="s">
        <v>27</v>
      </c>
      <c r="E1637" s="5">
        <v>25</v>
      </c>
      <c r="F1637" s="5">
        <v>60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 t="s">
        <v>27</v>
      </c>
      <c r="T1637" s="5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27</v>
      </c>
      <c r="E1638" s="5">
        <v>25</v>
      </c>
      <c r="F1638" s="5">
        <v>60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 t="s">
        <v>27</v>
      </c>
      <c r="T1638" s="5"/>
    </row>
    <row r="1639" spans="1:20" x14ac:dyDescent="0.25">
      <c r="A1639" s="5">
        <f>1632</f>
      </c>
      <c r="B1639" s="5" t="s">
        <v>1658</v>
      </c>
      <c r="C1639" s="5" t="s">
        <v>26</v>
      </c>
      <c r="D1639" s="5" t="s">
        <v>27</v>
      </c>
      <c r="E1639" s="5">
        <v>25</v>
      </c>
      <c r="F1639" s="5">
        <v>60</v>
      </c>
      <c r="G1639" s="5">
        <v>0</v>
      </c>
      <c r="H1639" s="5">
        <v>22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 t="s">
        <v>27</v>
      </c>
      <c r="T1639" s="5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27</v>
      </c>
      <c r="E1640" s="5">
        <v>25</v>
      </c>
      <c r="F1640" s="5">
        <v>60</v>
      </c>
      <c r="G1640" s="5">
        <v>0</v>
      </c>
      <c r="H1640" s="5">
        <v>22</v>
      </c>
      <c r="I1640" s="5">
        <v>22</v>
      </c>
      <c r="J1640" s="5">
        <v>0</v>
      </c>
      <c r="K1640" s="5">
        <v>0</v>
      </c>
      <c r="L1640" s="5">
        <v>24</v>
      </c>
      <c r="M1640" s="5">
        <v>0</v>
      </c>
      <c r="N1640" s="5">
        <v>0</v>
      </c>
      <c r="O1640" s="5">
        <v>26</v>
      </c>
      <c r="P1640" s="5">
        <v>0</v>
      </c>
      <c r="Q1640" s="5">
        <v>0</v>
      </c>
      <c r="R1640" s="5">
        <v>0</v>
      </c>
      <c r="S1640" s="5" t="s">
        <v>27</v>
      </c>
      <c r="T1640" s="5"/>
    </row>
    <row r="1641" spans="1:20" x14ac:dyDescent="0.25">
      <c r="A1641" s="5">
        <f>1634</f>
      </c>
      <c r="B1641" s="5" t="s">
        <v>1660</v>
      </c>
      <c r="C1641" s="5" t="s">
        <v>26</v>
      </c>
      <c r="D1641" s="5" t="s">
        <v>27</v>
      </c>
      <c r="E1641" s="5">
        <v>25</v>
      </c>
      <c r="F1641" s="5">
        <v>60</v>
      </c>
      <c r="G1641" s="5">
        <v>0</v>
      </c>
      <c r="H1641" s="5">
        <v>22</v>
      </c>
      <c r="I1641" s="5">
        <v>30</v>
      </c>
      <c r="J1641" s="5">
        <v>0</v>
      </c>
      <c r="K1641" s="5">
        <v>0</v>
      </c>
      <c r="L1641" s="5">
        <v>35</v>
      </c>
      <c r="M1641" s="5">
        <v>0</v>
      </c>
      <c r="N1641" s="5">
        <v>0</v>
      </c>
      <c r="O1641" s="5">
        <v>18</v>
      </c>
      <c r="P1641" s="5">
        <v>0</v>
      </c>
      <c r="Q1641" s="5">
        <v>0</v>
      </c>
      <c r="R1641" s="5">
        <v>0</v>
      </c>
      <c r="S1641" s="5" t="s">
        <v>27</v>
      </c>
      <c r="T1641" s="5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27</v>
      </c>
      <c r="E1642" s="5">
        <v>25</v>
      </c>
      <c r="F1642" s="5">
        <v>60</v>
      </c>
      <c r="G1642" s="5">
        <v>0</v>
      </c>
      <c r="H1642" s="5">
        <v>22</v>
      </c>
      <c r="I1642" s="5">
        <v>30</v>
      </c>
      <c r="J1642" s="5">
        <v>0</v>
      </c>
      <c r="K1642" s="5">
        <v>0</v>
      </c>
      <c r="L1642" s="5">
        <v>35</v>
      </c>
      <c r="M1642" s="5">
        <v>0</v>
      </c>
      <c r="N1642" s="5">
        <v>0</v>
      </c>
      <c r="O1642" s="5">
        <v>18</v>
      </c>
      <c r="P1642" s="5">
        <v>0</v>
      </c>
      <c r="Q1642" s="5">
        <v>0</v>
      </c>
      <c r="R1642" s="5">
        <v>0</v>
      </c>
      <c r="S1642" s="5" t="s">
        <v>27</v>
      </c>
      <c r="T1642" s="5"/>
    </row>
    <row r="1643" spans="1:20" x14ac:dyDescent="0.25">
      <c r="A1643" s="5">
        <f>1636</f>
      </c>
      <c r="B1643" s="5" t="s">
        <v>1662</v>
      </c>
      <c r="C1643" s="5" t="s">
        <v>26</v>
      </c>
      <c r="D1643" s="5" t="s">
        <v>27</v>
      </c>
      <c r="E1643" s="5">
        <v>25</v>
      </c>
      <c r="F1643" s="5">
        <v>60</v>
      </c>
      <c r="G1643" s="5">
        <v>0</v>
      </c>
      <c r="H1643" s="5">
        <v>22</v>
      </c>
      <c r="I1643" s="5">
        <v>30</v>
      </c>
      <c r="J1643" s="5">
        <v>0</v>
      </c>
      <c r="K1643" s="5">
        <v>0</v>
      </c>
      <c r="L1643" s="5">
        <v>35</v>
      </c>
      <c r="M1643" s="5">
        <v>0</v>
      </c>
      <c r="N1643" s="5">
        <v>0</v>
      </c>
      <c r="O1643" s="5">
        <v>18</v>
      </c>
      <c r="P1643" s="5">
        <v>0</v>
      </c>
      <c r="Q1643" s="5">
        <v>0</v>
      </c>
      <c r="R1643" s="5">
        <v>0</v>
      </c>
      <c r="S1643" s="5" t="s">
        <v>27</v>
      </c>
      <c r="T1643" s="5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27</v>
      </c>
      <c r="E1644" s="5">
        <v>25</v>
      </c>
      <c r="F1644" s="5">
        <v>60</v>
      </c>
      <c r="G1644" s="5">
        <v>0</v>
      </c>
      <c r="H1644" s="5">
        <v>22</v>
      </c>
      <c r="I1644" s="5">
        <v>30</v>
      </c>
      <c r="J1644" s="5">
        <v>0</v>
      </c>
      <c r="K1644" s="5">
        <v>0</v>
      </c>
      <c r="L1644" s="5">
        <v>35</v>
      </c>
      <c r="M1644" s="5">
        <v>0</v>
      </c>
      <c r="N1644" s="5">
        <v>0</v>
      </c>
      <c r="O1644" s="5">
        <v>18</v>
      </c>
      <c r="P1644" s="5">
        <v>0</v>
      </c>
      <c r="Q1644" s="5">
        <v>0</v>
      </c>
      <c r="R1644" s="5">
        <v>0</v>
      </c>
      <c r="S1644" s="5" t="s">
        <v>27</v>
      </c>
      <c r="T1644" s="5"/>
    </row>
    <row r="1645" spans="1:20" x14ac:dyDescent="0.25">
      <c r="A1645" s="5">
        <f>1638</f>
      </c>
      <c r="B1645" s="5" t="s">
        <v>1664</v>
      </c>
      <c r="C1645" s="5" t="s">
        <v>26</v>
      </c>
      <c r="D1645" s="5" t="s">
        <v>27</v>
      </c>
      <c r="E1645" s="5">
        <v>25</v>
      </c>
      <c r="F1645" s="5">
        <v>60</v>
      </c>
      <c r="G1645" s="5">
        <v>0</v>
      </c>
      <c r="H1645" s="5">
        <v>22</v>
      </c>
      <c r="I1645" s="5">
        <v>30</v>
      </c>
      <c r="J1645" s="5">
        <v>0</v>
      </c>
      <c r="K1645" s="5">
        <v>0</v>
      </c>
      <c r="L1645" s="5">
        <v>35</v>
      </c>
      <c r="M1645" s="5">
        <v>0</v>
      </c>
      <c r="N1645" s="5">
        <v>0</v>
      </c>
      <c r="O1645" s="5">
        <v>18</v>
      </c>
      <c r="P1645" s="5">
        <v>0</v>
      </c>
      <c r="Q1645" s="5">
        <v>0</v>
      </c>
      <c r="R1645" s="5">
        <v>0</v>
      </c>
      <c r="S1645" s="5" t="s">
        <v>27</v>
      </c>
      <c r="T1645" s="5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27</v>
      </c>
      <c r="E1646" s="5">
        <v>25</v>
      </c>
      <c r="F1646" s="5">
        <v>60</v>
      </c>
      <c r="G1646" s="5">
        <v>0</v>
      </c>
      <c r="H1646" s="5">
        <v>22</v>
      </c>
      <c r="I1646" s="5">
        <v>30</v>
      </c>
      <c r="J1646" s="5">
        <v>0</v>
      </c>
      <c r="K1646" s="5">
        <v>0</v>
      </c>
      <c r="L1646" s="5">
        <v>35</v>
      </c>
      <c r="M1646" s="5">
        <v>0</v>
      </c>
      <c r="N1646" s="5">
        <v>0</v>
      </c>
      <c r="O1646" s="5">
        <v>18</v>
      </c>
      <c r="P1646" s="5">
        <v>0</v>
      </c>
      <c r="Q1646" s="5">
        <v>0</v>
      </c>
      <c r="R1646" s="5">
        <v>0</v>
      </c>
      <c r="S1646" s="5" t="s">
        <v>27</v>
      </c>
      <c r="T1646" s="5"/>
    </row>
    <row r="1647" spans="1:20" x14ac:dyDescent="0.25">
      <c r="A1647" s="5">
        <f>1640</f>
      </c>
      <c r="B1647" s="5" t="s">
        <v>1666</v>
      </c>
      <c r="C1647" s="5" t="s">
        <v>26</v>
      </c>
      <c r="D1647" s="5" t="s">
        <v>27</v>
      </c>
      <c r="E1647" s="5">
        <v>25</v>
      </c>
      <c r="F1647" s="5">
        <v>60</v>
      </c>
      <c r="G1647" s="5">
        <v>0</v>
      </c>
      <c r="H1647" s="5">
        <v>22</v>
      </c>
      <c r="I1647" s="5">
        <v>30</v>
      </c>
      <c r="J1647" s="5">
        <v>0</v>
      </c>
      <c r="K1647" s="5">
        <v>0</v>
      </c>
      <c r="L1647" s="5">
        <v>35</v>
      </c>
      <c r="M1647" s="5">
        <v>0</v>
      </c>
      <c r="N1647" s="5">
        <v>0</v>
      </c>
      <c r="O1647" s="5">
        <v>18</v>
      </c>
      <c r="P1647" s="5">
        <v>0</v>
      </c>
      <c r="Q1647" s="5">
        <v>0</v>
      </c>
      <c r="R1647" s="5">
        <v>0</v>
      </c>
      <c r="S1647" s="5" t="s">
        <v>27</v>
      </c>
      <c r="T1647" s="5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27</v>
      </c>
      <c r="E1648" s="5">
        <v>25</v>
      </c>
      <c r="F1648" s="5">
        <v>60</v>
      </c>
      <c r="G1648" s="5">
        <v>0</v>
      </c>
      <c r="H1648" s="5">
        <v>22</v>
      </c>
      <c r="I1648" s="5">
        <v>30</v>
      </c>
      <c r="J1648" s="5">
        <v>0</v>
      </c>
      <c r="K1648" s="5">
        <v>0</v>
      </c>
      <c r="L1648" s="5">
        <v>35</v>
      </c>
      <c r="M1648" s="5">
        <v>0</v>
      </c>
      <c r="N1648" s="5">
        <v>0</v>
      </c>
      <c r="O1648" s="5">
        <v>18</v>
      </c>
      <c r="P1648" s="5">
        <v>0</v>
      </c>
      <c r="Q1648" s="5">
        <v>0</v>
      </c>
      <c r="R1648" s="5">
        <v>0</v>
      </c>
      <c r="S1648" s="5" t="s">
        <v>27</v>
      </c>
      <c r="T1648" s="5"/>
    </row>
    <row r="1649" spans="1:20" x14ac:dyDescent="0.25">
      <c r="A1649" s="5">
        <f>1642</f>
      </c>
      <c r="B1649" s="5" t="s">
        <v>1668</v>
      </c>
      <c r="C1649" s="5" t="s">
        <v>26</v>
      </c>
      <c r="D1649" s="5" t="s">
        <v>27</v>
      </c>
      <c r="E1649" s="5">
        <v>25</v>
      </c>
      <c r="F1649" s="5">
        <v>60</v>
      </c>
      <c r="G1649" s="5">
        <v>0</v>
      </c>
      <c r="H1649" s="5">
        <v>22</v>
      </c>
      <c r="I1649" s="5">
        <v>30</v>
      </c>
      <c r="J1649" s="5">
        <v>0</v>
      </c>
      <c r="K1649" s="5">
        <v>0</v>
      </c>
      <c r="L1649" s="5">
        <v>35</v>
      </c>
      <c r="M1649" s="5">
        <v>0</v>
      </c>
      <c r="N1649" s="5">
        <v>0</v>
      </c>
      <c r="O1649" s="5">
        <v>18</v>
      </c>
      <c r="P1649" s="5">
        <v>0</v>
      </c>
      <c r="Q1649" s="5">
        <v>0</v>
      </c>
      <c r="R1649" s="5">
        <v>0</v>
      </c>
      <c r="S1649" s="5" t="s">
        <v>27</v>
      </c>
      <c r="T1649" s="5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27</v>
      </c>
      <c r="E1650" s="5">
        <v>25</v>
      </c>
      <c r="F1650" s="5">
        <v>60</v>
      </c>
      <c r="G1650" s="5">
        <v>0</v>
      </c>
      <c r="H1650" s="5">
        <v>22</v>
      </c>
      <c r="I1650" s="5">
        <v>30</v>
      </c>
      <c r="J1650" s="5">
        <v>0</v>
      </c>
      <c r="K1650" s="5">
        <v>0</v>
      </c>
      <c r="L1650" s="5">
        <v>35</v>
      </c>
      <c r="M1650" s="5">
        <v>0</v>
      </c>
      <c r="N1650" s="5">
        <v>0</v>
      </c>
      <c r="O1650" s="5">
        <v>18</v>
      </c>
      <c r="P1650" s="5">
        <v>0</v>
      </c>
      <c r="Q1650" s="5">
        <v>0</v>
      </c>
      <c r="R1650" s="5">
        <v>0</v>
      </c>
      <c r="S1650" s="5" t="s">
        <v>27</v>
      </c>
      <c r="T1650" s="5"/>
    </row>
    <row r="1651" spans="1:20" x14ac:dyDescent="0.25">
      <c r="A1651" s="5">
        <f>1644</f>
      </c>
      <c r="B1651" s="5" t="s">
        <v>1670</v>
      </c>
      <c r="C1651" s="5" t="s">
        <v>26</v>
      </c>
      <c r="D1651" s="5" t="s">
        <v>27</v>
      </c>
      <c r="E1651" s="5">
        <v>25</v>
      </c>
      <c r="F1651" s="5">
        <v>60</v>
      </c>
      <c r="G1651" s="5">
        <v>0</v>
      </c>
      <c r="H1651" s="5">
        <v>22</v>
      </c>
      <c r="I1651" s="5">
        <v>30</v>
      </c>
      <c r="J1651" s="5">
        <v>0</v>
      </c>
      <c r="K1651" s="5">
        <v>0</v>
      </c>
      <c r="L1651" s="5">
        <v>35</v>
      </c>
      <c r="M1651" s="5">
        <v>0</v>
      </c>
      <c r="N1651" s="5">
        <v>0</v>
      </c>
      <c r="O1651" s="5">
        <v>18</v>
      </c>
      <c r="P1651" s="5">
        <v>0</v>
      </c>
      <c r="Q1651" s="5">
        <v>0</v>
      </c>
      <c r="R1651" s="5">
        <v>0</v>
      </c>
      <c r="S1651" s="5" t="s">
        <v>27</v>
      </c>
      <c r="T1651" s="5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27</v>
      </c>
      <c r="E1652" s="5">
        <v>25</v>
      </c>
      <c r="F1652" s="5">
        <v>60</v>
      </c>
      <c r="G1652" s="5">
        <v>0</v>
      </c>
      <c r="H1652" s="5">
        <v>22</v>
      </c>
      <c r="I1652" s="5">
        <v>30</v>
      </c>
      <c r="J1652" s="5">
        <v>0</v>
      </c>
      <c r="K1652" s="5">
        <v>0</v>
      </c>
      <c r="L1652" s="5">
        <v>35</v>
      </c>
      <c r="M1652" s="5">
        <v>0</v>
      </c>
      <c r="N1652" s="5">
        <v>0</v>
      </c>
      <c r="O1652" s="5">
        <v>18</v>
      </c>
      <c r="P1652" s="5">
        <v>0</v>
      </c>
      <c r="Q1652" s="5">
        <v>0</v>
      </c>
      <c r="R1652" s="5">
        <v>0</v>
      </c>
      <c r="S1652" s="5" t="s">
        <v>27</v>
      </c>
      <c r="T1652" s="5"/>
    </row>
    <row r="1653" spans="1:20" x14ac:dyDescent="0.25">
      <c r="A1653" s="5">
        <f>1646</f>
      </c>
      <c r="B1653" s="5" t="s">
        <v>1672</v>
      </c>
      <c r="C1653" s="5" t="s">
        <v>26</v>
      </c>
      <c r="D1653" s="5" t="s">
        <v>27</v>
      </c>
      <c r="E1653" s="5">
        <v>25</v>
      </c>
      <c r="F1653" s="5">
        <v>60</v>
      </c>
      <c r="G1653" s="5">
        <v>0</v>
      </c>
      <c r="H1653" s="5">
        <v>22</v>
      </c>
      <c r="I1653" s="5">
        <v>30</v>
      </c>
      <c r="J1653" s="5">
        <v>0</v>
      </c>
      <c r="K1653" s="5">
        <v>0</v>
      </c>
      <c r="L1653" s="5">
        <v>35</v>
      </c>
      <c r="M1653" s="5">
        <v>0</v>
      </c>
      <c r="N1653" s="5">
        <v>0</v>
      </c>
      <c r="O1653" s="5">
        <v>18</v>
      </c>
      <c r="P1653" s="5">
        <v>0</v>
      </c>
      <c r="Q1653" s="5">
        <v>0</v>
      </c>
      <c r="R1653" s="5">
        <v>0</v>
      </c>
      <c r="S1653" s="5" t="s">
        <v>27</v>
      </c>
      <c r="T1653" s="5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27</v>
      </c>
      <c r="E1654" s="5">
        <v>25</v>
      </c>
      <c r="F1654" s="5">
        <v>60</v>
      </c>
      <c r="G1654" s="5">
        <v>0</v>
      </c>
      <c r="H1654" s="5">
        <v>22</v>
      </c>
      <c r="I1654" s="5">
        <v>30</v>
      </c>
      <c r="J1654" s="5">
        <v>0</v>
      </c>
      <c r="K1654" s="5">
        <v>0</v>
      </c>
      <c r="L1654" s="5">
        <v>35</v>
      </c>
      <c r="M1654" s="5">
        <v>0</v>
      </c>
      <c r="N1654" s="5">
        <v>0</v>
      </c>
      <c r="O1654" s="5">
        <v>18</v>
      </c>
      <c r="P1654" s="5">
        <v>0</v>
      </c>
      <c r="Q1654" s="5">
        <v>0</v>
      </c>
      <c r="R1654" s="5">
        <v>0</v>
      </c>
      <c r="S1654" s="5" t="s">
        <v>27</v>
      </c>
      <c r="T1654" s="5"/>
    </row>
    <row r="1655" spans="1:20" x14ac:dyDescent="0.25">
      <c r="A1655" s="5">
        <f>1648</f>
      </c>
      <c r="B1655" s="5" t="s">
        <v>1674</v>
      </c>
      <c r="C1655" s="5" t="s">
        <v>26</v>
      </c>
      <c r="D1655" s="5" t="s">
        <v>27</v>
      </c>
      <c r="E1655" s="5">
        <v>25</v>
      </c>
      <c r="F1655" s="5">
        <v>60</v>
      </c>
      <c r="G1655" s="5">
        <v>0</v>
      </c>
      <c r="H1655" s="5">
        <v>22</v>
      </c>
      <c r="I1655" s="5">
        <v>30</v>
      </c>
      <c r="J1655" s="5">
        <v>0</v>
      </c>
      <c r="K1655" s="5">
        <v>0</v>
      </c>
      <c r="L1655" s="5">
        <v>35</v>
      </c>
      <c r="M1655" s="5">
        <v>0</v>
      </c>
      <c r="N1655" s="5">
        <v>0</v>
      </c>
      <c r="O1655" s="5">
        <v>18</v>
      </c>
      <c r="P1655" s="5">
        <v>0</v>
      </c>
      <c r="Q1655" s="5">
        <v>0</v>
      </c>
      <c r="R1655" s="5">
        <v>0</v>
      </c>
      <c r="S1655" s="5" t="s">
        <v>27</v>
      </c>
      <c r="T1655" s="5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27</v>
      </c>
      <c r="E1656" s="5">
        <v>25</v>
      </c>
      <c r="F1656" s="5">
        <v>60</v>
      </c>
      <c r="G1656" s="5">
        <v>0</v>
      </c>
      <c r="H1656" s="5">
        <v>22</v>
      </c>
      <c r="I1656" s="5">
        <v>30</v>
      </c>
      <c r="J1656" s="5">
        <v>0</v>
      </c>
      <c r="K1656" s="5">
        <v>0</v>
      </c>
      <c r="L1656" s="5">
        <v>35</v>
      </c>
      <c r="M1656" s="5">
        <v>0</v>
      </c>
      <c r="N1656" s="5">
        <v>0</v>
      </c>
      <c r="O1656" s="5">
        <v>18</v>
      </c>
      <c r="P1656" s="5">
        <v>0</v>
      </c>
      <c r="Q1656" s="5">
        <v>0</v>
      </c>
      <c r="R1656" s="5">
        <v>0</v>
      </c>
      <c r="S1656" s="5" t="s">
        <v>27</v>
      </c>
      <c r="T1656" s="5"/>
    </row>
    <row r="1657" spans="1:20" x14ac:dyDescent="0.25">
      <c r="A1657" s="5">
        <f>1650</f>
      </c>
      <c r="B1657" s="5" t="s">
        <v>1676</v>
      </c>
      <c r="C1657" s="5" t="s">
        <v>26</v>
      </c>
      <c r="D1657" s="5" t="s">
        <v>27</v>
      </c>
      <c r="E1657" s="5">
        <v>25</v>
      </c>
      <c r="F1657" s="5">
        <v>60</v>
      </c>
      <c r="G1657" s="5">
        <v>0</v>
      </c>
      <c r="H1657" s="5">
        <v>22</v>
      </c>
      <c r="I1657" s="5">
        <v>30</v>
      </c>
      <c r="J1657" s="5">
        <v>0</v>
      </c>
      <c r="K1657" s="5">
        <v>0</v>
      </c>
      <c r="L1657" s="5">
        <v>35</v>
      </c>
      <c r="M1657" s="5">
        <v>0</v>
      </c>
      <c r="N1657" s="5">
        <v>0</v>
      </c>
      <c r="O1657" s="5">
        <v>18</v>
      </c>
      <c r="P1657" s="5">
        <v>0</v>
      </c>
      <c r="Q1657" s="5">
        <v>0</v>
      </c>
      <c r="R1657" s="5">
        <v>0</v>
      </c>
      <c r="S1657" s="5" t="s">
        <v>27</v>
      </c>
      <c r="T1657" s="5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27</v>
      </c>
      <c r="E1658" s="5">
        <v>25</v>
      </c>
      <c r="F1658" s="5">
        <v>60</v>
      </c>
      <c r="G1658" s="5">
        <v>0</v>
      </c>
      <c r="H1658" s="5">
        <v>22</v>
      </c>
      <c r="I1658" s="5">
        <v>30</v>
      </c>
      <c r="J1658" s="5">
        <v>0</v>
      </c>
      <c r="K1658" s="5">
        <v>0</v>
      </c>
      <c r="L1658" s="5">
        <v>35</v>
      </c>
      <c r="M1658" s="5">
        <v>0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  <c r="S1658" s="5" t="s">
        <v>27</v>
      </c>
      <c r="T1658" s="5"/>
    </row>
    <row r="1659" spans="1:20" x14ac:dyDescent="0.25">
      <c r="A1659" s="5">
        <f>1652</f>
      </c>
      <c r="B1659" s="5" t="s">
        <v>1678</v>
      </c>
      <c r="C1659" s="5" t="s">
        <v>26</v>
      </c>
      <c r="D1659" s="5" t="s">
        <v>27</v>
      </c>
      <c r="E1659" s="5">
        <v>25</v>
      </c>
      <c r="F1659" s="5">
        <v>60</v>
      </c>
      <c r="G1659" s="5">
        <v>0</v>
      </c>
      <c r="H1659" s="5">
        <v>22</v>
      </c>
      <c r="I1659" s="5">
        <v>30</v>
      </c>
      <c r="J1659" s="5">
        <v>0</v>
      </c>
      <c r="K1659" s="5">
        <v>0</v>
      </c>
      <c r="L1659" s="5">
        <v>35</v>
      </c>
      <c r="M1659" s="5">
        <v>0</v>
      </c>
      <c r="N1659" s="5">
        <v>0</v>
      </c>
      <c r="O1659" s="5">
        <v>18</v>
      </c>
      <c r="P1659" s="5">
        <v>0</v>
      </c>
      <c r="Q1659" s="5">
        <v>0</v>
      </c>
      <c r="R1659" s="5">
        <v>0</v>
      </c>
      <c r="S1659" s="5" t="s">
        <v>27</v>
      </c>
      <c r="T1659" s="5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27</v>
      </c>
      <c r="E1660" s="5">
        <v>25</v>
      </c>
      <c r="F1660" s="5">
        <v>60</v>
      </c>
      <c r="G1660" s="5">
        <v>0</v>
      </c>
      <c r="H1660" s="5">
        <v>22</v>
      </c>
      <c r="I1660" s="5">
        <v>30</v>
      </c>
      <c r="J1660" s="5">
        <v>0</v>
      </c>
      <c r="K1660" s="5">
        <v>0</v>
      </c>
      <c r="L1660" s="5">
        <v>35</v>
      </c>
      <c r="M1660" s="5">
        <v>0</v>
      </c>
      <c r="N1660" s="5">
        <v>0</v>
      </c>
      <c r="O1660" s="5">
        <v>18</v>
      </c>
      <c r="P1660" s="5">
        <v>0</v>
      </c>
      <c r="Q1660" s="5">
        <v>0</v>
      </c>
      <c r="R1660" s="5">
        <v>0</v>
      </c>
      <c r="S1660" s="5" t="s">
        <v>27</v>
      </c>
      <c r="T1660" s="5"/>
    </row>
    <row r="1661" spans="1:20" x14ac:dyDescent="0.25">
      <c r="A1661" s="5">
        <f>1654</f>
      </c>
      <c r="B1661" s="5" t="s">
        <v>1680</v>
      </c>
      <c r="C1661" s="5" t="s">
        <v>26</v>
      </c>
      <c r="D1661" s="5" t="s">
        <v>27</v>
      </c>
      <c r="E1661" s="5">
        <v>25</v>
      </c>
      <c r="F1661" s="5">
        <v>60</v>
      </c>
      <c r="G1661" s="5">
        <v>0</v>
      </c>
      <c r="H1661" s="5">
        <v>22</v>
      </c>
      <c r="I1661" s="5">
        <v>30</v>
      </c>
      <c r="J1661" s="5">
        <v>0</v>
      </c>
      <c r="K1661" s="5">
        <v>0</v>
      </c>
      <c r="L1661" s="5">
        <v>35</v>
      </c>
      <c r="M1661" s="5">
        <v>0</v>
      </c>
      <c r="N1661" s="5">
        <v>0</v>
      </c>
      <c r="O1661" s="5">
        <v>18</v>
      </c>
      <c r="P1661" s="5">
        <v>0</v>
      </c>
      <c r="Q1661" s="5">
        <v>0</v>
      </c>
      <c r="R1661" s="5">
        <v>0</v>
      </c>
      <c r="S1661" s="5" t="s">
        <v>27</v>
      </c>
      <c r="T1661" s="5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27</v>
      </c>
      <c r="E1662" s="5">
        <v>25</v>
      </c>
      <c r="F1662" s="5">
        <v>60</v>
      </c>
      <c r="G1662" s="5">
        <v>0</v>
      </c>
      <c r="H1662" s="5">
        <v>22</v>
      </c>
      <c r="I1662" s="5">
        <v>30</v>
      </c>
      <c r="J1662" s="5">
        <v>0</v>
      </c>
      <c r="K1662" s="5">
        <v>0</v>
      </c>
      <c r="L1662" s="5">
        <v>35</v>
      </c>
      <c r="M1662" s="5">
        <v>0</v>
      </c>
      <c r="N1662" s="5">
        <v>0</v>
      </c>
      <c r="O1662" s="5">
        <v>18</v>
      </c>
      <c r="P1662" s="5">
        <v>0</v>
      </c>
      <c r="Q1662" s="5">
        <v>0</v>
      </c>
      <c r="R1662" s="5">
        <v>0</v>
      </c>
      <c r="S1662" s="5" t="s">
        <v>27</v>
      </c>
      <c r="T1662" s="5"/>
    </row>
    <row r="1663" spans="1:20" x14ac:dyDescent="0.25">
      <c r="A1663" s="5">
        <f>1656</f>
      </c>
      <c r="B1663" s="5" t="s">
        <v>1682</v>
      </c>
      <c r="C1663" s="5" t="s">
        <v>26</v>
      </c>
      <c r="D1663" s="5" t="s">
        <v>27</v>
      </c>
      <c r="E1663" s="5">
        <v>25</v>
      </c>
      <c r="F1663" s="5">
        <v>60</v>
      </c>
      <c r="G1663" s="5">
        <v>0</v>
      </c>
      <c r="H1663" s="5">
        <v>22</v>
      </c>
      <c r="I1663" s="5">
        <v>30</v>
      </c>
      <c r="J1663" s="5">
        <v>0</v>
      </c>
      <c r="K1663" s="5">
        <v>0</v>
      </c>
      <c r="L1663" s="5">
        <v>35</v>
      </c>
      <c r="M1663" s="5">
        <v>0</v>
      </c>
      <c r="N1663" s="5">
        <v>0</v>
      </c>
      <c r="O1663" s="5">
        <v>18</v>
      </c>
      <c r="P1663" s="5">
        <v>0</v>
      </c>
      <c r="Q1663" s="5">
        <v>0</v>
      </c>
      <c r="R1663" s="5">
        <v>0</v>
      </c>
      <c r="S1663" s="5" t="s">
        <v>27</v>
      </c>
      <c r="T1663" s="5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27</v>
      </c>
      <c r="E1664" s="5">
        <v>25</v>
      </c>
      <c r="F1664" s="5">
        <v>60</v>
      </c>
      <c r="G1664" s="5">
        <v>0</v>
      </c>
      <c r="H1664" s="5">
        <v>22</v>
      </c>
      <c r="I1664" s="5">
        <v>30</v>
      </c>
      <c r="J1664" s="5">
        <v>0</v>
      </c>
      <c r="K1664" s="5">
        <v>0</v>
      </c>
      <c r="L1664" s="5">
        <v>35</v>
      </c>
      <c r="M1664" s="5">
        <v>0</v>
      </c>
      <c r="N1664" s="5">
        <v>0</v>
      </c>
      <c r="O1664" s="5">
        <v>18</v>
      </c>
      <c r="P1664" s="5">
        <v>0</v>
      </c>
      <c r="Q1664" s="5">
        <v>0</v>
      </c>
      <c r="R1664" s="5">
        <v>0</v>
      </c>
      <c r="S1664" s="5" t="s">
        <v>27</v>
      </c>
      <c r="T1664" s="5"/>
    </row>
    <row r="1665" spans="1:20" x14ac:dyDescent="0.25">
      <c r="A1665" s="5">
        <f>1658</f>
      </c>
      <c r="B1665" s="5" t="s">
        <v>1684</v>
      </c>
      <c r="C1665" s="5" t="s">
        <v>26</v>
      </c>
      <c r="D1665" s="5" t="s">
        <v>27</v>
      </c>
      <c r="E1665" s="5">
        <v>25</v>
      </c>
      <c r="F1665" s="5">
        <v>60</v>
      </c>
      <c r="G1665" s="5">
        <v>0</v>
      </c>
      <c r="H1665" s="5">
        <v>22</v>
      </c>
      <c r="I1665" s="5">
        <v>30</v>
      </c>
      <c r="J1665" s="5">
        <v>0</v>
      </c>
      <c r="K1665" s="5">
        <v>0</v>
      </c>
      <c r="L1665" s="5">
        <v>35</v>
      </c>
      <c r="M1665" s="5">
        <v>0</v>
      </c>
      <c r="N1665" s="5">
        <v>0</v>
      </c>
      <c r="O1665" s="5">
        <v>18</v>
      </c>
      <c r="P1665" s="5">
        <v>0</v>
      </c>
      <c r="Q1665" s="5">
        <v>0</v>
      </c>
      <c r="R1665" s="5">
        <v>0</v>
      </c>
      <c r="S1665" s="5" t="s">
        <v>27</v>
      </c>
      <c r="T1665" s="5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27</v>
      </c>
      <c r="E1666" s="5">
        <v>25</v>
      </c>
      <c r="F1666" s="5">
        <v>60</v>
      </c>
      <c r="G1666" s="5">
        <v>0</v>
      </c>
      <c r="H1666" s="5">
        <v>22</v>
      </c>
      <c r="I1666" s="5">
        <v>30</v>
      </c>
      <c r="J1666" s="5">
        <v>0</v>
      </c>
      <c r="K1666" s="5">
        <v>0</v>
      </c>
      <c r="L1666" s="5">
        <v>35</v>
      </c>
      <c r="M1666" s="5">
        <v>0</v>
      </c>
      <c r="N1666" s="5">
        <v>0</v>
      </c>
      <c r="O1666" s="5">
        <v>18</v>
      </c>
      <c r="P1666" s="5">
        <v>0</v>
      </c>
      <c r="Q1666" s="5">
        <v>0</v>
      </c>
      <c r="R1666" s="5">
        <v>0</v>
      </c>
      <c r="S1666" s="5" t="s">
        <v>27</v>
      </c>
      <c r="T1666" s="5"/>
    </row>
    <row r="1667" spans="1:20" x14ac:dyDescent="0.25">
      <c r="A1667" s="5">
        <f>1660</f>
      </c>
      <c r="B1667" s="5" t="s">
        <v>1686</v>
      </c>
      <c r="C1667" s="5" t="s">
        <v>26</v>
      </c>
      <c r="D1667" s="5" t="s">
        <v>27</v>
      </c>
      <c r="E1667" s="5">
        <v>25</v>
      </c>
      <c r="F1667" s="5">
        <v>60</v>
      </c>
      <c r="G1667" s="5">
        <v>0</v>
      </c>
      <c r="H1667" s="5">
        <v>22</v>
      </c>
      <c r="I1667" s="5">
        <v>30</v>
      </c>
      <c r="J1667" s="5">
        <v>0</v>
      </c>
      <c r="K1667" s="5">
        <v>0</v>
      </c>
      <c r="L1667" s="5">
        <v>35</v>
      </c>
      <c r="M1667" s="5">
        <v>0</v>
      </c>
      <c r="N1667" s="5">
        <v>0</v>
      </c>
      <c r="O1667" s="5">
        <v>18</v>
      </c>
      <c r="P1667" s="5">
        <v>0</v>
      </c>
      <c r="Q1667" s="5">
        <v>0</v>
      </c>
      <c r="R1667" s="5">
        <v>0</v>
      </c>
      <c r="S1667" s="5" t="s">
        <v>27</v>
      </c>
      <c r="T1667" s="5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27</v>
      </c>
      <c r="E1668" s="5">
        <v>25</v>
      </c>
      <c r="F1668" s="5">
        <v>60</v>
      </c>
      <c r="G1668" s="5">
        <v>0</v>
      </c>
      <c r="H1668" s="5">
        <v>22</v>
      </c>
      <c r="I1668" s="5">
        <v>30</v>
      </c>
      <c r="J1668" s="5">
        <v>0</v>
      </c>
      <c r="K1668" s="5">
        <v>0</v>
      </c>
      <c r="L1668" s="5">
        <v>35</v>
      </c>
      <c r="M1668" s="5">
        <v>0</v>
      </c>
      <c r="N1668" s="5">
        <v>0</v>
      </c>
      <c r="O1668" s="5">
        <v>18</v>
      </c>
      <c r="P1668" s="5">
        <v>0</v>
      </c>
      <c r="Q1668" s="5">
        <v>0</v>
      </c>
      <c r="R1668" s="5">
        <v>0</v>
      </c>
      <c r="S1668" s="5" t="s">
        <v>27</v>
      </c>
      <c r="T1668" s="5"/>
    </row>
    <row r="1669" spans="1:20" x14ac:dyDescent="0.25">
      <c r="A1669" s="5">
        <f>1662</f>
      </c>
      <c r="B1669" s="5" t="s">
        <v>1688</v>
      </c>
      <c r="C1669" s="5" t="s">
        <v>26</v>
      </c>
      <c r="D1669" s="5" t="s">
        <v>27</v>
      </c>
      <c r="E1669" s="5">
        <v>25</v>
      </c>
      <c r="F1669" s="5">
        <v>60</v>
      </c>
      <c r="G1669" s="5">
        <v>0</v>
      </c>
      <c r="H1669" s="5">
        <v>22</v>
      </c>
      <c r="I1669" s="5">
        <v>30</v>
      </c>
      <c r="J1669" s="5">
        <v>0</v>
      </c>
      <c r="K1669" s="5">
        <v>0</v>
      </c>
      <c r="L1669" s="5">
        <v>35</v>
      </c>
      <c r="M1669" s="5">
        <v>0</v>
      </c>
      <c r="N1669" s="5">
        <v>0</v>
      </c>
      <c r="O1669" s="5">
        <v>18</v>
      </c>
      <c r="P1669" s="5">
        <v>0</v>
      </c>
      <c r="Q1669" s="5">
        <v>0</v>
      </c>
      <c r="R1669" s="5">
        <v>0</v>
      </c>
      <c r="S1669" s="5" t="s">
        <v>27</v>
      </c>
      <c r="T1669" s="5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27</v>
      </c>
      <c r="E1670" s="5">
        <v>25</v>
      </c>
      <c r="F1670" s="5">
        <v>60</v>
      </c>
      <c r="G1670" s="5">
        <v>0</v>
      </c>
      <c r="H1670" s="5">
        <v>22</v>
      </c>
      <c r="I1670" s="5">
        <v>30</v>
      </c>
      <c r="J1670" s="5">
        <v>0</v>
      </c>
      <c r="K1670" s="5">
        <v>0</v>
      </c>
      <c r="L1670" s="5">
        <v>35</v>
      </c>
      <c r="M1670" s="5">
        <v>0</v>
      </c>
      <c r="N1670" s="5">
        <v>0</v>
      </c>
      <c r="O1670" s="5">
        <v>18</v>
      </c>
      <c r="P1670" s="5">
        <v>0</v>
      </c>
      <c r="Q1670" s="5">
        <v>0</v>
      </c>
      <c r="R1670" s="5">
        <v>0</v>
      </c>
      <c r="S1670" s="5" t="s">
        <v>27</v>
      </c>
      <c r="T1670" s="5"/>
    </row>
    <row r="1671" spans="1:20" x14ac:dyDescent="0.25">
      <c r="A1671" s="5">
        <f>1664</f>
      </c>
      <c r="B1671" s="5" t="s">
        <v>1690</v>
      </c>
      <c r="C1671" s="5" t="s">
        <v>26</v>
      </c>
      <c r="D1671" s="5" t="s">
        <v>27</v>
      </c>
      <c r="E1671" s="5">
        <v>25</v>
      </c>
      <c r="F1671" s="5">
        <v>60</v>
      </c>
      <c r="G1671" s="5">
        <v>0</v>
      </c>
      <c r="H1671" s="5">
        <v>22</v>
      </c>
      <c r="I1671" s="5">
        <v>30</v>
      </c>
      <c r="J1671" s="5">
        <v>0</v>
      </c>
      <c r="K1671" s="5">
        <v>0</v>
      </c>
      <c r="L1671" s="5">
        <v>35</v>
      </c>
      <c r="M1671" s="5">
        <v>0</v>
      </c>
      <c r="N1671" s="5">
        <v>0</v>
      </c>
      <c r="O1671" s="5">
        <v>18</v>
      </c>
      <c r="P1671" s="5">
        <v>0</v>
      </c>
      <c r="Q1671" s="5">
        <v>0</v>
      </c>
      <c r="R1671" s="5">
        <v>0</v>
      </c>
      <c r="S1671" s="5" t="s">
        <v>27</v>
      </c>
      <c r="T1671" s="5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27</v>
      </c>
      <c r="E1672" s="5">
        <v>25</v>
      </c>
      <c r="F1672" s="5">
        <v>60</v>
      </c>
      <c r="G1672" s="5">
        <v>0</v>
      </c>
      <c r="H1672" s="5">
        <v>22</v>
      </c>
      <c r="I1672" s="5">
        <v>30</v>
      </c>
      <c r="J1672" s="5">
        <v>0</v>
      </c>
      <c r="K1672" s="5">
        <v>0</v>
      </c>
      <c r="L1672" s="5">
        <v>35</v>
      </c>
      <c r="M1672" s="5">
        <v>0</v>
      </c>
      <c r="N1672" s="5">
        <v>0</v>
      </c>
      <c r="O1672" s="5">
        <v>18</v>
      </c>
      <c r="P1672" s="5">
        <v>0</v>
      </c>
      <c r="Q1672" s="5">
        <v>0</v>
      </c>
      <c r="R1672" s="5">
        <v>0</v>
      </c>
      <c r="S1672" s="5" t="s">
        <v>27</v>
      </c>
      <c r="T1672" s="5"/>
    </row>
    <row r="1673" spans="1:20" x14ac:dyDescent="0.25">
      <c r="A1673" s="5">
        <f>1666</f>
      </c>
      <c r="B1673" s="5" t="s">
        <v>1692</v>
      </c>
      <c r="C1673" s="5" t="s">
        <v>26</v>
      </c>
      <c r="D1673" s="5" t="s">
        <v>27</v>
      </c>
      <c r="E1673" s="5">
        <v>25</v>
      </c>
      <c r="F1673" s="5">
        <v>60</v>
      </c>
      <c r="G1673" s="5">
        <v>0</v>
      </c>
      <c r="H1673" s="5">
        <v>22</v>
      </c>
      <c r="I1673" s="5">
        <v>30</v>
      </c>
      <c r="J1673" s="5">
        <v>0</v>
      </c>
      <c r="K1673" s="5">
        <v>0</v>
      </c>
      <c r="L1673" s="5">
        <v>35</v>
      </c>
      <c r="M1673" s="5">
        <v>0</v>
      </c>
      <c r="N1673" s="5">
        <v>0</v>
      </c>
      <c r="O1673" s="5">
        <v>18</v>
      </c>
      <c r="P1673" s="5">
        <v>0</v>
      </c>
      <c r="Q1673" s="5">
        <v>0</v>
      </c>
      <c r="R1673" s="5">
        <v>0</v>
      </c>
      <c r="S1673" s="5" t="s">
        <v>27</v>
      </c>
      <c r="T1673" s="5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27</v>
      </c>
      <c r="E1674" s="5">
        <v>25</v>
      </c>
      <c r="F1674" s="5">
        <v>60</v>
      </c>
      <c r="G1674" s="5">
        <v>0</v>
      </c>
      <c r="H1674" s="5">
        <v>22</v>
      </c>
      <c r="I1674" s="5">
        <v>30</v>
      </c>
      <c r="J1674" s="5">
        <v>0</v>
      </c>
      <c r="K1674" s="5">
        <v>0</v>
      </c>
      <c r="L1674" s="5">
        <v>35</v>
      </c>
      <c r="M1674" s="5">
        <v>0</v>
      </c>
      <c r="N1674" s="5">
        <v>0</v>
      </c>
      <c r="O1674" s="5">
        <v>18</v>
      </c>
      <c r="P1674" s="5">
        <v>0</v>
      </c>
      <c r="Q1674" s="5">
        <v>0</v>
      </c>
      <c r="R1674" s="5">
        <v>0</v>
      </c>
      <c r="S1674" s="5" t="s">
        <v>27</v>
      </c>
      <c r="T1674" s="5"/>
    </row>
    <row r="1675" spans="1:20" x14ac:dyDescent="0.25">
      <c r="A1675" s="5">
        <f>1668</f>
      </c>
      <c r="B1675" s="5" t="s">
        <v>1694</v>
      </c>
      <c r="C1675" s="5" t="s">
        <v>26</v>
      </c>
      <c r="D1675" s="5" t="s">
        <v>27</v>
      </c>
      <c r="E1675" s="5">
        <v>25</v>
      </c>
      <c r="F1675" s="5">
        <v>60</v>
      </c>
      <c r="G1675" s="5">
        <v>0</v>
      </c>
      <c r="H1675" s="5">
        <v>22</v>
      </c>
      <c r="I1675" s="5">
        <v>30</v>
      </c>
      <c r="J1675" s="5">
        <v>0</v>
      </c>
      <c r="K1675" s="5">
        <v>0</v>
      </c>
      <c r="L1675" s="5">
        <v>35</v>
      </c>
      <c r="M1675" s="5">
        <v>0</v>
      </c>
      <c r="N1675" s="5">
        <v>0</v>
      </c>
      <c r="O1675" s="5">
        <v>18</v>
      </c>
      <c r="P1675" s="5">
        <v>0</v>
      </c>
      <c r="Q1675" s="5">
        <v>0</v>
      </c>
      <c r="R1675" s="5">
        <v>0</v>
      </c>
      <c r="S1675" s="5" t="s">
        <v>27</v>
      </c>
      <c r="T1675" s="5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27</v>
      </c>
      <c r="E1676" s="5">
        <v>25</v>
      </c>
      <c r="F1676" s="5">
        <v>60</v>
      </c>
      <c r="G1676" s="5">
        <v>0</v>
      </c>
      <c r="H1676" s="5">
        <v>22</v>
      </c>
      <c r="I1676" s="5">
        <v>30</v>
      </c>
      <c r="J1676" s="5">
        <v>0</v>
      </c>
      <c r="K1676" s="5">
        <v>0</v>
      </c>
      <c r="L1676" s="5">
        <v>35</v>
      </c>
      <c r="M1676" s="5">
        <v>0</v>
      </c>
      <c r="N1676" s="5">
        <v>0</v>
      </c>
      <c r="O1676" s="5">
        <v>18</v>
      </c>
      <c r="P1676" s="5">
        <v>0</v>
      </c>
      <c r="Q1676" s="5">
        <v>0</v>
      </c>
      <c r="R1676" s="5">
        <v>0</v>
      </c>
      <c r="S1676" s="5" t="s">
        <v>27</v>
      </c>
      <c r="T1676" s="5"/>
    </row>
    <row r="1677" spans="1:20" x14ac:dyDescent="0.25">
      <c r="A1677" s="5">
        <f>1670</f>
      </c>
      <c r="B1677" s="5" t="s">
        <v>1696</v>
      </c>
      <c r="C1677" s="5" t="s">
        <v>26</v>
      </c>
      <c r="D1677" s="5" t="s">
        <v>27</v>
      </c>
      <c r="E1677" s="5">
        <v>25</v>
      </c>
      <c r="F1677" s="5">
        <v>60</v>
      </c>
      <c r="G1677" s="5">
        <v>0</v>
      </c>
      <c r="H1677" s="5">
        <v>22</v>
      </c>
      <c r="I1677" s="5">
        <v>30</v>
      </c>
      <c r="J1677" s="5">
        <v>0</v>
      </c>
      <c r="K1677" s="5">
        <v>0</v>
      </c>
      <c r="L1677" s="5">
        <v>35</v>
      </c>
      <c r="M1677" s="5">
        <v>0</v>
      </c>
      <c r="N1677" s="5">
        <v>0</v>
      </c>
      <c r="O1677" s="5">
        <v>18</v>
      </c>
      <c r="P1677" s="5">
        <v>0</v>
      </c>
      <c r="Q1677" s="5">
        <v>0</v>
      </c>
      <c r="R1677" s="5">
        <v>0</v>
      </c>
      <c r="S1677" s="5" t="s">
        <v>27</v>
      </c>
      <c r="T1677" s="5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27</v>
      </c>
      <c r="E1678" s="5">
        <v>25</v>
      </c>
      <c r="F1678" s="5">
        <v>60</v>
      </c>
      <c r="G1678" s="5">
        <v>0</v>
      </c>
      <c r="H1678" s="5">
        <v>22</v>
      </c>
      <c r="I1678" s="5">
        <v>30</v>
      </c>
      <c r="J1678" s="5">
        <v>0</v>
      </c>
      <c r="K1678" s="5">
        <v>0</v>
      </c>
      <c r="L1678" s="5">
        <v>35</v>
      </c>
      <c r="M1678" s="5">
        <v>0</v>
      </c>
      <c r="N1678" s="5">
        <v>0</v>
      </c>
      <c r="O1678" s="5">
        <v>18</v>
      </c>
      <c r="P1678" s="5">
        <v>0</v>
      </c>
      <c r="Q1678" s="5">
        <v>0</v>
      </c>
      <c r="R1678" s="5">
        <v>0</v>
      </c>
      <c r="S1678" s="5" t="s">
        <v>27</v>
      </c>
      <c r="T1678" s="5"/>
    </row>
    <row r="1679" spans="1:20" x14ac:dyDescent="0.25">
      <c r="A1679" s="5">
        <f>1672</f>
      </c>
      <c r="B1679" s="5" t="s">
        <v>1698</v>
      </c>
      <c r="C1679" s="5" t="s">
        <v>26</v>
      </c>
      <c r="D1679" s="5" t="s">
        <v>27</v>
      </c>
      <c r="E1679" s="5">
        <v>25</v>
      </c>
      <c r="F1679" s="5">
        <v>60</v>
      </c>
      <c r="G1679" s="5">
        <v>0</v>
      </c>
      <c r="H1679" s="5">
        <v>22</v>
      </c>
      <c r="I1679" s="5">
        <v>30</v>
      </c>
      <c r="J1679" s="5">
        <v>0</v>
      </c>
      <c r="K1679" s="5">
        <v>0</v>
      </c>
      <c r="L1679" s="5">
        <v>35</v>
      </c>
      <c r="M1679" s="5">
        <v>0</v>
      </c>
      <c r="N1679" s="5">
        <v>0</v>
      </c>
      <c r="O1679" s="5">
        <v>18</v>
      </c>
      <c r="P1679" s="5">
        <v>0</v>
      </c>
      <c r="Q1679" s="5">
        <v>0</v>
      </c>
      <c r="R1679" s="5">
        <v>0</v>
      </c>
      <c r="S1679" s="5" t="s">
        <v>27</v>
      </c>
      <c r="T1679" s="5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27</v>
      </c>
      <c r="E1680" s="5">
        <v>25</v>
      </c>
      <c r="F1680" s="5">
        <v>60</v>
      </c>
      <c r="G1680" s="5">
        <v>0</v>
      </c>
      <c r="H1680" s="5">
        <v>22</v>
      </c>
      <c r="I1680" s="5">
        <v>30</v>
      </c>
      <c r="J1680" s="5">
        <v>0</v>
      </c>
      <c r="K1680" s="5">
        <v>0</v>
      </c>
      <c r="L1680" s="5">
        <v>35</v>
      </c>
      <c r="M1680" s="5">
        <v>0</v>
      </c>
      <c r="N1680" s="5">
        <v>0</v>
      </c>
      <c r="O1680" s="5">
        <v>18</v>
      </c>
      <c r="P1680" s="5">
        <v>0</v>
      </c>
      <c r="Q1680" s="5">
        <v>0</v>
      </c>
      <c r="R1680" s="5">
        <v>0</v>
      </c>
      <c r="S1680" s="5" t="s">
        <v>27</v>
      </c>
      <c r="T1680" s="5"/>
    </row>
    <row r="1681" spans="1:20" x14ac:dyDescent="0.25">
      <c r="A1681" s="5">
        <f>1674</f>
      </c>
      <c r="B1681" s="5" t="s">
        <v>1700</v>
      </c>
      <c r="C1681" s="5" t="s">
        <v>26</v>
      </c>
      <c r="D1681" s="5" t="s">
        <v>27</v>
      </c>
      <c r="E1681" s="5">
        <v>25</v>
      </c>
      <c r="F1681" s="5">
        <v>60</v>
      </c>
      <c r="G1681" s="5">
        <v>0</v>
      </c>
      <c r="H1681" s="5">
        <v>22</v>
      </c>
      <c r="I1681" s="5">
        <v>30</v>
      </c>
      <c r="J1681" s="5">
        <v>0</v>
      </c>
      <c r="K1681" s="5">
        <v>0</v>
      </c>
      <c r="L1681" s="5">
        <v>35</v>
      </c>
      <c r="M1681" s="5">
        <v>0</v>
      </c>
      <c r="N1681" s="5">
        <v>0</v>
      </c>
      <c r="O1681" s="5">
        <v>18</v>
      </c>
      <c r="P1681" s="5">
        <v>0</v>
      </c>
      <c r="Q1681" s="5">
        <v>0</v>
      </c>
      <c r="R1681" s="5">
        <v>0</v>
      </c>
      <c r="S1681" s="5" t="s">
        <v>27</v>
      </c>
      <c r="T1681" s="5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27</v>
      </c>
      <c r="E1682" s="5">
        <v>25</v>
      </c>
      <c r="F1682" s="5">
        <v>60</v>
      </c>
      <c r="G1682" s="5">
        <v>0</v>
      </c>
      <c r="H1682" s="5">
        <v>22</v>
      </c>
      <c r="I1682" s="5">
        <v>30</v>
      </c>
      <c r="J1682" s="5">
        <v>0</v>
      </c>
      <c r="K1682" s="5">
        <v>0</v>
      </c>
      <c r="L1682" s="5">
        <v>35</v>
      </c>
      <c r="M1682" s="5">
        <v>0</v>
      </c>
      <c r="N1682" s="5">
        <v>0</v>
      </c>
      <c r="O1682" s="5">
        <v>18</v>
      </c>
      <c r="P1682" s="5">
        <v>0</v>
      </c>
      <c r="Q1682" s="5">
        <v>0</v>
      </c>
      <c r="R1682" s="5">
        <v>0</v>
      </c>
      <c r="S1682" s="5" t="s">
        <v>27</v>
      </c>
      <c r="T1682" s="5"/>
    </row>
    <row r="1683" spans="1:20" x14ac:dyDescent="0.25">
      <c r="A1683" s="5">
        <f>1676</f>
      </c>
      <c r="B1683" s="5" t="s">
        <v>1702</v>
      </c>
      <c r="C1683" s="5" t="s">
        <v>26</v>
      </c>
      <c r="D1683" s="5" t="s">
        <v>27</v>
      </c>
      <c r="E1683" s="5">
        <v>25</v>
      </c>
      <c r="F1683" s="5">
        <v>60</v>
      </c>
      <c r="G1683" s="5">
        <v>0</v>
      </c>
      <c r="H1683" s="5">
        <v>22</v>
      </c>
      <c r="I1683" s="5">
        <v>30</v>
      </c>
      <c r="J1683" s="5">
        <v>0</v>
      </c>
      <c r="K1683" s="5">
        <v>0</v>
      </c>
      <c r="L1683" s="5">
        <v>35</v>
      </c>
      <c r="M1683" s="5">
        <v>0</v>
      </c>
      <c r="N1683" s="5">
        <v>0</v>
      </c>
      <c r="O1683" s="5">
        <v>18</v>
      </c>
      <c r="P1683" s="5">
        <v>0</v>
      </c>
      <c r="Q1683" s="5">
        <v>0</v>
      </c>
      <c r="R1683" s="5">
        <v>0</v>
      </c>
      <c r="S1683" s="5" t="s">
        <v>27</v>
      </c>
      <c r="T1683" s="5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27</v>
      </c>
      <c r="E1684" s="5">
        <v>25</v>
      </c>
      <c r="F1684" s="5">
        <v>60</v>
      </c>
      <c r="G1684" s="5">
        <v>0</v>
      </c>
      <c r="H1684" s="5">
        <v>22</v>
      </c>
      <c r="I1684" s="5">
        <v>28</v>
      </c>
      <c r="J1684" s="5">
        <v>0</v>
      </c>
      <c r="K1684" s="5">
        <v>0</v>
      </c>
      <c r="L1684" s="5">
        <v>35</v>
      </c>
      <c r="M1684" s="5">
        <v>0</v>
      </c>
      <c r="N1684" s="5">
        <v>0</v>
      </c>
      <c r="O1684" s="5">
        <v>18</v>
      </c>
      <c r="P1684" s="5">
        <v>0</v>
      </c>
      <c r="Q1684" s="5">
        <v>0</v>
      </c>
      <c r="R1684" s="5">
        <v>0</v>
      </c>
      <c r="S1684" s="5" t="s">
        <v>27</v>
      </c>
      <c r="T1684" s="5"/>
    </row>
    <row r="1685" spans="1:20" x14ac:dyDescent="0.25">
      <c r="A1685" s="5">
        <f>1678</f>
      </c>
      <c r="B1685" s="5" t="s">
        <v>1704</v>
      </c>
      <c r="C1685" s="5" t="s">
        <v>26</v>
      </c>
      <c r="D1685" s="5" t="s">
        <v>27</v>
      </c>
      <c r="E1685" s="5">
        <v>25</v>
      </c>
      <c r="F1685" s="5">
        <v>60</v>
      </c>
      <c r="G1685" s="5">
        <v>0</v>
      </c>
      <c r="H1685" s="5">
        <v>22</v>
      </c>
      <c r="I1685" s="5">
        <v>36</v>
      </c>
      <c r="J1685" s="5">
        <v>0</v>
      </c>
      <c r="K1685" s="5">
        <v>0</v>
      </c>
      <c r="L1685" s="5">
        <v>35</v>
      </c>
      <c r="M1685" s="5">
        <v>0</v>
      </c>
      <c r="N1685" s="5">
        <v>0</v>
      </c>
      <c r="O1685" s="5">
        <v>18</v>
      </c>
      <c r="P1685" s="5">
        <v>0</v>
      </c>
      <c r="Q1685" s="5">
        <v>0</v>
      </c>
      <c r="R1685" s="5">
        <v>0</v>
      </c>
      <c r="S1685" s="5" t="s">
        <v>27</v>
      </c>
      <c r="T1685" s="5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27</v>
      </c>
      <c r="E1686" s="5">
        <v>25</v>
      </c>
      <c r="F1686" s="5">
        <v>60</v>
      </c>
      <c r="G1686" s="5">
        <v>0</v>
      </c>
      <c r="H1686" s="5">
        <v>22</v>
      </c>
      <c r="I1686" s="5">
        <v>36</v>
      </c>
      <c r="J1686" s="5">
        <v>0</v>
      </c>
      <c r="K1686" s="5">
        <v>0</v>
      </c>
      <c r="L1686" s="5">
        <v>35</v>
      </c>
      <c r="M1686" s="5">
        <v>0</v>
      </c>
      <c r="N1686" s="5">
        <v>0</v>
      </c>
      <c r="O1686" s="5">
        <v>18</v>
      </c>
      <c r="P1686" s="5">
        <v>0</v>
      </c>
      <c r="Q1686" s="5">
        <v>0</v>
      </c>
      <c r="R1686" s="5">
        <v>0</v>
      </c>
      <c r="S1686" s="5" t="s">
        <v>27</v>
      </c>
      <c r="T1686" s="5"/>
    </row>
    <row r="1687" spans="1:20" x14ac:dyDescent="0.25">
      <c r="A1687" s="5">
        <f>1680</f>
      </c>
      <c r="B1687" s="5" t="s">
        <v>1706</v>
      </c>
      <c r="C1687" s="5" t="s">
        <v>26</v>
      </c>
      <c r="D1687" s="5" t="s">
        <v>27</v>
      </c>
      <c r="E1687" s="5">
        <v>25</v>
      </c>
      <c r="F1687" s="5">
        <v>60</v>
      </c>
      <c r="G1687" s="5">
        <v>0</v>
      </c>
      <c r="H1687" s="5">
        <v>22</v>
      </c>
      <c r="I1687" s="5">
        <v>36</v>
      </c>
      <c r="J1687" s="5">
        <v>0</v>
      </c>
      <c r="K1687" s="5">
        <v>0</v>
      </c>
      <c r="L1687" s="5">
        <v>35</v>
      </c>
      <c r="M1687" s="5">
        <v>0</v>
      </c>
      <c r="N1687" s="5">
        <v>0</v>
      </c>
      <c r="O1687" s="5">
        <v>18</v>
      </c>
      <c r="P1687" s="5">
        <v>0</v>
      </c>
      <c r="Q1687" s="5">
        <v>0</v>
      </c>
      <c r="R1687" s="5">
        <v>0</v>
      </c>
      <c r="S1687" s="5" t="s">
        <v>27</v>
      </c>
      <c r="T1687" s="5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27</v>
      </c>
      <c r="E1688" s="5">
        <v>25</v>
      </c>
      <c r="F1688" s="5">
        <v>60</v>
      </c>
      <c r="G1688" s="5">
        <v>0</v>
      </c>
      <c r="H1688" s="5">
        <v>22</v>
      </c>
      <c r="I1688" s="5">
        <v>36</v>
      </c>
      <c r="J1688" s="5">
        <v>0</v>
      </c>
      <c r="K1688" s="5">
        <v>0</v>
      </c>
      <c r="L1688" s="5">
        <v>35</v>
      </c>
      <c r="M1688" s="5">
        <v>0</v>
      </c>
      <c r="N1688" s="5">
        <v>0</v>
      </c>
      <c r="O1688" s="5">
        <v>18</v>
      </c>
      <c r="P1688" s="5">
        <v>0</v>
      </c>
      <c r="Q1688" s="5">
        <v>0</v>
      </c>
      <c r="R1688" s="5">
        <v>0</v>
      </c>
      <c r="S1688" s="5" t="s">
        <v>27</v>
      </c>
      <c r="T1688" s="5"/>
    </row>
    <row r="1689" spans="1:20" x14ac:dyDescent="0.25">
      <c r="A1689" s="5">
        <f>1682</f>
      </c>
      <c r="B1689" s="5" t="s">
        <v>1708</v>
      </c>
      <c r="C1689" s="5" t="s">
        <v>26</v>
      </c>
      <c r="D1689" s="5" t="s">
        <v>27</v>
      </c>
      <c r="E1689" s="5">
        <v>25</v>
      </c>
      <c r="F1689" s="5">
        <v>60</v>
      </c>
      <c r="G1689" s="5">
        <v>0</v>
      </c>
      <c r="H1689" s="5">
        <v>22</v>
      </c>
      <c r="I1689" s="5">
        <v>36</v>
      </c>
      <c r="J1689" s="5">
        <v>0</v>
      </c>
      <c r="K1689" s="5">
        <v>0</v>
      </c>
      <c r="L1689" s="5">
        <v>35</v>
      </c>
      <c r="M1689" s="5">
        <v>0</v>
      </c>
      <c r="N1689" s="5">
        <v>0</v>
      </c>
      <c r="O1689" s="5">
        <v>18</v>
      </c>
      <c r="P1689" s="5">
        <v>0</v>
      </c>
      <c r="Q1689" s="5">
        <v>0</v>
      </c>
      <c r="R1689" s="5">
        <v>0</v>
      </c>
      <c r="S1689" s="5" t="s">
        <v>27</v>
      </c>
      <c r="T1689" s="5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27</v>
      </c>
      <c r="E1690" s="5">
        <v>25</v>
      </c>
      <c r="F1690" s="5">
        <v>60</v>
      </c>
      <c r="G1690" s="5">
        <v>0</v>
      </c>
      <c r="H1690" s="5">
        <v>22</v>
      </c>
      <c r="I1690" s="5">
        <v>36</v>
      </c>
      <c r="J1690" s="5">
        <v>0</v>
      </c>
      <c r="K1690" s="5">
        <v>0</v>
      </c>
      <c r="L1690" s="5">
        <v>35</v>
      </c>
      <c r="M1690" s="5">
        <v>0</v>
      </c>
      <c r="N1690" s="5">
        <v>0</v>
      </c>
      <c r="O1690" s="5">
        <v>18</v>
      </c>
      <c r="P1690" s="5">
        <v>0</v>
      </c>
      <c r="Q1690" s="5">
        <v>0</v>
      </c>
      <c r="R1690" s="5">
        <v>0</v>
      </c>
      <c r="S1690" s="5" t="s">
        <v>27</v>
      </c>
      <c r="T1690" s="5"/>
    </row>
    <row r="1691" spans="1:20" x14ac:dyDescent="0.25">
      <c r="A1691" s="5">
        <f>1684</f>
      </c>
      <c r="B1691" s="5" t="s">
        <v>1710</v>
      </c>
      <c r="C1691" s="5" t="s">
        <v>26</v>
      </c>
      <c r="D1691" s="5" t="s">
        <v>27</v>
      </c>
      <c r="E1691" s="5">
        <v>25</v>
      </c>
      <c r="F1691" s="5">
        <v>60</v>
      </c>
      <c r="G1691" s="5">
        <v>0</v>
      </c>
      <c r="H1691" s="5">
        <v>22</v>
      </c>
      <c r="I1691" s="5">
        <v>36</v>
      </c>
      <c r="J1691" s="5">
        <v>0</v>
      </c>
      <c r="K1691" s="5">
        <v>0</v>
      </c>
      <c r="L1691" s="5">
        <v>35</v>
      </c>
      <c r="M1691" s="5">
        <v>0</v>
      </c>
      <c r="N1691" s="5">
        <v>0</v>
      </c>
      <c r="O1691" s="5">
        <v>18</v>
      </c>
      <c r="P1691" s="5">
        <v>0</v>
      </c>
      <c r="Q1691" s="5">
        <v>0</v>
      </c>
      <c r="R1691" s="5">
        <v>0</v>
      </c>
      <c r="S1691" s="5" t="s">
        <v>27</v>
      </c>
      <c r="T1691" s="5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27</v>
      </c>
      <c r="E1692" s="5">
        <v>25</v>
      </c>
      <c r="F1692" s="5">
        <v>60</v>
      </c>
      <c r="G1692" s="5">
        <v>0</v>
      </c>
      <c r="H1692" s="5">
        <v>22</v>
      </c>
      <c r="I1692" s="5">
        <v>36</v>
      </c>
      <c r="J1692" s="5">
        <v>0</v>
      </c>
      <c r="K1692" s="5">
        <v>0</v>
      </c>
      <c r="L1692" s="5">
        <v>35</v>
      </c>
      <c r="M1692" s="5">
        <v>0</v>
      </c>
      <c r="N1692" s="5">
        <v>0</v>
      </c>
      <c r="O1692" s="5">
        <v>18</v>
      </c>
      <c r="P1692" s="5">
        <v>0</v>
      </c>
      <c r="Q1692" s="5">
        <v>0</v>
      </c>
      <c r="R1692" s="5">
        <v>0</v>
      </c>
      <c r="S1692" s="5" t="s">
        <v>27</v>
      </c>
      <c r="T1692" s="5"/>
    </row>
    <row r="1693" spans="1:20" x14ac:dyDescent="0.25">
      <c r="A1693" s="5">
        <f>1686</f>
      </c>
      <c r="B1693" s="5" t="s">
        <v>1712</v>
      </c>
      <c r="C1693" s="5" t="s">
        <v>26</v>
      </c>
      <c r="D1693" s="5" t="s">
        <v>27</v>
      </c>
      <c r="E1693" s="5">
        <v>25</v>
      </c>
      <c r="F1693" s="5">
        <v>60</v>
      </c>
      <c r="G1693" s="5">
        <v>0</v>
      </c>
      <c r="H1693" s="5">
        <v>22</v>
      </c>
      <c r="I1693" s="5">
        <v>36</v>
      </c>
      <c r="J1693" s="5">
        <v>0</v>
      </c>
      <c r="K1693" s="5">
        <v>0</v>
      </c>
      <c r="L1693" s="5">
        <v>35</v>
      </c>
      <c r="M1693" s="5">
        <v>0</v>
      </c>
      <c r="N1693" s="5">
        <v>0</v>
      </c>
      <c r="O1693" s="5">
        <v>18</v>
      </c>
      <c r="P1693" s="5">
        <v>0</v>
      </c>
      <c r="Q1693" s="5">
        <v>0</v>
      </c>
      <c r="R1693" s="5">
        <v>0</v>
      </c>
      <c r="S1693" s="5" t="s">
        <v>27</v>
      </c>
      <c r="T1693" s="5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27</v>
      </c>
      <c r="E1694" s="5">
        <v>25</v>
      </c>
      <c r="F1694" s="5">
        <v>60</v>
      </c>
      <c r="G1694" s="5">
        <v>0</v>
      </c>
      <c r="H1694" s="5">
        <v>22</v>
      </c>
      <c r="I1694" s="5">
        <v>36</v>
      </c>
      <c r="J1694" s="5">
        <v>0</v>
      </c>
      <c r="K1694" s="5">
        <v>0</v>
      </c>
      <c r="L1694" s="5">
        <v>35</v>
      </c>
      <c r="M1694" s="5">
        <v>0</v>
      </c>
      <c r="N1694" s="5">
        <v>0</v>
      </c>
      <c r="O1694" s="5">
        <v>18</v>
      </c>
      <c r="P1694" s="5">
        <v>0</v>
      </c>
      <c r="Q1694" s="5">
        <v>0</v>
      </c>
      <c r="R1694" s="5">
        <v>0</v>
      </c>
      <c r="S1694" s="5" t="s">
        <v>27</v>
      </c>
      <c r="T1694" s="5"/>
    </row>
    <row r="1695" spans="1:20" x14ac:dyDescent="0.25">
      <c r="A1695" s="5">
        <f>1688</f>
      </c>
      <c r="B1695" s="5" t="s">
        <v>1714</v>
      </c>
      <c r="C1695" s="5" t="s">
        <v>26</v>
      </c>
      <c r="D1695" s="5" t="s">
        <v>27</v>
      </c>
      <c r="E1695" s="5">
        <v>25</v>
      </c>
      <c r="F1695" s="5">
        <v>60</v>
      </c>
      <c r="G1695" s="5">
        <v>0</v>
      </c>
      <c r="H1695" s="5">
        <v>22</v>
      </c>
      <c r="I1695" s="5">
        <v>36</v>
      </c>
      <c r="J1695" s="5">
        <v>0</v>
      </c>
      <c r="K1695" s="5">
        <v>0</v>
      </c>
      <c r="L1695" s="5">
        <v>35</v>
      </c>
      <c r="M1695" s="5">
        <v>0</v>
      </c>
      <c r="N1695" s="5">
        <v>0</v>
      </c>
      <c r="O1695" s="5">
        <v>18</v>
      </c>
      <c r="P1695" s="5">
        <v>0</v>
      </c>
      <c r="Q1695" s="5">
        <v>0</v>
      </c>
      <c r="R1695" s="5">
        <v>0</v>
      </c>
      <c r="S1695" s="5" t="s">
        <v>27</v>
      </c>
      <c r="T1695" s="5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27</v>
      </c>
      <c r="E1696" s="5">
        <v>25</v>
      </c>
      <c r="F1696" s="5">
        <v>60</v>
      </c>
      <c r="G1696" s="5">
        <v>0</v>
      </c>
      <c r="H1696" s="5">
        <v>22</v>
      </c>
      <c r="I1696" s="5">
        <v>36</v>
      </c>
      <c r="J1696" s="5">
        <v>0</v>
      </c>
      <c r="K1696" s="5">
        <v>0</v>
      </c>
      <c r="L1696" s="5">
        <v>35</v>
      </c>
      <c r="M1696" s="5">
        <v>0</v>
      </c>
      <c r="N1696" s="5">
        <v>0</v>
      </c>
      <c r="O1696" s="5">
        <v>18</v>
      </c>
      <c r="P1696" s="5">
        <v>0</v>
      </c>
      <c r="Q1696" s="5">
        <v>0</v>
      </c>
      <c r="R1696" s="5">
        <v>0</v>
      </c>
      <c r="S1696" s="5" t="s">
        <v>27</v>
      </c>
      <c r="T1696" s="5"/>
    </row>
    <row r="1697" spans="1:20" x14ac:dyDescent="0.25">
      <c r="A1697" s="5">
        <f>1690</f>
      </c>
      <c r="B1697" s="5" t="s">
        <v>1716</v>
      </c>
      <c r="C1697" s="5" t="s">
        <v>26</v>
      </c>
      <c r="D1697" s="5" t="s">
        <v>27</v>
      </c>
      <c r="E1697" s="5">
        <v>25</v>
      </c>
      <c r="F1697" s="5">
        <v>60</v>
      </c>
      <c r="G1697" s="5">
        <v>0</v>
      </c>
      <c r="H1697" s="5">
        <v>22</v>
      </c>
      <c r="I1697" s="5">
        <v>36</v>
      </c>
      <c r="J1697" s="5">
        <v>0</v>
      </c>
      <c r="K1697" s="5">
        <v>0</v>
      </c>
      <c r="L1697" s="5">
        <v>35</v>
      </c>
      <c r="M1697" s="5">
        <v>0</v>
      </c>
      <c r="N1697" s="5">
        <v>0</v>
      </c>
      <c r="O1697" s="5">
        <v>18</v>
      </c>
      <c r="P1697" s="5">
        <v>0</v>
      </c>
      <c r="Q1697" s="5">
        <v>0</v>
      </c>
      <c r="R1697" s="5">
        <v>0</v>
      </c>
      <c r="S1697" s="5" t="s">
        <v>27</v>
      </c>
      <c r="T1697" s="5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27</v>
      </c>
      <c r="E1698" s="5">
        <v>25</v>
      </c>
      <c r="F1698" s="5">
        <v>60</v>
      </c>
      <c r="G1698" s="5">
        <v>0</v>
      </c>
      <c r="H1698" s="5">
        <v>22</v>
      </c>
      <c r="I1698" s="5">
        <v>36</v>
      </c>
      <c r="J1698" s="5">
        <v>0</v>
      </c>
      <c r="K1698" s="5">
        <v>0</v>
      </c>
      <c r="L1698" s="5">
        <v>35</v>
      </c>
      <c r="M1698" s="5">
        <v>0</v>
      </c>
      <c r="N1698" s="5">
        <v>0</v>
      </c>
      <c r="O1698" s="5">
        <v>18</v>
      </c>
      <c r="P1698" s="5">
        <v>0</v>
      </c>
      <c r="Q1698" s="5">
        <v>0</v>
      </c>
      <c r="R1698" s="5">
        <v>0</v>
      </c>
      <c r="S1698" s="5" t="s">
        <v>27</v>
      </c>
      <c r="T1698" s="5"/>
    </row>
    <row r="1699" spans="1:20" x14ac:dyDescent="0.25">
      <c r="A1699" s="5">
        <f>1692</f>
      </c>
      <c r="B1699" s="5" t="s">
        <v>1718</v>
      </c>
      <c r="C1699" s="5" t="s">
        <v>26</v>
      </c>
      <c r="D1699" s="5" t="s">
        <v>27</v>
      </c>
      <c r="E1699" s="5">
        <v>25</v>
      </c>
      <c r="F1699" s="5">
        <v>60</v>
      </c>
      <c r="G1699" s="5">
        <v>0</v>
      </c>
      <c r="H1699" s="5">
        <v>22</v>
      </c>
      <c r="I1699" s="5">
        <v>36</v>
      </c>
      <c r="J1699" s="5">
        <v>0</v>
      </c>
      <c r="K1699" s="5">
        <v>0</v>
      </c>
      <c r="L1699" s="5">
        <v>35</v>
      </c>
      <c r="M1699" s="5">
        <v>0</v>
      </c>
      <c r="N1699" s="5">
        <v>0</v>
      </c>
      <c r="O1699" s="5">
        <v>18</v>
      </c>
      <c r="P1699" s="5">
        <v>0</v>
      </c>
      <c r="Q1699" s="5">
        <v>0</v>
      </c>
      <c r="R1699" s="5">
        <v>0</v>
      </c>
      <c r="S1699" s="5" t="s">
        <v>27</v>
      </c>
      <c r="T1699" s="5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27</v>
      </c>
      <c r="E1700" s="5">
        <v>25</v>
      </c>
      <c r="F1700" s="5">
        <v>60</v>
      </c>
      <c r="G1700" s="5">
        <v>0</v>
      </c>
      <c r="H1700" s="5">
        <v>22</v>
      </c>
      <c r="I1700" s="5">
        <v>36</v>
      </c>
      <c r="J1700" s="5">
        <v>0</v>
      </c>
      <c r="K1700" s="5">
        <v>0</v>
      </c>
      <c r="L1700" s="5">
        <v>35</v>
      </c>
      <c r="M1700" s="5">
        <v>0</v>
      </c>
      <c r="N1700" s="5">
        <v>0</v>
      </c>
      <c r="O1700" s="5">
        <v>18</v>
      </c>
      <c r="P1700" s="5">
        <v>0</v>
      </c>
      <c r="Q1700" s="5">
        <v>0</v>
      </c>
      <c r="R1700" s="5">
        <v>0</v>
      </c>
      <c r="S1700" s="5" t="s">
        <v>27</v>
      </c>
      <c r="T1700" s="5"/>
    </row>
    <row r="1701" spans="1:20" x14ac:dyDescent="0.25">
      <c r="A1701" s="5">
        <f>1694</f>
      </c>
      <c r="B1701" s="5" t="s">
        <v>1720</v>
      </c>
      <c r="C1701" s="5" t="s">
        <v>26</v>
      </c>
      <c r="D1701" s="5" t="s">
        <v>27</v>
      </c>
      <c r="E1701" s="5">
        <v>25</v>
      </c>
      <c r="F1701" s="5">
        <v>60</v>
      </c>
      <c r="G1701" s="5">
        <v>0</v>
      </c>
      <c r="H1701" s="5">
        <v>22</v>
      </c>
      <c r="I1701" s="5">
        <v>36</v>
      </c>
      <c r="J1701" s="5">
        <v>0</v>
      </c>
      <c r="K1701" s="5">
        <v>0</v>
      </c>
      <c r="L1701" s="5">
        <v>35</v>
      </c>
      <c r="M1701" s="5">
        <v>0</v>
      </c>
      <c r="N1701" s="5">
        <v>0</v>
      </c>
      <c r="O1701" s="5">
        <v>18</v>
      </c>
      <c r="P1701" s="5">
        <v>0</v>
      </c>
      <c r="Q1701" s="5">
        <v>0</v>
      </c>
      <c r="R1701" s="5">
        <v>0</v>
      </c>
      <c r="S1701" s="5" t="s">
        <v>27</v>
      </c>
      <c r="T1701" s="5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27</v>
      </c>
      <c r="E1702" s="5">
        <v>25</v>
      </c>
      <c r="F1702" s="5">
        <v>60</v>
      </c>
      <c r="G1702" s="5">
        <v>0</v>
      </c>
      <c r="H1702" s="5">
        <v>22</v>
      </c>
      <c r="I1702" s="5">
        <v>36</v>
      </c>
      <c r="J1702" s="5">
        <v>0</v>
      </c>
      <c r="K1702" s="5">
        <v>0</v>
      </c>
      <c r="L1702" s="5">
        <v>35</v>
      </c>
      <c r="M1702" s="5">
        <v>0</v>
      </c>
      <c r="N1702" s="5">
        <v>0</v>
      </c>
      <c r="O1702" s="5">
        <v>18</v>
      </c>
      <c r="P1702" s="5">
        <v>0</v>
      </c>
      <c r="Q1702" s="5">
        <v>0</v>
      </c>
      <c r="R1702" s="5">
        <v>0</v>
      </c>
      <c r="S1702" s="5" t="s">
        <v>27</v>
      </c>
      <c r="T1702" s="5"/>
    </row>
    <row r="1703" spans="1:20" x14ac:dyDescent="0.25">
      <c r="A1703" s="5">
        <f>1696</f>
      </c>
      <c r="B1703" s="5" t="s">
        <v>1722</v>
      </c>
      <c r="C1703" s="5" t="s">
        <v>26</v>
      </c>
      <c r="D1703" s="5" t="s">
        <v>27</v>
      </c>
      <c r="E1703" s="5">
        <v>25</v>
      </c>
      <c r="F1703" s="5">
        <v>60</v>
      </c>
      <c r="G1703" s="5">
        <v>0</v>
      </c>
      <c r="H1703" s="5">
        <v>22</v>
      </c>
      <c r="I1703" s="5">
        <v>36</v>
      </c>
      <c r="J1703" s="5">
        <v>0</v>
      </c>
      <c r="K1703" s="5">
        <v>0</v>
      </c>
      <c r="L1703" s="5">
        <v>35</v>
      </c>
      <c r="M1703" s="5">
        <v>0</v>
      </c>
      <c r="N1703" s="5">
        <v>0</v>
      </c>
      <c r="O1703" s="5">
        <v>18</v>
      </c>
      <c r="P1703" s="5">
        <v>0</v>
      </c>
      <c r="Q1703" s="5">
        <v>0</v>
      </c>
      <c r="R1703" s="5">
        <v>0</v>
      </c>
      <c r="S1703" s="5" t="s">
        <v>27</v>
      </c>
      <c r="T1703" s="5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27</v>
      </c>
      <c r="E1704" s="5">
        <v>25</v>
      </c>
      <c r="F1704" s="5">
        <v>60</v>
      </c>
      <c r="G1704" s="5">
        <v>0</v>
      </c>
      <c r="H1704" s="5">
        <v>22</v>
      </c>
      <c r="I1704" s="5">
        <v>36</v>
      </c>
      <c r="J1704" s="5">
        <v>0</v>
      </c>
      <c r="K1704" s="5">
        <v>0</v>
      </c>
      <c r="L1704" s="5">
        <v>35</v>
      </c>
      <c r="M1704" s="5">
        <v>0</v>
      </c>
      <c r="N1704" s="5">
        <v>0</v>
      </c>
      <c r="O1704" s="5">
        <v>18</v>
      </c>
      <c r="P1704" s="5">
        <v>0</v>
      </c>
      <c r="Q1704" s="5">
        <v>0</v>
      </c>
      <c r="R1704" s="5">
        <v>0</v>
      </c>
      <c r="S1704" s="5" t="s">
        <v>27</v>
      </c>
      <c r="T1704" s="5"/>
    </row>
    <row r="1705" spans="1:20" x14ac:dyDescent="0.25">
      <c r="A1705" s="5">
        <f>1698</f>
      </c>
      <c r="B1705" s="5" t="s">
        <v>1724</v>
      </c>
      <c r="C1705" s="5" t="s">
        <v>26</v>
      </c>
      <c r="D1705" s="5" t="s">
        <v>27</v>
      </c>
      <c r="E1705" s="5">
        <v>25</v>
      </c>
      <c r="F1705" s="5">
        <v>60</v>
      </c>
      <c r="G1705" s="5">
        <v>0</v>
      </c>
      <c r="H1705" s="5">
        <v>22</v>
      </c>
      <c r="I1705" s="5">
        <v>36</v>
      </c>
      <c r="J1705" s="5">
        <v>0</v>
      </c>
      <c r="K1705" s="5">
        <v>0</v>
      </c>
      <c r="L1705" s="5">
        <v>35</v>
      </c>
      <c r="M1705" s="5">
        <v>0</v>
      </c>
      <c r="N1705" s="5">
        <v>0</v>
      </c>
      <c r="O1705" s="5">
        <v>18</v>
      </c>
      <c r="P1705" s="5">
        <v>0</v>
      </c>
      <c r="Q1705" s="5">
        <v>0</v>
      </c>
      <c r="R1705" s="5">
        <v>0</v>
      </c>
      <c r="S1705" s="5" t="s">
        <v>27</v>
      </c>
      <c r="T1705" s="5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27</v>
      </c>
      <c r="E1706" s="5">
        <v>25</v>
      </c>
      <c r="F1706" s="5">
        <v>60</v>
      </c>
      <c r="G1706" s="5">
        <v>0</v>
      </c>
      <c r="H1706" s="5">
        <v>22</v>
      </c>
      <c r="I1706" s="5">
        <v>36</v>
      </c>
      <c r="J1706" s="5">
        <v>0</v>
      </c>
      <c r="K1706" s="5">
        <v>0</v>
      </c>
      <c r="L1706" s="5">
        <v>35</v>
      </c>
      <c r="M1706" s="5">
        <v>0</v>
      </c>
      <c r="N1706" s="5">
        <v>0</v>
      </c>
      <c r="O1706" s="5">
        <v>18</v>
      </c>
      <c r="P1706" s="5">
        <v>0</v>
      </c>
      <c r="Q1706" s="5">
        <v>0</v>
      </c>
      <c r="R1706" s="5">
        <v>0</v>
      </c>
      <c r="S1706" s="5" t="s">
        <v>27</v>
      </c>
      <c r="T1706" s="5"/>
    </row>
    <row r="1707" spans="1:20" x14ac:dyDescent="0.25">
      <c r="A1707" s="5">
        <f>1700</f>
      </c>
      <c r="B1707" s="5" t="s">
        <v>1726</v>
      </c>
      <c r="C1707" s="5" t="s">
        <v>26</v>
      </c>
      <c r="D1707" s="5" t="s">
        <v>27</v>
      </c>
      <c r="E1707" s="5">
        <v>25</v>
      </c>
      <c r="F1707" s="5">
        <v>60</v>
      </c>
      <c r="G1707" s="5">
        <v>0</v>
      </c>
      <c r="H1707" s="5">
        <v>22</v>
      </c>
      <c r="I1707" s="5">
        <v>36</v>
      </c>
      <c r="J1707" s="5">
        <v>0</v>
      </c>
      <c r="K1707" s="5">
        <v>0</v>
      </c>
      <c r="L1707" s="5">
        <v>35</v>
      </c>
      <c r="M1707" s="5">
        <v>0</v>
      </c>
      <c r="N1707" s="5">
        <v>0</v>
      </c>
      <c r="O1707" s="5">
        <v>18</v>
      </c>
      <c r="P1707" s="5">
        <v>0</v>
      </c>
      <c r="Q1707" s="5">
        <v>0</v>
      </c>
      <c r="R1707" s="5">
        <v>0</v>
      </c>
      <c r="S1707" s="5" t="s">
        <v>27</v>
      </c>
      <c r="T1707" s="5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27</v>
      </c>
      <c r="E1708" s="5">
        <v>25</v>
      </c>
      <c r="F1708" s="5">
        <v>60</v>
      </c>
      <c r="G1708" s="5">
        <v>0</v>
      </c>
      <c r="H1708" s="5">
        <v>22</v>
      </c>
      <c r="I1708" s="5">
        <v>36</v>
      </c>
      <c r="J1708" s="5">
        <v>0</v>
      </c>
      <c r="K1708" s="5">
        <v>0</v>
      </c>
      <c r="L1708" s="5">
        <v>35</v>
      </c>
      <c r="M1708" s="5">
        <v>0</v>
      </c>
      <c r="N1708" s="5">
        <v>0</v>
      </c>
      <c r="O1708" s="5">
        <v>18</v>
      </c>
      <c r="P1708" s="5">
        <v>0</v>
      </c>
      <c r="Q1708" s="5">
        <v>0</v>
      </c>
      <c r="R1708" s="5">
        <v>0</v>
      </c>
      <c r="S1708" s="5" t="s">
        <v>27</v>
      </c>
      <c r="T1708" s="5"/>
    </row>
    <row r="1709" spans="1:20" x14ac:dyDescent="0.25">
      <c r="A1709" s="5">
        <f>1702</f>
      </c>
      <c r="B1709" s="5" t="s">
        <v>1728</v>
      </c>
      <c r="C1709" s="5" t="s">
        <v>26</v>
      </c>
      <c r="D1709" s="5" t="s">
        <v>27</v>
      </c>
      <c r="E1709" s="5">
        <v>25</v>
      </c>
      <c r="F1709" s="5">
        <v>60</v>
      </c>
      <c r="G1709" s="5">
        <v>0</v>
      </c>
      <c r="H1709" s="5">
        <v>22</v>
      </c>
      <c r="I1709" s="5">
        <v>36</v>
      </c>
      <c r="J1709" s="5">
        <v>0</v>
      </c>
      <c r="K1709" s="5">
        <v>0</v>
      </c>
      <c r="L1709" s="5">
        <v>35</v>
      </c>
      <c r="M1709" s="5">
        <v>0</v>
      </c>
      <c r="N1709" s="5">
        <v>0</v>
      </c>
      <c r="O1709" s="5">
        <v>18</v>
      </c>
      <c r="P1709" s="5">
        <v>0</v>
      </c>
      <c r="Q1709" s="5">
        <v>0</v>
      </c>
      <c r="R1709" s="5">
        <v>0</v>
      </c>
      <c r="S1709" s="5" t="s">
        <v>27</v>
      </c>
      <c r="T1709" s="5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27</v>
      </c>
      <c r="E1710" s="5">
        <v>25</v>
      </c>
      <c r="F1710" s="5">
        <v>60</v>
      </c>
      <c r="G1710" s="5">
        <v>0</v>
      </c>
      <c r="H1710" s="5">
        <v>22</v>
      </c>
      <c r="I1710" s="5">
        <v>36</v>
      </c>
      <c r="J1710" s="5">
        <v>0</v>
      </c>
      <c r="K1710" s="5">
        <v>0</v>
      </c>
      <c r="L1710" s="5">
        <v>35</v>
      </c>
      <c r="M1710" s="5">
        <v>0</v>
      </c>
      <c r="N1710" s="5">
        <v>0</v>
      </c>
      <c r="O1710" s="5">
        <v>18</v>
      </c>
      <c r="P1710" s="5">
        <v>0</v>
      </c>
      <c r="Q1710" s="5">
        <v>0</v>
      </c>
      <c r="R1710" s="5">
        <v>0</v>
      </c>
      <c r="S1710" s="5" t="s">
        <v>27</v>
      </c>
      <c r="T1710" s="5"/>
    </row>
    <row r="1711" spans="1:20" x14ac:dyDescent="0.25">
      <c r="A1711" s="5">
        <f>1704</f>
      </c>
      <c r="B1711" s="5" t="s">
        <v>1730</v>
      </c>
      <c r="C1711" s="5" t="s">
        <v>26</v>
      </c>
      <c r="D1711" s="5" t="s">
        <v>27</v>
      </c>
      <c r="E1711" s="5">
        <v>25</v>
      </c>
      <c r="F1711" s="5">
        <v>60</v>
      </c>
      <c r="G1711" s="5">
        <v>0</v>
      </c>
      <c r="H1711" s="5">
        <v>22</v>
      </c>
      <c r="I1711" s="5">
        <v>36</v>
      </c>
      <c r="J1711" s="5">
        <v>0</v>
      </c>
      <c r="K1711" s="5">
        <v>0</v>
      </c>
      <c r="L1711" s="5">
        <v>35</v>
      </c>
      <c r="M1711" s="5">
        <v>0</v>
      </c>
      <c r="N1711" s="5">
        <v>0</v>
      </c>
      <c r="O1711" s="5">
        <v>18</v>
      </c>
      <c r="P1711" s="5">
        <v>0</v>
      </c>
      <c r="Q1711" s="5">
        <v>0</v>
      </c>
      <c r="R1711" s="5">
        <v>0</v>
      </c>
      <c r="S1711" s="5" t="s">
        <v>27</v>
      </c>
      <c r="T1711" s="5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27</v>
      </c>
      <c r="E1712" s="5">
        <v>25</v>
      </c>
      <c r="F1712" s="5">
        <v>60</v>
      </c>
      <c r="G1712" s="5">
        <v>0</v>
      </c>
      <c r="H1712" s="5">
        <v>22</v>
      </c>
      <c r="I1712" s="5">
        <v>36</v>
      </c>
      <c r="J1712" s="5">
        <v>0</v>
      </c>
      <c r="K1712" s="5">
        <v>0</v>
      </c>
      <c r="L1712" s="5">
        <v>35</v>
      </c>
      <c r="M1712" s="5">
        <v>0</v>
      </c>
      <c r="N1712" s="5">
        <v>0</v>
      </c>
      <c r="O1712" s="5">
        <v>18</v>
      </c>
      <c r="P1712" s="5">
        <v>0</v>
      </c>
      <c r="Q1712" s="5">
        <v>0</v>
      </c>
      <c r="R1712" s="5">
        <v>0</v>
      </c>
      <c r="S1712" s="5" t="s">
        <v>27</v>
      </c>
      <c r="T1712" s="5"/>
    </row>
    <row r="1713" spans="1:20" x14ac:dyDescent="0.25">
      <c r="A1713" s="5">
        <f>1706</f>
      </c>
      <c r="B1713" s="5" t="s">
        <v>1732</v>
      </c>
      <c r="C1713" s="5" t="s">
        <v>26</v>
      </c>
      <c r="D1713" s="5" t="s">
        <v>27</v>
      </c>
      <c r="E1713" s="5">
        <v>25</v>
      </c>
      <c r="F1713" s="5">
        <v>60</v>
      </c>
      <c r="G1713" s="5">
        <v>0</v>
      </c>
      <c r="H1713" s="5">
        <v>22</v>
      </c>
      <c r="I1713" s="5">
        <v>18</v>
      </c>
      <c r="J1713" s="5">
        <v>0</v>
      </c>
      <c r="K1713" s="5">
        <v>0</v>
      </c>
      <c r="L1713" s="5">
        <v>35</v>
      </c>
      <c r="M1713" s="5">
        <v>0</v>
      </c>
      <c r="N1713" s="5">
        <v>0</v>
      </c>
      <c r="O1713" s="5">
        <v>18</v>
      </c>
      <c r="P1713" s="5">
        <v>0</v>
      </c>
      <c r="Q1713" s="5">
        <v>0</v>
      </c>
      <c r="R1713" s="5">
        <v>0</v>
      </c>
      <c r="S1713" s="5" t="s">
        <v>27</v>
      </c>
      <c r="T1713" s="5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27</v>
      </c>
      <c r="E1714" s="5">
        <v>25</v>
      </c>
      <c r="F1714" s="5">
        <v>60</v>
      </c>
      <c r="G1714" s="5">
        <v>0</v>
      </c>
      <c r="H1714" s="5">
        <v>22</v>
      </c>
      <c r="I1714" s="5">
        <v>1818</v>
      </c>
      <c r="J1714" s="5">
        <v>0</v>
      </c>
      <c r="K1714" s="5">
        <v>0</v>
      </c>
      <c r="L1714" s="5">
        <v>35</v>
      </c>
      <c r="M1714" s="5">
        <v>0</v>
      </c>
      <c r="N1714" s="5">
        <v>0</v>
      </c>
      <c r="O1714" s="5">
        <v>18</v>
      </c>
      <c r="P1714" s="5">
        <v>0</v>
      </c>
      <c r="Q1714" s="5">
        <v>0</v>
      </c>
      <c r="R1714" s="5">
        <v>0</v>
      </c>
      <c r="S1714" s="5" t="s">
        <v>27</v>
      </c>
      <c r="T1714" s="5"/>
    </row>
    <row r="1715" spans="1:20" x14ac:dyDescent="0.25">
      <c r="A1715" s="5">
        <f>1708</f>
      </c>
      <c r="B1715" s="5" t="s">
        <v>1734</v>
      </c>
      <c r="C1715" s="5" t="s">
        <v>26</v>
      </c>
      <c r="D1715" s="5" t="s">
        <v>27</v>
      </c>
      <c r="E1715" s="5">
        <v>25</v>
      </c>
      <c r="F1715" s="5">
        <v>60</v>
      </c>
      <c r="G1715" s="5">
        <v>0</v>
      </c>
      <c r="H1715" s="5">
        <v>22</v>
      </c>
      <c r="I1715" s="5">
        <v>1818</v>
      </c>
      <c r="J1715" s="5">
        <v>0</v>
      </c>
      <c r="K1715" s="5">
        <v>0</v>
      </c>
      <c r="L1715" s="5">
        <v>35</v>
      </c>
      <c r="M1715" s="5">
        <v>0</v>
      </c>
      <c r="N1715" s="5">
        <v>0</v>
      </c>
      <c r="O1715" s="5">
        <v>18</v>
      </c>
      <c r="P1715" s="5">
        <v>0</v>
      </c>
      <c r="Q1715" s="5">
        <v>0</v>
      </c>
      <c r="R1715" s="5">
        <v>0</v>
      </c>
      <c r="S1715" s="5" t="s">
        <v>27</v>
      </c>
      <c r="T1715" s="5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27</v>
      </c>
      <c r="E1716" s="5">
        <v>25</v>
      </c>
      <c r="F1716" s="5">
        <v>60</v>
      </c>
      <c r="G1716" s="5">
        <v>0</v>
      </c>
      <c r="H1716" s="5">
        <v>22</v>
      </c>
      <c r="I1716" s="5">
        <v>1818</v>
      </c>
      <c r="J1716" s="5">
        <v>0</v>
      </c>
      <c r="K1716" s="5">
        <v>0</v>
      </c>
      <c r="L1716" s="5">
        <v>35</v>
      </c>
      <c r="M1716" s="5">
        <v>0</v>
      </c>
      <c r="N1716" s="5">
        <v>0</v>
      </c>
      <c r="O1716" s="5">
        <v>18</v>
      </c>
      <c r="P1716" s="5">
        <v>0</v>
      </c>
      <c r="Q1716" s="5">
        <v>0</v>
      </c>
      <c r="R1716" s="5">
        <v>0</v>
      </c>
      <c r="S1716" s="5" t="s">
        <v>27</v>
      </c>
      <c r="T1716" s="5"/>
    </row>
    <row r="1717" spans="1:20" x14ac:dyDescent="0.25">
      <c r="A1717" s="5">
        <f>1710</f>
      </c>
      <c r="B1717" s="5" t="s">
        <v>1736</v>
      </c>
      <c r="C1717" s="5" t="s">
        <v>26</v>
      </c>
      <c r="D1717" s="5" t="s">
        <v>27</v>
      </c>
      <c r="E1717" s="5">
        <v>25</v>
      </c>
      <c r="F1717" s="5">
        <v>60</v>
      </c>
      <c r="G1717" s="5">
        <v>0</v>
      </c>
      <c r="H1717" s="5">
        <v>22</v>
      </c>
      <c r="I1717" s="5">
        <v>25</v>
      </c>
      <c r="J1717" s="5">
        <v>0</v>
      </c>
      <c r="K1717" s="5">
        <v>0</v>
      </c>
      <c r="L1717" s="5">
        <v>35</v>
      </c>
      <c r="M1717" s="5">
        <v>0</v>
      </c>
      <c r="N1717" s="5">
        <v>0</v>
      </c>
      <c r="O1717" s="5">
        <v>18</v>
      </c>
      <c r="P1717" s="5">
        <v>0</v>
      </c>
      <c r="Q1717" s="5">
        <v>0</v>
      </c>
      <c r="R1717" s="5">
        <v>0</v>
      </c>
      <c r="S1717" s="5" t="s">
        <v>27</v>
      </c>
      <c r="T1717" s="5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27</v>
      </c>
      <c r="E1718" s="5">
        <v>25</v>
      </c>
      <c r="F1718" s="5">
        <v>60</v>
      </c>
      <c r="G1718" s="5">
        <v>0</v>
      </c>
      <c r="H1718" s="5">
        <v>22</v>
      </c>
      <c r="I1718" s="5">
        <v>15</v>
      </c>
      <c r="J1718" s="5">
        <v>0</v>
      </c>
      <c r="K1718" s="5">
        <v>0</v>
      </c>
      <c r="L1718" s="5">
        <v>35</v>
      </c>
      <c r="M1718" s="5">
        <v>0</v>
      </c>
      <c r="N1718" s="5">
        <v>0</v>
      </c>
      <c r="O1718" s="5">
        <v>18</v>
      </c>
      <c r="P1718" s="5">
        <v>0</v>
      </c>
      <c r="Q1718" s="5">
        <v>0</v>
      </c>
      <c r="R1718" s="5">
        <v>0</v>
      </c>
      <c r="S1718" s="5" t="s">
        <v>27</v>
      </c>
      <c r="T1718" s="5"/>
    </row>
    <row r="1719" spans="1:20" x14ac:dyDescent="0.25">
      <c r="A1719" s="5">
        <f>1712</f>
      </c>
      <c r="B1719" s="5" t="s">
        <v>1738</v>
      </c>
      <c r="C1719" s="5" t="s">
        <v>26</v>
      </c>
      <c r="D1719" s="5" t="s">
        <v>27</v>
      </c>
      <c r="E1719" s="5">
        <v>25</v>
      </c>
      <c r="F1719" s="5">
        <v>60</v>
      </c>
      <c r="G1719" s="5">
        <v>0</v>
      </c>
      <c r="H1719" s="5">
        <v>22</v>
      </c>
      <c r="I1719" s="5">
        <v>15</v>
      </c>
      <c r="J1719" s="5">
        <v>0</v>
      </c>
      <c r="K1719" s="5">
        <v>0</v>
      </c>
      <c r="L1719" s="5">
        <v>35</v>
      </c>
      <c r="M1719" s="5">
        <v>0</v>
      </c>
      <c r="N1719" s="5">
        <v>0</v>
      </c>
      <c r="O1719" s="5">
        <v>18</v>
      </c>
      <c r="P1719" s="5">
        <v>0</v>
      </c>
      <c r="Q1719" s="5">
        <v>0</v>
      </c>
      <c r="R1719" s="5">
        <v>0</v>
      </c>
      <c r="S1719" s="5" t="s">
        <v>27</v>
      </c>
      <c r="T1719" s="5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27</v>
      </c>
      <c r="E1720" s="5">
        <v>25</v>
      </c>
      <c r="F1720" s="5">
        <v>60</v>
      </c>
      <c r="G1720" s="5">
        <v>0</v>
      </c>
      <c r="H1720" s="5">
        <v>22</v>
      </c>
      <c r="I1720" s="5">
        <v>15</v>
      </c>
      <c r="J1720" s="5">
        <v>0</v>
      </c>
      <c r="K1720" s="5">
        <v>0</v>
      </c>
      <c r="L1720" s="5">
        <v>35</v>
      </c>
      <c r="M1720" s="5">
        <v>0</v>
      </c>
      <c r="N1720" s="5">
        <v>0</v>
      </c>
      <c r="O1720" s="5">
        <v>18</v>
      </c>
      <c r="P1720" s="5">
        <v>0</v>
      </c>
      <c r="Q1720" s="5">
        <v>0</v>
      </c>
      <c r="R1720" s="5">
        <v>0</v>
      </c>
      <c r="S1720" s="5" t="s">
        <v>27</v>
      </c>
      <c r="T1720" s="5"/>
    </row>
    <row r="1721" spans="1:20" x14ac:dyDescent="0.25">
      <c r="A1721" s="5">
        <f>1714</f>
      </c>
      <c r="B1721" s="5" t="s">
        <v>1740</v>
      </c>
      <c r="C1721" s="5" t="s">
        <v>26</v>
      </c>
      <c r="D1721" s="5" t="s">
        <v>27</v>
      </c>
      <c r="E1721" s="5">
        <v>25</v>
      </c>
      <c r="F1721" s="5">
        <v>60</v>
      </c>
      <c r="G1721" s="5">
        <v>0</v>
      </c>
      <c r="H1721" s="5">
        <v>22</v>
      </c>
      <c r="I1721" s="5">
        <v>15</v>
      </c>
      <c r="J1721" s="5">
        <v>0</v>
      </c>
      <c r="K1721" s="5">
        <v>0</v>
      </c>
      <c r="L1721" s="5">
        <v>35</v>
      </c>
      <c r="M1721" s="5">
        <v>0</v>
      </c>
      <c r="N1721" s="5">
        <v>0</v>
      </c>
      <c r="O1721" s="5">
        <v>18</v>
      </c>
      <c r="P1721" s="5">
        <v>0</v>
      </c>
      <c r="Q1721" s="5">
        <v>0</v>
      </c>
      <c r="R1721" s="5">
        <v>0</v>
      </c>
      <c r="S1721" s="5" t="s">
        <v>27</v>
      </c>
      <c r="T1721" s="5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27</v>
      </c>
      <c r="E1722" s="5">
        <v>25</v>
      </c>
      <c r="F1722" s="5">
        <v>60</v>
      </c>
      <c r="G1722" s="5">
        <v>0</v>
      </c>
      <c r="H1722" s="5">
        <v>22</v>
      </c>
      <c r="I1722" s="5">
        <v>15</v>
      </c>
      <c r="J1722" s="5">
        <v>0</v>
      </c>
      <c r="K1722" s="5">
        <v>0</v>
      </c>
      <c r="L1722" s="5">
        <v>35</v>
      </c>
      <c r="M1722" s="5">
        <v>0</v>
      </c>
      <c r="N1722" s="5">
        <v>0</v>
      </c>
      <c r="O1722" s="5">
        <v>18</v>
      </c>
      <c r="P1722" s="5">
        <v>0</v>
      </c>
      <c r="Q1722" s="5">
        <v>0</v>
      </c>
      <c r="R1722" s="5">
        <v>0</v>
      </c>
      <c r="S1722" s="5" t="s">
        <v>27</v>
      </c>
      <c r="T1722" s="5"/>
    </row>
    <row r="1723" spans="1:20" x14ac:dyDescent="0.25">
      <c r="A1723" s="5">
        <f>1716</f>
      </c>
      <c r="B1723" s="5" t="s">
        <v>1742</v>
      </c>
      <c r="C1723" s="5" t="s">
        <v>26</v>
      </c>
      <c r="D1723" s="5" t="s">
        <v>27</v>
      </c>
      <c r="E1723" s="5">
        <v>25</v>
      </c>
      <c r="F1723" s="5">
        <v>60</v>
      </c>
      <c r="G1723" s="5">
        <v>0</v>
      </c>
      <c r="H1723" s="5">
        <v>22</v>
      </c>
      <c r="I1723" s="5">
        <v>15</v>
      </c>
      <c r="J1723" s="5">
        <v>0</v>
      </c>
      <c r="K1723" s="5">
        <v>0</v>
      </c>
      <c r="L1723" s="5">
        <v>35</v>
      </c>
      <c r="M1723" s="5">
        <v>0</v>
      </c>
      <c r="N1723" s="5">
        <v>0</v>
      </c>
      <c r="O1723" s="5">
        <v>18</v>
      </c>
      <c r="P1723" s="5">
        <v>0</v>
      </c>
      <c r="Q1723" s="5">
        <v>0</v>
      </c>
      <c r="R1723" s="5">
        <v>0</v>
      </c>
      <c r="S1723" s="5" t="s">
        <v>27</v>
      </c>
      <c r="T1723" s="5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27</v>
      </c>
      <c r="E1724" s="5">
        <v>25</v>
      </c>
      <c r="F1724" s="5">
        <v>60</v>
      </c>
      <c r="G1724" s="5">
        <v>0</v>
      </c>
      <c r="H1724" s="5">
        <v>22</v>
      </c>
      <c r="I1724" s="5">
        <v>15</v>
      </c>
      <c r="J1724" s="5">
        <v>0</v>
      </c>
      <c r="K1724" s="5">
        <v>0</v>
      </c>
      <c r="L1724" s="5">
        <v>35</v>
      </c>
      <c r="M1724" s="5">
        <v>0</v>
      </c>
      <c r="N1724" s="5">
        <v>0</v>
      </c>
      <c r="O1724" s="5">
        <v>18</v>
      </c>
      <c r="P1724" s="5">
        <v>0</v>
      </c>
      <c r="Q1724" s="5">
        <v>0</v>
      </c>
      <c r="R1724" s="5">
        <v>0</v>
      </c>
      <c r="S1724" s="5" t="s">
        <v>27</v>
      </c>
      <c r="T1724" s="5"/>
    </row>
    <row r="1725" spans="1:20" x14ac:dyDescent="0.25">
      <c r="A1725" s="5">
        <f>1718</f>
      </c>
      <c r="B1725" s="5" t="s">
        <v>1744</v>
      </c>
      <c r="C1725" s="5" t="s">
        <v>26</v>
      </c>
      <c r="D1725" s="5" t="s">
        <v>27</v>
      </c>
      <c r="E1725" s="5">
        <v>25</v>
      </c>
      <c r="F1725" s="5">
        <v>60</v>
      </c>
      <c r="G1725" s="5">
        <v>0</v>
      </c>
      <c r="H1725" s="5">
        <v>22</v>
      </c>
      <c r="I1725" s="5">
        <v>15</v>
      </c>
      <c r="J1725" s="5">
        <v>0</v>
      </c>
      <c r="K1725" s="5">
        <v>0</v>
      </c>
      <c r="L1725" s="5">
        <v>35</v>
      </c>
      <c r="M1725" s="5">
        <v>0</v>
      </c>
      <c r="N1725" s="5">
        <v>0</v>
      </c>
      <c r="O1725" s="5">
        <v>18</v>
      </c>
      <c r="P1725" s="5">
        <v>0</v>
      </c>
      <c r="Q1725" s="5">
        <v>0</v>
      </c>
      <c r="R1725" s="5">
        <v>0</v>
      </c>
      <c r="S1725" s="5" t="s">
        <v>27</v>
      </c>
      <c r="T1725" s="5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27</v>
      </c>
      <c r="E1726" s="5">
        <v>25</v>
      </c>
      <c r="F1726" s="5">
        <v>60</v>
      </c>
      <c r="G1726" s="5">
        <v>0</v>
      </c>
      <c r="H1726" s="5">
        <v>22</v>
      </c>
      <c r="I1726" s="5">
        <v>15</v>
      </c>
      <c r="J1726" s="5">
        <v>0</v>
      </c>
      <c r="K1726" s="5">
        <v>0</v>
      </c>
      <c r="L1726" s="5">
        <v>35</v>
      </c>
      <c r="M1726" s="5">
        <v>0</v>
      </c>
      <c r="N1726" s="5">
        <v>0</v>
      </c>
      <c r="O1726" s="5">
        <v>18</v>
      </c>
      <c r="P1726" s="5">
        <v>0</v>
      </c>
      <c r="Q1726" s="5">
        <v>0</v>
      </c>
      <c r="R1726" s="5">
        <v>0</v>
      </c>
      <c r="S1726" s="5" t="s">
        <v>27</v>
      </c>
      <c r="T1726" s="5"/>
    </row>
    <row r="1727" spans="1:20" x14ac:dyDescent="0.25">
      <c r="A1727" s="5">
        <f>1720</f>
      </c>
      <c r="B1727" s="5" t="s">
        <v>1746</v>
      </c>
      <c r="C1727" s="5" t="s">
        <v>26</v>
      </c>
      <c r="D1727" s="5" t="s">
        <v>27</v>
      </c>
      <c r="E1727" s="5">
        <v>25</v>
      </c>
      <c r="F1727" s="5">
        <v>60</v>
      </c>
      <c r="G1727" s="5">
        <v>0</v>
      </c>
      <c r="H1727" s="5">
        <v>22</v>
      </c>
      <c r="I1727" s="5">
        <v>15</v>
      </c>
      <c r="J1727" s="5">
        <v>0</v>
      </c>
      <c r="K1727" s="5">
        <v>0</v>
      </c>
      <c r="L1727" s="5">
        <v>35</v>
      </c>
      <c r="M1727" s="5">
        <v>0</v>
      </c>
      <c r="N1727" s="5">
        <v>0</v>
      </c>
      <c r="O1727" s="5">
        <v>18</v>
      </c>
      <c r="P1727" s="5">
        <v>0</v>
      </c>
      <c r="Q1727" s="5">
        <v>0</v>
      </c>
      <c r="R1727" s="5">
        <v>0</v>
      </c>
      <c r="S1727" s="5" t="s">
        <v>27</v>
      </c>
      <c r="T1727" s="5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27</v>
      </c>
      <c r="E1728" s="5">
        <v>25</v>
      </c>
      <c r="F1728" s="5">
        <v>60</v>
      </c>
      <c r="G1728" s="5">
        <v>0</v>
      </c>
      <c r="H1728" s="5">
        <v>22</v>
      </c>
      <c r="I1728" s="5">
        <v>15</v>
      </c>
      <c r="J1728" s="5">
        <v>0</v>
      </c>
      <c r="K1728" s="5">
        <v>0</v>
      </c>
      <c r="L1728" s="5">
        <v>35</v>
      </c>
      <c r="M1728" s="5">
        <v>0</v>
      </c>
      <c r="N1728" s="5">
        <v>0</v>
      </c>
      <c r="O1728" s="5">
        <v>18</v>
      </c>
      <c r="P1728" s="5">
        <v>0</v>
      </c>
      <c r="Q1728" s="5">
        <v>0</v>
      </c>
      <c r="R1728" s="5">
        <v>0</v>
      </c>
      <c r="S1728" s="5" t="s">
        <v>27</v>
      </c>
      <c r="T1728" s="5"/>
    </row>
    <row r="1729" spans="1:20" x14ac:dyDescent="0.25">
      <c r="A1729" s="5">
        <f>1722</f>
      </c>
      <c r="B1729" s="5" t="s">
        <v>1748</v>
      </c>
      <c r="C1729" s="5" t="s">
        <v>26</v>
      </c>
      <c r="D1729" s="5" t="s">
        <v>27</v>
      </c>
      <c r="E1729" s="5">
        <v>25</v>
      </c>
      <c r="F1729" s="5">
        <v>60</v>
      </c>
      <c r="G1729" s="5">
        <v>0</v>
      </c>
      <c r="H1729" s="5">
        <v>22</v>
      </c>
      <c r="I1729" s="5">
        <v>15</v>
      </c>
      <c r="J1729" s="5">
        <v>0</v>
      </c>
      <c r="K1729" s="5">
        <v>0</v>
      </c>
      <c r="L1729" s="5">
        <v>35</v>
      </c>
      <c r="M1729" s="5">
        <v>0</v>
      </c>
      <c r="N1729" s="5">
        <v>0</v>
      </c>
      <c r="O1729" s="5">
        <v>18</v>
      </c>
      <c r="P1729" s="5">
        <v>0</v>
      </c>
      <c r="Q1729" s="5">
        <v>0</v>
      </c>
      <c r="R1729" s="5">
        <v>0</v>
      </c>
      <c r="S1729" s="5" t="s">
        <v>27</v>
      </c>
      <c r="T1729" s="5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27</v>
      </c>
      <c r="E1730" s="5">
        <v>25</v>
      </c>
      <c r="F1730" s="5">
        <v>60</v>
      </c>
      <c r="G1730" s="5">
        <v>0</v>
      </c>
      <c r="H1730" s="5">
        <v>22</v>
      </c>
      <c r="I1730" s="5">
        <v>15</v>
      </c>
      <c r="J1730" s="5">
        <v>0</v>
      </c>
      <c r="K1730" s="5">
        <v>0</v>
      </c>
      <c r="L1730" s="5">
        <v>35</v>
      </c>
      <c r="M1730" s="5">
        <v>0</v>
      </c>
      <c r="N1730" s="5">
        <v>0</v>
      </c>
      <c r="O1730" s="5">
        <v>18</v>
      </c>
      <c r="P1730" s="5">
        <v>0</v>
      </c>
      <c r="Q1730" s="5">
        <v>0</v>
      </c>
      <c r="R1730" s="5">
        <v>0</v>
      </c>
      <c r="S1730" s="5" t="s">
        <v>27</v>
      </c>
      <c r="T1730" s="5"/>
    </row>
    <row r="1731" spans="1:20" x14ac:dyDescent="0.25">
      <c r="A1731" s="5">
        <f>1724</f>
      </c>
      <c r="B1731" s="5" t="s">
        <v>1750</v>
      </c>
      <c r="C1731" s="5" t="s">
        <v>26</v>
      </c>
      <c r="D1731" s="5" t="s">
        <v>27</v>
      </c>
      <c r="E1731" s="5">
        <v>25</v>
      </c>
      <c r="F1731" s="5">
        <v>60</v>
      </c>
      <c r="G1731" s="5">
        <v>0</v>
      </c>
      <c r="H1731" s="5">
        <v>22</v>
      </c>
      <c r="I1731" s="5">
        <v>15</v>
      </c>
      <c r="J1731" s="5">
        <v>0</v>
      </c>
      <c r="K1731" s="5">
        <v>0</v>
      </c>
      <c r="L1731" s="5">
        <v>35</v>
      </c>
      <c r="M1731" s="5">
        <v>0</v>
      </c>
      <c r="N1731" s="5">
        <v>0</v>
      </c>
      <c r="O1731" s="5">
        <v>18</v>
      </c>
      <c r="P1731" s="5">
        <v>0</v>
      </c>
      <c r="Q1731" s="5">
        <v>0</v>
      </c>
      <c r="R1731" s="5">
        <v>0</v>
      </c>
      <c r="S1731" s="5" t="s">
        <v>27</v>
      </c>
      <c r="T1731" s="5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27</v>
      </c>
      <c r="E1732" s="5">
        <v>25</v>
      </c>
      <c r="F1732" s="5">
        <v>60</v>
      </c>
      <c r="G1732" s="5">
        <v>0</v>
      </c>
      <c r="H1732" s="5">
        <v>22</v>
      </c>
      <c r="I1732" s="5">
        <v>15</v>
      </c>
      <c r="J1732" s="5">
        <v>0</v>
      </c>
      <c r="K1732" s="5">
        <v>0</v>
      </c>
      <c r="L1732" s="5">
        <v>35</v>
      </c>
      <c r="M1732" s="5">
        <v>0</v>
      </c>
      <c r="N1732" s="5">
        <v>0</v>
      </c>
      <c r="O1732" s="5">
        <v>18</v>
      </c>
      <c r="P1732" s="5">
        <v>0</v>
      </c>
      <c r="Q1732" s="5">
        <v>0</v>
      </c>
      <c r="R1732" s="5">
        <v>0</v>
      </c>
      <c r="S1732" s="5" t="s">
        <v>27</v>
      </c>
      <c r="T1732" s="5"/>
    </row>
    <row r="1733" spans="1:20" x14ac:dyDescent="0.25">
      <c r="A1733" s="5">
        <f>1726</f>
      </c>
      <c r="B1733" s="5" t="s">
        <v>1752</v>
      </c>
      <c r="C1733" s="5" t="s">
        <v>26</v>
      </c>
      <c r="D1733" s="5" t="s">
        <v>27</v>
      </c>
      <c r="E1733" s="5">
        <v>25</v>
      </c>
      <c r="F1733" s="5">
        <v>60</v>
      </c>
      <c r="G1733" s="5">
        <v>0</v>
      </c>
      <c r="H1733" s="5">
        <v>22</v>
      </c>
      <c r="I1733" s="5">
        <v>15</v>
      </c>
      <c r="J1733" s="5">
        <v>0</v>
      </c>
      <c r="K1733" s="5">
        <v>0</v>
      </c>
      <c r="L1733" s="5">
        <v>35</v>
      </c>
      <c r="M1733" s="5">
        <v>0</v>
      </c>
      <c r="N1733" s="5">
        <v>0</v>
      </c>
      <c r="O1733" s="5">
        <v>18</v>
      </c>
      <c r="P1733" s="5">
        <v>0</v>
      </c>
      <c r="Q1733" s="5">
        <v>0</v>
      </c>
      <c r="R1733" s="5">
        <v>0</v>
      </c>
      <c r="S1733" s="5" t="s">
        <v>27</v>
      </c>
      <c r="T1733" s="5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27</v>
      </c>
      <c r="E1734" s="5">
        <v>25</v>
      </c>
      <c r="F1734" s="5">
        <v>60</v>
      </c>
      <c r="G1734" s="5">
        <v>0</v>
      </c>
      <c r="H1734" s="5">
        <v>22</v>
      </c>
      <c r="I1734" s="5">
        <v>15</v>
      </c>
      <c r="J1734" s="5">
        <v>0</v>
      </c>
      <c r="K1734" s="5">
        <v>0</v>
      </c>
      <c r="L1734" s="5">
        <v>35</v>
      </c>
      <c r="M1734" s="5">
        <v>0</v>
      </c>
      <c r="N1734" s="5">
        <v>0</v>
      </c>
      <c r="O1734" s="5">
        <v>18</v>
      </c>
      <c r="P1734" s="5">
        <v>0</v>
      </c>
      <c r="Q1734" s="5">
        <v>0</v>
      </c>
      <c r="R1734" s="5">
        <v>0</v>
      </c>
      <c r="S1734" s="5" t="s">
        <v>27</v>
      </c>
      <c r="T1734" s="5"/>
    </row>
    <row r="1735" spans="1:20" x14ac:dyDescent="0.25">
      <c r="A1735" s="5">
        <f>1728</f>
      </c>
      <c r="B1735" s="5" t="s">
        <v>1754</v>
      </c>
      <c r="C1735" s="5" t="s">
        <v>26</v>
      </c>
      <c r="D1735" s="5" t="s">
        <v>27</v>
      </c>
      <c r="E1735" s="5">
        <v>25</v>
      </c>
      <c r="F1735" s="5">
        <v>60</v>
      </c>
      <c r="G1735" s="5">
        <v>0</v>
      </c>
      <c r="H1735" s="5">
        <v>22</v>
      </c>
      <c r="I1735" s="5">
        <v>15</v>
      </c>
      <c r="J1735" s="5">
        <v>0</v>
      </c>
      <c r="K1735" s="5">
        <v>0</v>
      </c>
      <c r="L1735" s="5">
        <v>35</v>
      </c>
      <c r="M1735" s="5">
        <v>0</v>
      </c>
      <c r="N1735" s="5">
        <v>0</v>
      </c>
      <c r="O1735" s="5">
        <v>18</v>
      </c>
      <c r="P1735" s="5">
        <v>0</v>
      </c>
      <c r="Q1735" s="5">
        <v>0</v>
      </c>
      <c r="R1735" s="5">
        <v>0</v>
      </c>
      <c r="S1735" s="5" t="s">
        <v>27</v>
      </c>
      <c r="T1735" s="5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27</v>
      </c>
      <c r="E1736" s="5">
        <v>25</v>
      </c>
      <c r="F1736" s="5">
        <v>60</v>
      </c>
      <c r="G1736" s="5">
        <v>0</v>
      </c>
      <c r="H1736" s="5">
        <v>22</v>
      </c>
      <c r="I1736" s="5">
        <v>15</v>
      </c>
      <c r="J1736" s="5">
        <v>0</v>
      </c>
      <c r="K1736" s="5">
        <v>0</v>
      </c>
      <c r="L1736" s="5">
        <v>35</v>
      </c>
      <c r="M1736" s="5">
        <v>0</v>
      </c>
      <c r="N1736" s="5">
        <v>0</v>
      </c>
      <c r="O1736" s="5">
        <v>18</v>
      </c>
      <c r="P1736" s="5">
        <v>0</v>
      </c>
      <c r="Q1736" s="5">
        <v>0</v>
      </c>
      <c r="R1736" s="5">
        <v>0</v>
      </c>
      <c r="S1736" s="5" t="s">
        <v>27</v>
      </c>
      <c r="T1736" s="5"/>
    </row>
    <row r="1737" spans="1:20" x14ac:dyDescent="0.25">
      <c r="A1737" s="5">
        <f>1730</f>
      </c>
      <c r="B1737" s="5" t="s">
        <v>1756</v>
      </c>
      <c r="C1737" s="5" t="s">
        <v>26</v>
      </c>
      <c r="D1737" s="5" t="s">
        <v>27</v>
      </c>
      <c r="E1737" s="5">
        <v>25</v>
      </c>
      <c r="F1737" s="5">
        <v>60</v>
      </c>
      <c r="G1737" s="5">
        <v>0</v>
      </c>
      <c r="H1737" s="5">
        <v>22</v>
      </c>
      <c r="I1737" s="5">
        <v>15</v>
      </c>
      <c r="J1737" s="5">
        <v>0</v>
      </c>
      <c r="K1737" s="5">
        <v>0</v>
      </c>
      <c r="L1737" s="5">
        <v>35</v>
      </c>
      <c r="M1737" s="5">
        <v>0</v>
      </c>
      <c r="N1737" s="5">
        <v>0</v>
      </c>
      <c r="O1737" s="5">
        <v>18</v>
      </c>
      <c r="P1737" s="5">
        <v>0</v>
      </c>
      <c r="Q1737" s="5">
        <v>0</v>
      </c>
      <c r="R1737" s="5">
        <v>0</v>
      </c>
      <c r="S1737" s="5" t="s">
        <v>27</v>
      </c>
      <c r="T1737" s="5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27</v>
      </c>
      <c r="E1738" s="5">
        <v>25</v>
      </c>
      <c r="F1738" s="5">
        <v>60</v>
      </c>
      <c r="G1738" s="5">
        <v>0</v>
      </c>
      <c r="H1738" s="5">
        <v>22</v>
      </c>
      <c r="I1738" s="5">
        <v>15</v>
      </c>
      <c r="J1738" s="5">
        <v>0</v>
      </c>
      <c r="K1738" s="5">
        <v>0</v>
      </c>
      <c r="L1738" s="5">
        <v>35</v>
      </c>
      <c r="M1738" s="5">
        <v>0</v>
      </c>
      <c r="N1738" s="5">
        <v>0</v>
      </c>
      <c r="O1738" s="5">
        <v>18</v>
      </c>
      <c r="P1738" s="5">
        <v>0</v>
      </c>
      <c r="Q1738" s="5">
        <v>0</v>
      </c>
      <c r="R1738" s="5">
        <v>0</v>
      </c>
      <c r="S1738" s="5" t="s">
        <v>27</v>
      </c>
      <c r="T1738" s="5"/>
    </row>
    <row r="1739" spans="1:20" x14ac:dyDescent="0.25">
      <c r="A1739" s="5">
        <f>1732</f>
      </c>
      <c r="B1739" s="5" t="s">
        <v>1758</v>
      </c>
      <c r="C1739" s="5" t="s">
        <v>26</v>
      </c>
      <c r="D1739" s="5" t="s">
        <v>27</v>
      </c>
      <c r="E1739" s="5">
        <v>25</v>
      </c>
      <c r="F1739" s="5">
        <v>60</v>
      </c>
      <c r="G1739" s="5">
        <v>0</v>
      </c>
      <c r="H1739" s="5">
        <v>22</v>
      </c>
      <c r="I1739" s="5">
        <v>15</v>
      </c>
      <c r="J1739" s="5">
        <v>0</v>
      </c>
      <c r="K1739" s="5">
        <v>0</v>
      </c>
      <c r="L1739" s="5">
        <v>35</v>
      </c>
      <c r="M1739" s="5">
        <v>0</v>
      </c>
      <c r="N1739" s="5">
        <v>0</v>
      </c>
      <c r="O1739" s="5">
        <v>18</v>
      </c>
      <c r="P1739" s="5">
        <v>0</v>
      </c>
      <c r="Q1739" s="5">
        <v>0</v>
      </c>
      <c r="R1739" s="5">
        <v>0</v>
      </c>
      <c r="S1739" s="5" t="s">
        <v>27</v>
      </c>
      <c r="T1739" s="5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27</v>
      </c>
      <c r="E1740" s="5">
        <v>25</v>
      </c>
      <c r="F1740" s="5">
        <v>60</v>
      </c>
      <c r="G1740" s="5">
        <v>0</v>
      </c>
      <c r="H1740" s="5">
        <v>22</v>
      </c>
      <c r="I1740" s="5">
        <v>15</v>
      </c>
      <c r="J1740" s="5">
        <v>0</v>
      </c>
      <c r="K1740" s="5">
        <v>0</v>
      </c>
      <c r="L1740" s="5">
        <v>35</v>
      </c>
      <c r="M1740" s="5">
        <v>0</v>
      </c>
      <c r="N1740" s="5">
        <v>0</v>
      </c>
      <c r="O1740" s="5">
        <v>18</v>
      </c>
      <c r="P1740" s="5">
        <v>0</v>
      </c>
      <c r="Q1740" s="5">
        <v>0</v>
      </c>
      <c r="R1740" s="5">
        <v>0</v>
      </c>
      <c r="S1740" s="5" t="s">
        <v>27</v>
      </c>
      <c r="T1740" s="5"/>
    </row>
    <row r="1741" spans="1:20" x14ac:dyDescent="0.25">
      <c r="A1741" s="5">
        <f>1734</f>
      </c>
      <c r="B1741" s="5" t="s">
        <v>1760</v>
      </c>
      <c r="C1741" s="5" t="s">
        <v>26</v>
      </c>
      <c r="D1741" s="5" t="s">
        <v>27</v>
      </c>
      <c r="E1741" s="5">
        <v>25</v>
      </c>
      <c r="F1741" s="5">
        <v>60</v>
      </c>
      <c r="G1741" s="5">
        <v>0</v>
      </c>
      <c r="H1741" s="5">
        <v>22</v>
      </c>
      <c r="I1741" s="5">
        <v>15</v>
      </c>
      <c r="J1741" s="5">
        <v>0</v>
      </c>
      <c r="K1741" s="5">
        <v>0</v>
      </c>
      <c r="L1741" s="5">
        <v>35</v>
      </c>
      <c r="M1741" s="5">
        <v>0</v>
      </c>
      <c r="N1741" s="5">
        <v>0</v>
      </c>
      <c r="O1741" s="5">
        <v>18</v>
      </c>
      <c r="P1741" s="5">
        <v>0</v>
      </c>
      <c r="Q1741" s="5">
        <v>0</v>
      </c>
      <c r="R1741" s="5">
        <v>0</v>
      </c>
      <c r="S1741" s="5" t="s">
        <v>27</v>
      </c>
      <c r="T1741" s="5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27</v>
      </c>
      <c r="E1742" s="5">
        <v>25</v>
      </c>
      <c r="F1742" s="5">
        <v>60</v>
      </c>
      <c r="G1742" s="5">
        <v>0</v>
      </c>
      <c r="H1742" s="5">
        <v>22</v>
      </c>
      <c r="I1742" s="5">
        <v>15</v>
      </c>
      <c r="J1742" s="5">
        <v>0</v>
      </c>
      <c r="K1742" s="5">
        <v>0</v>
      </c>
      <c r="L1742" s="5">
        <v>35</v>
      </c>
      <c r="M1742" s="5">
        <v>0</v>
      </c>
      <c r="N1742" s="5">
        <v>0</v>
      </c>
      <c r="O1742" s="5">
        <v>18</v>
      </c>
      <c r="P1742" s="5">
        <v>0</v>
      </c>
      <c r="Q1742" s="5">
        <v>0</v>
      </c>
      <c r="R1742" s="5">
        <v>0</v>
      </c>
      <c r="S1742" s="5" t="s">
        <v>27</v>
      </c>
      <c r="T1742" s="5"/>
    </row>
    <row r="1743" spans="1:20" x14ac:dyDescent="0.25">
      <c r="A1743" s="5">
        <f>1736</f>
      </c>
      <c r="B1743" s="5" t="s">
        <v>1762</v>
      </c>
      <c r="C1743" s="5" t="s">
        <v>26</v>
      </c>
      <c r="D1743" s="5" t="s">
        <v>26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10</v>
      </c>
      <c r="Q1743" s="5">
        <v>0</v>
      </c>
      <c r="R1743" s="5">
        <v>0</v>
      </c>
      <c r="S1743" s="5" t="s">
        <v>26</v>
      </c>
      <c r="T1743" s="5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26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5">
        <f>1738</f>
      </c>
      <c r="B1745" s="5" t="s">
        <v>1764</v>
      </c>
      <c r="C1745" s="5" t="s">
        <v>26</v>
      </c>
      <c r="D1745" s="5" t="s">
        <v>26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10</v>
      </c>
      <c r="Q1745" s="5">
        <v>0</v>
      </c>
      <c r="R1745" s="5">
        <v>0</v>
      </c>
      <c r="S1745" s="5" t="s">
        <v>26</v>
      </c>
      <c r="T1745" s="5"/>
    </row>
    <row r="1746" spans="1:20" x14ac:dyDescent="0.25">
      <c r="A1746" s="5">
        <f>1739</f>
      </c>
      <c r="B1746" s="5" t="s">
        <v>1765</v>
      </c>
      <c r="C1746" s="5" t="s">
        <v>27</v>
      </c>
      <c r="D1746" s="5" t="s">
        <v>26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5">
        <f>1740</f>
      </c>
      <c r="B1747" s="5" t="s">
        <v>1766</v>
      </c>
      <c r="C1747" s="5" t="s">
        <v>27</v>
      </c>
      <c r="D1747" s="5" t="s">
        <v>26</v>
      </c>
      <c r="E1747" s="5">
        <v>25</v>
      </c>
      <c r="F1747" s="5">
        <v>0</v>
      </c>
      <c r="G1747" s="5">
        <v>0</v>
      </c>
      <c r="H1747" s="5">
        <v>18</v>
      </c>
      <c r="I1747" s="5">
        <v>0</v>
      </c>
      <c r="J1747" s="5">
        <v>0</v>
      </c>
      <c r="K1747" s="5">
        <v>27</v>
      </c>
      <c r="L1747" s="5">
        <v>0</v>
      </c>
      <c r="M1747" s="5">
        <v>0</v>
      </c>
      <c r="N1747" s="5">
        <v>0</v>
      </c>
      <c r="O1747" s="5">
        <v>0</v>
      </c>
      <c r="P1747" s="5">
        <v>10</v>
      </c>
      <c r="Q1747" s="5">
        <v>0</v>
      </c>
      <c r="R1747" s="5">
        <v>0</v>
      </c>
      <c r="S1747" s="5" t="s">
        <v>27</v>
      </c>
      <c r="T1747" s="5"/>
    </row>
    <row r="1748" spans="1:20" x14ac:dyDescent="0.25">
      <c r="A1748" s="5">
        <f>1741</f>
      </c>
      <c r="B1748" s="5" t="s">
        <v>1767</v>
      </c>
      <c r="C1748" s="5" t="s">
        <v>27</v>
      </c>
      <c r="D1748" s="5" t="s">
        <v>26</v>
      </c>
      <c r="E1748" s="5">
        <v>25</v>
      </c>
      <c r="F1748" s="5">
        <v>0</v>
      </c>
      <c r="G1748" s="5">
        <v>0</v>
      </c>
      <c r="H1748" s="5">
        <v>18</v>
      </c>
      <c r="I1748" s="5">
        <v>0</v>
      </c>
      <c r="J1748" s="5">
        <v>0</v>
      </c>
      <c r="K1748" s="5">
        <v>27</v>
      </c>
      <c r="L1748" s="5">
        <v>0</v>
      </c>
      <c r="M1748" s="5">
        <v>0</v>
      </c>
      <c r="N1748" s="5">
        <v>30</v>
      </c>
      <c r="O1748" s="5">
        <v>0</v>
      </c>
      <c r="P1748" s="5">
        <v>10</v>
      </c>
      <c r="Q1748" s="5">
        <v>0</v>
      </c>
      <c r="R1748" s="5">
        <v>0</v>
      </c>
      <c r="S1748" s="5" t="s">
        <v>27</v>
      </c>
      <c r="T1748" s="5"/>
    </row>
    <row r="1749" spans="1:20" x14ac:dyDescent="0.25">
      <c r="A1749" s="5">
        <f>1742</f>
      </c>
      <c r="B1749" s="5" t="s">
        <v>1768</v>
      </c>
      <c r="C1749" s="5" t="s">
        <v>27</v>
      </c>
      <c r="D1749" s="5" t="s">
        <v>26</v>
      </c>
      <c r="E1749" s="5">
        <v>25</v>
      </c>
      <c r="F1749" s="5">
        <v>0</v>
      </c>
      <c r="G1749" s="5">
        <v>0</v>
      </c>
      <c r="H1749" s="5">
        <v>18</v>
      </c>
      <c r="I1749" s="5">
        <v>0</v>
      </c>
      <c r="J1749" s="5">
        <v>0</v>
      </c>
      <c r="K1749" s="5">
        <v>27</v>
      </c>
      <c r="L1749" s="5">
        <v>0</v>
      </c>
      <c r="M1749" s="5">
        <v>0</v>
      </c>
      <c r="N1749" s="5">
        <v>30</v>
      </c>
      <c r="O1749" s="5">
        <v>0</v>
      </c>
      <c r="P1749" s="5">
        <v>10</v>
      </c>
      <c r="Q1749" s="5">
        <v>0</v>
      </c>
      <c r="R1749" s="5">
        <v>0</v>
      </c>
      <c r="S1749" s="5" t="s">
        <v>27</v>
      </c>
      <c r="T1749" s="5"/>
    </row>
    <row r="1750" spans="1:20" x14ac:dyDescent="0.25">
      <c r="A1750" s="5">
        <f>1743</f>
      </c>
      <c r="B1750" s="5" t="s">
        <v>1769</v>
      </c>
      <c r="C1750" s="5" t="s">
        <v>27</v>
      </c>
      <c r="D1750" s="5" t="s">
        <v>26</v>
      </c>
      <c r="E1750" s="5">
        <v>25</v>
      </c>
      <c r="F1750" s="5">
        <v>0</v>
      </c>
      <c r="G1750" s="5">
        <v>0</v>
      </c>
      <c r="H1750" s="5">
        <v>18</v>
      </c>
      <c r="I1750" s="5">
        <v>0</v>
      </c>
      <c r="J1750" s="5">
        <v>0</v>
      </c>
      <c r="K1750" s="5">
        <v>27</v>
      </c>
      <c r="L1750" s="5">
        <v>0</v>
      </c>
      <c r="M1750" s="5">
        <v>0</v>
      </c>
      <c r="N1750" s="5">
        <v>30</v>
      </c>
      <c r="O1750" s="5">
        <v>0</v>
      </c>
      <c r="P1750" s="5">
        <v>10</v>
      </c>
      <c r="Q1750" s="5">
        <v>0</v>
      </c>
      <c r="R1750" s="5">
        <v>0</v>
      </c>
      <c r="S1750" s="5" t="s">
        <v>27</v>
      </c>
      <c r="T1750" s="5"/>
    </row>
    <row r="1751" spans="1:20" x14ac:dyDescent="0.25">
      <c r="A1751" s="5">
        <f>1744</f>
      </c>
      <c r="B1751" s="5" t="s">
        <v>1770</v>
      </c>
      <c r="C1751" s="5" t="s">
        <v>27</v>
      </c>
      <c r="D1751" s="5" t="s">
        <v>26</v>
      </c>
      <c r="E1751" s="5">
        <v>25</v>
      </c>
      <c r="F1751" s="5">
        <v>0</v>
      </c>
      <c r="G1751" s="5">
        <v>0</v>
      </c>
      <c r="H1751" s="5">
        <v>18</v>
      </c>
      <c r="I1751" s="5">
        <v>18</v>
      </c>
      <c r="J1751" s="5">
        <v>0</v>
      </c>
      <c r="K1751" s="5">
        <v>27</v>
      </c>
      <c r="L1751" s="5">
        <v>27</v>
      </c>
      <c r="M1751" s="5">
        <v>0</v>
      </c>
      <c r="N1751" s="5">
        <v>30</v>
      </c>
      <c r="O1751" s="5">
        <v>0</v>
      </c>
      <c r="P1751" s="5">
        <v>10</v>
      </c>
      <c r="Q1751" s="5">
        <v>0</v>
      </c>
      <c r="R1751" s="5">
        <v>0</v>
      </c>
      <c r="S1751" s="5" t="s">
        <v>27</v>
      </c>
      <c r="T1751" s="5"/>
    </row>
    <row r="1752" spans="1:20" x14ac:dyDescent="0.25">
      <c r="A1752" s="5">
        <f>1745</f>
      </c>
      <c r="B1752" s="5" t="s">
        <v>1771</v>
      </c>
      <c r="C1752" s="5" t="s">
        <v>27</v>
      </c>
      <c r="D1752" s="5" t="s">
        <v>26</v>
      </c>
      <c r="E1752" s="5">
        <v>25</v>
      </c>
      <c r="F1752" s="5">
        <v>0</v>
      </c>
      <c r="G1752" s="5">
        <v>0</v>
      </c>
      <c r="H1752" s="5">
        <v>18</v>
      </c>
      <c r="I1752" s="5">
        <v>18</v>
      </c>
      <c r="J1752" s="5">
        <v>0</v>
      </c>
      <c r="K1752" s="5">
        <v>27</v>
      </c>
      <c r="L1752" s="5">
        <v>27</v>
      </c>
      <c r="M1752" s="5">
        <v>0</v>
      </c>
      <c r="N1752" s="5">
        <v>30</v>
      </c>
      <c r="O1752" s="5">
        <v>30</v>
      </c>
      <c r="P1752" s="5">
        <v>10</v>
      </c>
      <c r="Q1752" s="5">
        <v>0</v>
      </c>
      <c r="R1752" s="5">
        <v>0</v>
      </c>
      <c r="S1752" s="5" t="s">
        <v>27</v>
      </c>
      <c r="T1752" s="5"/>
    </row>
    <row r="1753" spans="1:20" x14ac:dyDescent="0.25">
      <c r="A1753" s="5">
        <f>1746</f>
      </c>
      <c r="B1753" s="5" t="s">
        <v>1772</v>
      </c>
      <c r="C1753" s="5" t="s">
        <v>27</v>
      </c>
      <c r="D1753" s="5" t="s">
        <v>26</v>
      </c>
      <c r="E1753" s="5">
        <v>25</v>
      </c>
      <c r="F1753" s="5">
        <v>0</v>
      </c>
      <c r="G1753" s="5">
        <v>0</v>
      </c>
      <c r="H1753" s="5">
        <v>18</v>
      </c>
      <c r="I1753" s="5">
        <v>18</v>
      </c>
      <c r="J1753" s="5">
        <v>0</v>
      </c>
      <c r="K1753" s="5">
        <v>27</v>
      </c>
      <c r="L1753" s="5">
        <v>20</v>
      </c>
      <c r="M1753" s="5">
        <v>0</v>
      </c>
      <c r="N1753" s="5">
        <v>30</v>
      </c>
      <c r="O1753" s="5">
        <v>30</v>
      </c>
      <c r="P1753" s="5">
        <v>10</v>
      </c>
      <c r="Q1753" s="5">
        <v>0</v>
      </c>
      <c r="R1753" s="5">
        <v>0</v>
      </c>
      <c r="S1753" s="5" t="s">
        <v>27</v>
      </c>
      <c r="T1753" s="5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27</v>
      </c>
      <c r="E1754" s="5">
        <v>25</v>
      </c>
      <c r="F1754" s="5">
        <v>0</v>
      </c>
      <c r="G1754" s="5">
        <v>0</v>
      </c>
      <c r="H1754" s="5">
        <v>18</v>
      </c>
      <c r="I1754" s="5">
        <v>18</v>
      </c>
      <c r="J1754" s="5">
        <v>0</v>
      </c>
      <c r="K1754" s="5">
        <v>27</v>
      </c>
      <c r="L1754" s="5">
        <v>20</v>
      </c>
      <c r="M1754" s="5">
        <v>0</v>
      </c>
      <c r="N1754" s="5">
        <v>30</v>
      </c>
      <c r="O1754" s="5">
        <v>30</v>
      </c>
      <c r="P1754" s="5">
        <v>10</v>
      </c>
      <c r="Q1754" s="5">
        <v>0</v>
      </c>
      <c r="R1754" s="5">
        <v>0</v>
      </c>
      <c r="S1754" s="5" t="s">
        <v>27</v>
      </c>
      <c r="T1754" s="5"/>
    </row>
    <row r="1755" spans="1:20" x14ac:dyDescent="0.25">
      <c r="A1755" s="5">
        <f>1748</f>
      </c>
      <c r="B1755" s="5" t="s">
        <v>1774</v>
      </c>
      <c r="C1755" s="5" t="s">
        <v>26</v>
      </c>
      <c r="D1755" s="5" t="s">
        <v>27</v>
      </c>
      <c r="E1755" s="5">
        <v>25</v>
      </c>
      <c r="F1755" s="5">
        <v>0</v>
      </c>
      <c r="G1755" s="5">
        <v>0</v>
      </c>
      <c r="H1755" s="5">
        <v>18</v>
      </c>
      <c r="I1755" s="5">
        <v>18</v>
      </c>
      <c r="J1755" s="5">
        <v>0</v>
      </c>
      <c r="K1755" s="5">
        <v>27</v>
      </c>
      <c r="L1755" s="5">
        <v>20</v>
      </c>
      <c r="M1755" s="5">
        <v>0</v>
      </c>
      <c r="N1755" s="5">
        <v>30</v>
      </c>
      <c r="O1755" s="5">
        <v>30</v>
      </c>
      <c r="P1755" s="5">
        <v>10</v>
      </c>
      <c r="Q1755" s="5">
        <v>0</v>
      </c>
      <c r="R1755" s="5">
        <v>0</v>
      </c>
      <c r="S1755" s="5" t="s">
        <v>27</v>
      </c>
      <c r="T1755" s="5"/>
    </row>
    <row r="1756" spans="1:20" x14ac:dyDescent="0.25">
      <c r="A1756" s="5">
        <f>1749</f>
      </c>
      <c r="B1756" s="5" t="s">
        <v>1775</v>
      </c>
      <c r="C1756" s="5" t="s">
        <v>27</v>
      </c>
      <c r="D1756" s="5" t="s">
        <v>26</v>
      </c>
      <c r="E1756" s="5">
        <v>25</v>
      </c>
      <c r="F1756" s="5">
        <v>0</v>
      </c>
      <c r="G1756" s="5">
        <v>0</v>
      </c>
      <c r="H1756" s="5">
        <v>18</v>
      </c>
      <c r="I1756" s="5">
        <v>18</v>
      </c>
      <c r="J1756" s="5">
        <v>0</v>
      </c>
      <c r="K1756" s="5">
        <v>27</v>
      </c>
      <c r="L1756" s="5">
        <v>20</v>
      </c>
      <c r="M1756" s="5">
        <v>0</v>
      </c>
      <c r="N1756" s="5">
        <v>30</v>
      </c>
      <c r="O1756" s="5">
        <v>30</v>
      </c>
      <c r="P1756" s="5">
        <v>10</v>
      </c>
      <c r="Q1756" s="5">
        <v>0</v>
      </c>
      <c r="R1756" s="5">
        <v>0</v>
      </c>
      <c r="S1756" s="5" t="s">
        <v>27</v>
      </c>
      <c r="T1756" s="5"/>
    </row>
    <row r="1757" spans="1:20" x14ac:dyDescent="0.25">
      <c r="A1757" s="5">
        <f>1750</f>
      </c>
      <c r="B1757" s="5" t="s">
        <v>1776</v>
      </c>
      <c r="C1757" s="5" t="s">
        <v>27</v>
      </c>
      <c r="D1757" s="5" t="s">
        <v>26</v>
      </c>
      <c r="E1757" s="5">
        <v>25</v>
      </c>
      <c r="F1757" s="5">
        <v>0</v>
      </c>
      <c r="G1757" s="5">
        <v>0</v>
      </c>
      <c r="H1757" s="5">
        <v>18</v>
      </c>
      <c r="I1757" s="5">
        <v>18</v>
      </c>
      <c r="J1757" s="5">
        <v>0</v>
      </c>
      <c r="K1757" s="5">
        <v>27</v>
      </c>
      <c r="L1757" s="5">
        <v>20</v>
      </c>
      <c r="M1757" s="5">
        <v>0</v>
      </c>
      <c r="N1757" s="5">
        <v>30</v>
      </c>
      <c r="O1757" s="5">
        <v>30</v>
      </c>
      <c r="P1757" s="5">
        <v>10</v>
      </c>
      <c r="Q1757" s="5">
        <v>0</v>
      </c>
      <c r="R1757" s="5">
        <v>0</v>
      </c>
      <c r="S1757" s="5" t="s">
        <v>27</v>
      </c>
      <c r="T1757" s="5"/>
    </row>
    <row r="1758" spans="1:20" x14ac:dyDescent="0.25">
      <c r="A1758" s="5">
        <f>1751</f>
      </c>
      <c r="B1758" s="5" t="s">
        <v>1777</v>
      </c>
      <c r="C1758" s="5" t="s">
        <v>27</v>
      </c>
      <c r="D1758" s="5" t="s">
        <v>26</v>
      </c>
      <c r="E1758" s="5">
        <v>25</v>
      </c>
      <c r="F1758" s="5">
        <v>0</v>
      </c>
      <c r="G1758" s="5">
        <v>0</v>
      </c>
      <c r="H1758" s="5">
        <v>18</v>
      </c>
      <c r="I1758" s="5">
        <v>18</v>
      </c>
      <c r="J1758" s="5">
        <v>0</v>
      </c>
      <c r="K1758" s="5">
        <v>27</v>
      </c>
      <c r="L1758" s="5">
        <v>20</v>
      </c>
      <c r="M1758" s="5">
        <v>0</v>
      </c>
      <c r="N1758" s="5">
        <v>30</v>
      </c>
      <c r="O1758" s="5">
        <v>30</v>
      </c>
      <c r="P1758" s="5">
        <v>10</v>
      </c>
      <c r="Q1758" s="5">
        <v>0</v>
      </c>
      <c r="R1758" s="5">
        <v>0</v>
      </c>
      <c r="S1758" s="5" t="s">
        <v>27</v>
      </c>
      <c r="T1758" s="5"/>
    </row>
    <row r="1759" spans="1:20" x14ac:dyDescent="0.25">
      <c r="A1759" s="5">
        <f>1752</f>
      </c>
      <c r="B1759" s="5" t="s">
        <v>1778</v>
      </c>
      <c r="C1759" s="5" t="s">
        <v>27</v>
      </c>
      <c r="D1759" s="5" t="s">
        <v>26</v>
      </c>
      <c r="E1759" s="5">
        <v>25</v>
      </c>
      <c r="F1759" s="5">
        <v>0</v>
      </c>
      <c r="G1759" s="5">
        <v>0</v>
      </c>
      <c r="H1759" s="5">
        <v>18</v>
      </c>
      <c r="I1759" s="5">
        <v>18</v>
      </c>
      <c r="J1759" s="5">
        <v>0</v>
      </c>
      <c r="K1759" s="5">
        <v>27</v>
      </c>
      <c r="L1759" s="5">
        <v>20</v>
      </c>
      <c r="M1759" s="5">
        <v>0</v>
      </c>
      <c r="N1759" s="5">
        <v>30</v>
      </c>
      <c r="O1759" s="5">
        <v>35</v>
      </c>
      <c r="P1759" s="5">
        <v>10</v>
      </c>
      <c r="Q1759" s="5">
        <v>0</v>
      </c>
      <c r="R1759" s="5">
        <v>0</v>
      </c>
      <c r="S1759" s="5" t="s">
        <v>27</v>
      </c>
      <c r="T1759" s="5"/>
    </row>
    <row r="1760" spans="1:20" x14ac:dyDescent="0.25">
      <c r="A1760" s="5">
        <f>1753</f>
      </c>
      <c r="B1760" s="5" t="s">
        <v>1779</v>
      </c>
      <c r="C1760" s="5" t="s">
        <v>27</v>
      </c>
      <c r="D1760" s="5" t="s">
        <v>26</v>
      </c>
      <c r="E1760" s="5">
        <v>25</v>
      </c>
      <c r="F1760" s="5">
        <v>0</v>
      </c>
      <c r="G1760" s="5">
        <v>0</v>
      </c>
      <c r="H1760" s="5">
        <v>18</v>
      </c>
      <c r="I1760" s="5">
        <v>18</v>
      </c>
      <c r="J1760" s="5">
        <v>0</v>
      </c>
      <c r="K1760" s="5">
        <v>27</v>
      </c>
      <c r="L1760" s="5">
        <v>20</v>
      </c>
      <c r="M1760" s="5">
        <v>0</v>
      </c>
      <c r="N1760" s="5">
        <v>30</v>
      </c>
      <c r="O1760" s="5">
        <v>35</v>
      </c>
      <c r="P1760" s="5">
        <v>10</v>
      </c>
      <c r="Q1760" s="5">
        <v>0</v>
      </c>
      <c r="R1760" s="5">
        <v>0</v>
      </c>
      <c r="S1760" s="5" t="s">
        <v>27</v>
      </c>
      <c r="T1760" s="5"/>
    </row>
    <row r="1761" spans="1:20" x14ac:dyDescent="0.25">
      <c r="A1761" s="5">
        <f>1754</f>
      </c>
      <c r="B1761" s="5" t="s">
        <v>1780</v>
      </c>
      <c r="C1761" s="5" t="s">
        <v>27</v>
      </c>
      <c r="D1761" s="5" t="s">
        <v>26</v>
      </c>
      <c r="E1761" s="5">
        <v>25</v>
      </c>
      <c r="F1761" s="5">
        <v>0</v>
      </c>
      <c r="G1761" s="5">
        <v>0</v>
      </c>
      <c r="H1761" s="5">
        <v>18</v>
      </c>
      <c r="I1761" s="5">
        <v>18</v>
      </c>
      <c r="J1761" s="5">
        <v>0</v>
      </c>
      <c r="K1761" s="5">
        <v>27</v>
      </c>
      <c r="L1761" s="5">
        <v>20</v>
      </c>
      <c r="M1761" s="5">
        <v>0</v>
      </c>
      <c r="N1761" s="5">
        <v>30</v>
      </c>
      <c r="O1761" s="5">
        <v>35</v>
      </c>
      <c r="P1761" s="5">
        <v>10</v>
      </c>
      <c r="Q1761" s="5">
        <v>0</v>
      </c>
      <c r="R1761" s="5">
        <v>0</v>
      </c>
      <c r="S1761" s="5" t="s">
        <v>27</v>
      </c>
      <c r="T1761" s="5"/>
    </row>
    <row r="1762" spans="1:20" x14ac:dyDescent="0.25">
      <c r="A1762" s="5">
        <f>1755</f>
      </c>
      <c r="B1762" s="5" t="s">
        <v>1781</v>
      </c>
      <c r="C1762" s="5" t="s">
        <v>27</v>
      </c>
      <c r="D1762" s="5" t="s">
        <v>26</v>
      </c>
      <c r="E1762" s="5">
        <v>25</v>
      </c>
      <c r="F1762" s="5">
        <v>0</v>
      </c>
      <c r="G1762" s="5">
        <v>0</v>
      </c>
      <c r="H1762" s="5">
        <v>18</v>
      </c>
      <c r="I1762" s="5">
        <v>18</v>
      </c>
      <c r="J1762" s="5">
        <v>0</v>
      </c>
      <c r="K1762" s="5">
        <v>27</v>
      </c>
      <c r="L1762" s="5">
        <v>20</v>
      </c>
      <c r="M1762" s="5">
        <v>0</v>
      </c>
      <c r="N1762" s="5">
        <v>30</v>
      </c>
      <c r="O1762" s="5">
        <v>35</v>
      </c>
      <c r="P1762" s="5">
        <v>10</v>
      </c>
      <c r="Q1762" s="5">
        <v>0</v>
      </c>
      <c r="R1762" s="5">
        <v>0</v>
      </c>
      <c r="S1762" s="5" t="s">
        <v>27</v>
      </c>
      <c r="T1762" s="5"/>
    </row>
    <row r="1763" spans="1:20" x14ac:dyDescent="0.25">
      <c r="A1763" s="5">
        <f>1756</f>
      </c>
      <c r="B1763" s="5" t="s">
        <v>1782</v>
      </c>
      <c r="C1763" s="5" t="s">
        <v>27</v>
      </c>
      <c r="D1763" s="5" t="s">
        <v>26</v>
      </c>
      <c r="E1763" s="5">
        <v>25</v>
      </c>
      <c r="F1763" s="5">
        <v>0</v>
      </c>
      <c r="G1763" s="5">
        <v>0</v>
      </c>
      <c r="H1763" s="5">
        <v>18</v>
      </c>
      <c r="I1763" s="5">
        <v>18</v>
      </c>
      <c r="J1763" s="5">
        <v>0</v>
      </c>
      <c r="K1763" s="5">
        <v>27</v>
      </c>
      <c r="L1763" s="5">
        <v>20</v>
      </c>
      <c r="M1763" s="5">
        <v>0</v>
      </c>
      <c r="N1763" s="5">
        <v>30</v>
      </c>
      <c r="O1763" s="5">
        <v>35</v>
      </c>
      <c r="P1763" s="5">
        <v>10</v>
      </c>
      <c r="Q1763" s="5">
        <v>0</v>
      </c>
      <c r="R1763" s="5">
        <v>0</v>
      </c>
      <c r="S1763" s="5" t="s">
        <v>27</v>
      </c>
      <c r="T1763" s="5"/>
    </row>
    <row r="1764" spans="1:20" x14ac:dyDescent="0.25">
      <c r="A1764" s="5">
        <f>1757</f>
      </c>
      <c r="B1764" s="5" t="s">
        <v>1783</v>
      </c>
      <c r="C1764" s="5" t="s">
        <v>27</v>
      </c>
      <c r="D1764" s="5" t="s">
        <v>26</v>
      </c>
      <c r="E1764" s="5">
        <v>25</v>
      </c>
      <c r="F1764" s="5">
        <v>0</v>
      </c>
      <c r="G1764" s="5">
        <v>0</v>
      </c>
      <c r="H1764" s="5">
        <v>18</v>
      </c>
      <c r="I1764" s="5">
        <v>18</v>
      </c>
      <c r="J1764" s="5">
        <v>0</v>
      </c>
      <c r="K1764" s="5">
        <v>27</v>
      </c>
      <c r="L1764" s="5">
        <v>20</v>
      </c>
      <c r="M1764" s="5">
        <v>0</v>
      </c>
      <c r="N1764" s="5">
        <v>30</v>
      </c>
      <c r="O1764" s="5">
        <v>35</v>
      </c>
      <c r="P1764" s="5">
        <v>10</v>
      </c>
      <c r="Q1764" s="5">
        <v>0</v>
      </c>
      <c r="R1764" s="5">
        <v>0</v>
      </c>
      <c r="S1764" s="5" t="s">
        <v>27</v>
      </c>
      <c r="T1764" s="5"/>
    </row>
    <row r="1765" spans="1:20" x14ac:dyDescent="0.25">
      <c r="A1765" s="5">
        <f>1758</f>
      </c>
      <c r="B1765" s="5" t="s">
        <v>1784</v>
      </c>
      <c r="C1765" s="5" t="s">
        <v>27</v>
      </c>
      <c r="D1765" s="5" t="s">
        <v>26</v>
      </c>
      <c r="E1765" s="5">
        <v>25</v>
      </c>
      <c r="F1765" s="5">
        <v>0</v>
      </c>
      <c r="G1765" s="5">
        <v>0</v>
      </c>
      <c r="H1765" s="5">
        <v>18</v>
      </c>
      <c r="I1765" s="5">
        <v>18</v>
      </c>
      <c r="J1765" s="5">
        <v>0</v>
      </c>
      <c r="K1765" s="5">
        <v>27</v>
      </c>
      <c r="L1765" s="5">
        <v>20</v>
      </c>
      <c r="M1765" s="5">
        <v>0</v>
      </c>
      <c r="N1765" s="5">
        <v>30</v>
      </c>
      <c r="O1765" s="5">
        <v>35</v>
      </c>
      <c r="P1765" s="5">
        <v>10</v>
      </c>
      <c r="Q1765" s="5">
        <v>0</v>
      </c>
      <c r="R1765" s="5">
        <v>0</v>
      </c>
      <c r="S1765" s="5" t="s">
        <v>27</v>
      </c>
      <c r="T1765" s="5"/>
    </row>
    <row r="1766" spans="1:20" x14ac:dyDescent="0.25">
      <c r="A1766" s="5">
        <f>1759</f>
      </c>
      <c r="B1766" s="5" t="s">
        <v>1785</v>
      </c>
      <c r="C1766" s="5" t="s">
        <v>27</v>
      </c>
      <c r="D1766" s="5" t="s">
        <v>26</v>
      </c>
      <c r="E1766" s="5">
        <v>25</v>
      </c>
      <c r="F1766" s="5">
        <v>0</v>
      </c>
      <c r="G1766" s="5">
        <v>0</v>
      </c>
      <c r="H1766" s="5">
        <v>18</v>
      </c>
      <c r="I1766" s="5">
        <v>18</v>
      </c>
      <c r="J1766" s="5">
        <v>0</v>
      </c>
      <c r="K1766" s="5">
        <v>27</v>
      </c>
      <c r="L1766" s="5">
        <v>20</v>
      </c>
      <c r="M1766" s="5">
        <v>0</v>
      </c>
      <c r="N1766" s="5">
        <v>30</v>
      </c>
      <c r="O1766" s="5">
        <v>35</v>
      </c>
      <c r="P1766" s="5">
        <v>10</v>
      </c>
      <c r="Q1766" s="5">
        <v>0</v>
      </c>
      <c r="R1766" s="5">
        <v>0</v>
      </c>
      <c r="S1766" s="5" t="s">
        <v>27</v>
      </c>
      <c r="T1766" s="5"/>
    </row>
    <row r="1767" spans="1:20" x14ac:dyDescent="0.25">
      <c r="A1767" s="5">
        <f>1760</f>
      </c>
      <c r="B1767" s="5" t="s">
        <v>1786</v>
      </c>
      <c r="C1767" s="5" t="s">
        <v>26</v>
      </c>
      <c r="D1767" s="5" t="s">
        <v>27</v>
      </c>
      <c r="E1767" s="5">
        <v>25</v>
      </c>
      <c r="F1767" s="5">
        <v>0</v>
      </c>
      <c r="G1767" s="5">
        <v>0</v>
      </c>
      <c r="H1767" s="5">
        <v>18</v>
      </c>
      <c r="I1767" s="5">
        <v>18</v>
      </c>
      <c r="J1767" s="5">
        <v>0</v>
      </c>
      <c r="K1767" s="5">
        <v>27</v>
      </c>
      <c r="L1767" s="5">
        <v>20</v>
      </c>
      <c r="M1767" s="5">
        <v>0</v>
      </c>
      <c r="N1767" s="5">
        <v>30</v>
      </c>
      <c r="O1767" s="5">
        <v>35</v>
      </c>
      <c r="P1767" s="5">
        <v>10</v>
      </c>
      <c r="Q1767" s="5">
        <v>0</v>
      </c>
      <c r="R1767" s="5">
        <v>0</v>
      </c>
      <c r="S1767" s="5" t="s">
        <v>27</v>
      </c>
      <c r="T1767" s="5"/>
    </row>
    <row r="1768" spans="1:20" x14ac:dyDescent="0.25">
      <c r="A1768" s="5">
        <f>1761</f>
      </c>
      <c r="B1768" s="5" t="s">
        <v>1787</v>
      </c>
      <c r="C1768" s="5" t="s">
        <v>27</v>
      </c>
      <c r="D1768" s="5" t="s">
        <v>26</v>
      </c>
      <c r="E1768" s="5">
        <v>22</v>
      </c>
      <c r="F1768" s="5">
        <v>0</v>
      </c>
      <c r="G1768" s="5">
        <v>0</v>
      </c>
      <c r="H1768" s="5">
        <v>18</v>
      </c>
      <c r="I1768" s="5">
        <v>20</v>
      </c>
      <c r="J1768" s="5">
        <v>0</v>
      </c>
      <c r="K1768" s="5">
        <v>27</v>
      </c>
      <c r="L1768" s="5">
        <v>26</v>
      </c>
      <c r="M1768" s="5">
        <v>0</v>
      </c>
      <c r="N1768" s="5">
        <v>30</v>
      </c>
      <c r="O1768" s="5">
        <v>35</v>
      </c>
      <c r="P1768" s="5">
        <v>10</v>
      </c>
      <c r="Q1768" s="5">
        <v>0</v>
      </c>
      <c r="R1768" s="5">
        <v>0</v>
      </c>
      <c r="S1768" s="5" t="s">
        <v>27</v>
      </c>
      <c r="T1768" s="5"/>
    </row>
    <row r="1769" spans="1:20" x14ac:dyDescent="0.25">
      <c r="A1769" s="5">
        <f>1762</f>
      </c>
      <c r="B1769" s="5" t="s">
        <v>1788</v>
      </c>
      <c r="C1769" s="5" t="s">
        <v>27</v>
      </c>
      <c r="D1769" s="5" t="s">
        <v>26</v>
      </c>
      <c r="E1769" s="5">
        <v>24</v>
      </c>
      <c r="F1769" s="5">
        <v>0</v>
      </c>
      <c r="G1769" s="5">
        <v>0</v>
      </c>
      <c r="H1769" s="5">
        <v>18</v>
      </c>
      <c r="I1769" s="5">
        <v>17</v>
      </c>
      <c r="J1769" s="5">
        <v>0</v>
      </c>
      <c r="K1769" s="5">
        <v>27</v>
      </c>
      <c r="L1769" s="5">
        <v>30</v>
      </c>
      <c r="M1769" s="5">
        <v>0</v>
      </c>
      <c r="N1769" s="5">
        <v>30</v>
      </c>
      <c r="O1769" s="5">
        <v>35</v>
      </c>
      <c r="P1769" s="5">
        <v>10</v>
      </c>
      <c r="Q1769" s="5">
        <v>0</v>
      </c>
      <c r="R1769" s="5">
        <v>0</v>
      </c>
      <c r="S1769" s="5" t="s">
        <v>27</v>
      </c>
      <c r="T1769" s="5"/>
    </row>
    <row r="1770" spans="1:20" x14ac:dyDescent="0.25">
      <c r="A1770" s="5">
        <f>1763</f>
      </c>
      <c r="B1770" s="5" t="s">
        <v>1789</v>
      </c>
      <c r="C1770" s="5" t="s">
        <v>27</v>
      </c>
      <c r="D1770" s="5" t="s">
        <v>26</v>
      </c>
      <c r="E1770" s="5">
        <v>24</v>
      </c>
      <c r="F1770" s="5">
        <v>0</v>
      </c>
      <c r="G1770" s="5">
        <v>0</v>
      </c>
      <c r="H1770" s="5">
        <v>18</v>
      </c>
      <c r="I1770" s="5">
        <v>24</v>
      </c>
      <c r="J1770" s="5">
        <v>0</v>
      </c>
      <c r="K1770" s="5">
        <v>27</v>
      </c>
      <c r="L1770" s="5">
        <v>30</v>
      </c>
      <c r="M1770" s="5">
        <v>0</v>
      </c>
      <c r="N1770" s="5">
        <v>30</v>
      </c>
      <c r="O1770" s="5">
        <v>17</v>
      </c>
      <c r="P1770" s="5">
        <v>10</v>
      </c>
      <c r="Q1770" s="5">
        <v>0</v>
      </c>
      <c r="R1770" s="5">
        <v>0</v>
      </c>
      <c r="S1770" s="5" t="s">
        <v>27</v>
      </c>
      <c r="T1770" s="5"/>
    </row>
    <row r="1771" spans="1:20" x14ac:dyDescent="0.25">
      <c r="A1771" s="5">
        <f>1764</f>
      </c>
      <c r="B1771" s="5" t="s">
        <v>1790</v>
      </c>
      <c r="C1771" s="5" t="s">
        <v>27</v>
      </c>
      <c r="D1771" s="5" t="s">
        <v>26</v>
      </c>
      <c r="E1771" s="5">
        <v>18</v>
      </c>
      <c r="F1771" s="5">
        <v>0</v>
      </c>
      <c r="G1771" s="5">
        <v>0</v>
      </c>
      <c r="H1771" s="5">
        <v>18</v>
      </c>
      <c r="I1771" s="5">
        <v>22</v>
      </c>
      <c r="J1771" s="5">
        <v>0</v>
      </c>
      <c r="K1771" s="5">
        <v>27</v>
      </c>
      <c r="L1771" s="5">
        <v>28</v>
      </c>
      <c r="M1771" s="5">
        <v>0</v>
      </c>
      <c r="N1771" s="5">
        <v>30</v>
      </c>
      <c r="O1771" s="5">
        <v>30</v>
      </c>
      <c r="P1771" s="5">
        <v>10</v>
      </c>
      <c r="Q1771" s="5">
        <v>0</v>
      </c>
      <c r="R1771" s="5">
        <v>0</v>
      </c>
      <c r="S1771" s="5" t="s">
        <v>27</v>
      </c>
      <c r="T1771" s="5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27</v>
      </c>
      <c r="E1772" s="5">
        <v>18</v>
      </c>
      <c r="F1772" s="5">
        <v>0</v>
      </c>
      <c r="G1772" s="5">
        <v>0</v>
      </c>
      <c r="H1772" s="5">
        <v>18</v>
      </c>
      <c r="I1772" s="5">
        <v>22</v>
      </c>
      <c r="J1772" s="5">
        <v>0</v>
      </c>
      <c r="K1772" s="5">
        <v>27</v>
      </c>
      <c r="L1772" s="5">
        <v>28</v>
      </c>
      <c r="M1772" s="5">
        <v>0</v>
      </c>
      <c r="N1772" s="5">
        <v>30</v>
      </c>
      <c r="O1772" s="5">
        <v>30</v>
      </c>
      <c r="P1772" s="5">
        <v>10</v>
      </c>
      <c r="Q1772" s="5">
        <v>0</v>
      </c>
      <c r="R1772" s="5">
        <v>0</v>
      </c>
      <c r="S1772" s="5" t="s">
        <v>27</v>
      </c>
      <c r="T1772" s="5"/>
    </row>
    <row r="1773" spans="1:20" x14ac:dyDescent="0.25">
      <c r="A1773" s="5">
        <f>1766</f>
      </c>
      <c r="B1773" s="5" t="s">
        <v>1792</v>
      </c>
      <c r="C1773" s="5" t="s">
        <v>26</v>
      </c>
      <c r="D1773" s="5" t="s">
        <v>27</v>
      </c>
      <c r="E1773" s="5">
        <v>18</v>
      </c>
      <c r="F1773" s="5">
        <v>0</v>
      </c>
      <c r="G1773" s="5">
        <v>0</v>
      </c>
      <c r="H1773" s="5">
        <v>18</v>
      </c>
      <c r="I1773" s="5">
        <v>22</v>
      </c>
      <c r="J1773" s="5">
        <v>0</v>
      </c>
      <c r="K1773" s="5">
        <v>27</v>
      </c>
      <c r="L1773" s="5">
        <v>28</v>
      </c>
      <c r="M1773" s="5">
        <v>0</v>
      </c>
      <c r="N1773" s="5">
        <v>30</v>
      </c>
      <c r="O1773" s="5">
        <v>30</v>
      </c>
      <c r="P1773" s="5">
        <v>10</v>
      </c>
      <c r="Q1773" s="5">
        <v>0</v>
      </c>
      <c r="R1773" s="5">
        <v>0</v>
      </c>
      <c r="S1773" s="5" t="s">
        <v>27</v>
      </c>
      <c r="T1773" s="5"/>
    </row>
    <row r="1774" spans="1:20" x14ac:dyDescent="0.25">
      <c r="A1774" s="5">
        <f>1767</f>
      </c>
      <c r="B1774" s="5" t="s">
        <v>1793</v>
      </c>
      <c r="C1774" s="5" t="s">
        <v>27</v>
      </c>
      <c r="D1774" s="5" t="s">
        <v>26</v>
      </c>
      <c r="E1774" s="5">
        <v>18</v>
      </c>
      <c r="F1774" s="5">
        <v>0</v>
      </c>
      <c r="G1774" s="5">
        <v>0</v>
      </c>
      <c r="H1774" s="5">
        <v>18</v>
      </c>
      <c r="I1774" s="5">
        <v>22</v>
      </c>
      <c r="J1774" s="5">
        <v>0</v>
      </c>
      <c r="K1774" s="5">
        <v>27</v>
      </c>
      <c r="L1774" s="5">
        <v>28</v>
      </c>
      <c r="M1774" s="5">
        <v>0</v>
      </c>
      <c r="N1774" s="5">
        <v>30</v>
      </c>
      <c r="O1774" s="5">
        <v>30</v>
      </c>
      <c r="P1774" s="5">
        <v>10</v>
      </c>
      <c r="Q1774" s="5">
        <v>0</v>
      </c>
      <c r="R1774" s="5">
        <v>0</v>
      </c>
      <c r="S1774" s="5" t="s">
        <v>27</v>
      </c>
      <c r="T1774" s="5"/>
    </row>
    <row r="1775" spans="1:20" x14ac:dyDescent="0.25">
      <c r="A1775" s="5">
        <f>1768</f>
      </c>
      <c r="B1775" s="5" t="s">
        <v>1794</v>
      </c>
      <c r="C1775" s="5" t="s">
        <v>27</v>
      </c>
      <c r="D1775" s="5" t="s">
        <v>26</v>
      </c>
      <c r="E1775" s="5">
        <v>18</v>
      </c>
      <c r="F1775" s="5">
        <v>0</v>
      </c>
      <c r="G1775" s="5">
        <v>0</v>
      </c>
      <c r="H1775" s="5">
        <v>18</v>
      </c>
      <c r="I1775" s="5">
        <v>22</v>
      </c>
      <c r="J1775" s="5">
        <v>0</v>
      </c>
      <c r="K1775" s="5">
        <v>27</v>
      </c>
      <c r="L1775" s="5">
        <v>28</v>
      </c>
      <c r="M1775" s="5">
        <v>0</v>
      </c>
      <c r="N1775" s="5">
        <v>30</v>
      </c>
      <c r="O1775" s="5">
        <v>30</v>
      </c>
      <c r="P1775" s="5">
        <v>10</v>
      </c>
      <c r="Q1775" s="5">
        <v>0</v>
      </c>
      <c r="R1775" s="5">
        <v>0</v>
      </c>
      <c r="S1775" s="5" t="s">
        <v>27</v>
      </c>
      <c r="T1775" s="5"/>
    </row>
    <row r="1776" spans="1:20" x14ac:dyDescent="0.25">
      <c r="A1776" s="5">
        <f>1769</f>
      </c>
      <c r="B1776" s="5" t="s">
        <v>1795</v>
      </c>
      <c r="C1776" s="5" t="s">
        <v>27</v>
      </c>
      <c r="D1776" s="5" t="s">
        <v>26</v>
      </c>
      <c r="E1776" s="5">
        <v>18</v>
      </c>
      <c r="F1776" s="5">
        <v>0</v>
      </c>
      <c r="G1776" s="5">
        <v>0</v>
      </c>
      <c r="H1776" s="5">
        <v>18</v>
      </c>
      <c r="I1776" s="5">
        <v>22</v>
      </c>
      <c r="J1776" s="5">
        <v>0</v>
      </c>
      <c r="K1776" s="5">
        <v>27</v>
      </c>
      <c r="L1776" s="5">
        <v>28</v>
      </c>
      <c r="M1776" s="5">
        <v>0</v>
      </c>
      <c r="N1776" s="5">
        <v>30</v>
      </c>
      <c r="O1776" s="5">
        <v>30</v>
      </c>
      <c r="P1776" s="5">
        <v>10</v>
      </c>
      <c r="Q1776" s="5">
        <v>0</v>
      </c>
      <c r="R1776" s="5">
        <v>0</v>
      </c>
      <c r="S1776" s="5" t="s">
        <v>27</v>
      </c>
      <c r="T1776" s="5"/>
    </row>
    <row r="1777" spans="1:20" x14ac:dyDescent="0.25">
      <c r="A1777" s="5">
        <f>1770</f>
      </c>
      <c r="B1777" s="5" t="s">
        <v>1796</v>
      </c>
      <c r="C1777" s="5" t="s">
        <v>27</v>
      </c>
      <c r="D1777" s="5" t="s">
        <v>26</v>
      </c>
      <c r="E1777" s="5">
        <v>18</v>
      </c>
      <c r="F1777" s="5">
        <v>0</v>
      </c>
      <c r="G1777" s="5">
        <v>0</v>
      </c>
      <c r="H1777" s="5">
        <v>18</v>
      </c>
      <c r="I1777" s="5">
        <v>22</v>
      </c>
      <c r="J1777" s="5">
        <v>0</v>
      </c>
      <c r="K1777" s="5">
        <v>27</v>
      </c>
      <c r="L1777" s="5">
        <v>28</v>
      </c>
      <c r="M1777" s="5">
        <v>0</v>
      </c>
      <c r="N1777" s="5">
        <v>30</v>
      </c>
      <c r="O1777" s="5">
        <v>30</v>
      </c>
      <c r="P1777" s="5">
        <v>10</v>
      </c>
      <c r="Q1777" s="5">
        <v>0</v>
      </c>
      <c r="R1777" s="5">
        <v>0</v>
      </c>
      <c r="S1777" s="5" t="s">
        <v>27</v>
      </c>
      <c r="T1777" s="5"/>
    </row>
    <row r="1778" spans="1:20" x14ac:dyDescent="0.25">
      <c r="A1778" s="5">
        <f>1771</f>
      </c>
      <c r="B1778" s="5" t="s">
        <v>1797</v>
      </c>
      <c r="C1778" s="5" t="s">
        <v>27</v>
      </c>
      <c r="D1778" s="5" t="s">
        <v>26</v>
      </c>
      <c r="E1778" s="5">
        <v>18</v>
      </c>
      <c r="F1778" s="5">
        <v>0</v>
      </c>
      <c r="G1778" s="5">
        <v>0</v>
      </c>
      <c r="H1778" s="5">
        <v>18</v>
      </c>
      <c r="I1778" s="5">
        <v>22</v>
      </c>
      <c r="J1778" s="5">
        <v>0</v>
      </c>
      <c r="K1778" s="5">
        <v>27</v>
      </c>
      <c r="L1778" s="5">
        <v>28</v>
      </c>
      <c r="M1778" s="5">
        <v>0</v>
      </c>
      <c r="N1778" s="5">
        <v>30</v>
      </c>
      <c r="O1778" s="5">
        <v>30</v>
      </c>
      <c r="P1778" s="5">
        <v>10</v>
      </c>
      <c r="Q1778" s="5">
        <v>0</v>
      </c>
      <c r="R1778" s="5">
        <v>0</v>
      </c>
      <c r="S1778" s="5" t="s">
        <v>27</v>
      </c>
      <c r="T1778" s="5"/>
    </row>
    <row r="1779" spans="1:20" x14ac:dyDescent="0.25">
      <c r="A1779" s="5">
        <f>1772</f>
      </c>
      <c r="B1779" s="5" t="s">
        <v>1798</v>
      </c>
      <c r="C1779" s="5" t="s">
        <v>27</v>
      </c>
      <c r="D1779" s="5" t="s">
        <v>26</v>
      </c>
      <c r="E1779" s="5">
        <v>18</v>
      </c>
      <c r="F1779" s="5">
        <v>0</v>
      </c>
      <c r="G1779" s="5">
        <v>0</v>
      </c>
      <c r="H1779" s="5">
        <v>18</v>
      </c>
      <c r="I1779" s="5">
        <v>22</v>
      </c>
      <c r="J1779" s="5">
        <v>0</v>
      </c>
      <c r="K1779" s="5">
        <v>27</v>
      </c>
      <c r="L1779" s="5">
        <v>28</v>
      </c>
      <c r="M1779" s="5">
        <v>0</v>
      </c>
      <c r="N1779" s="5">
        <v>30</v>
      </c>
      <c r="O1779" s="5">
        <v>30</v>
      </c>
      <c r="P1779" s="5">
        <v>10</v>
      </c>
      <c r="Q1779" s="5">
        <v>0</v>
      </c>
      <c r="R1779" s="5">
        <v>0</v>
      </c>
      <c r="S1779" s="5" t="s">
        <v>27</v>
      </c>
      <c r="T1779" s="5"/>
    </row>
    <row r="1780" spans="1:20" x14ac:dyDescent="0.25">
      <c r="A1780" s="5">
        <f>1773</f>
      </c>
      <c r="B1780" s="5" t="s">
        <v>1799</v>
      </c>
      <c r="C1780" s="5" t="s">
        <v>27</v>
      </c>
      <c r="D1780" s="5" t="s">
        <v>26</v>
      </c>
      <c r="E1780" s="5">
        <v>18</v>
      </c>
      <c r="F1780" s="5">
        <v>0</v>
      </c>
      <c r="G1780" s="5">
        <v>0</v>
      </c>
      <c r="H1780" s="5">
        <v>18</v>
      </c>
      <c r="I1780" s="5">
        <v>22</v>
      </c>
      <c r="J1780" s="5">
        <v>0</v>
      </c>
      <c r="K1780" s="5">
        <v>27</v>
      </c>
      <c r="L1780" s="5">
        <v>28</v>
      </c>
      <c r="M1780" s="5">
        <v>0</v>
      </c>
      <c r="N1780" s="5">
        <v>30</v>
      </c>
      <c r="O1780" s="5">
        <v>30</v>
      </c>
      <c r="P1780" s="5">
        <v>10</v>
      </c>
      <c r="Q1780" s="5">
        <v>0</v>
      </c>
      <c r="R1780" s="5">
        <v>0</v>
      </c>
      <c r="S1780" s="5" t="s">
        <v>27</v>
      </c>
      <c r="T1780" s="5"/>
    </row>
    <row r="1781" spans="1:20" x14ac:dyDescent="0.25">
      <c r="A1781" s="5">
        <f>1774</f>
      </c>
      <c r="B1781" s="5" t="s">
        <v>1800</v>
      </c>
      <c r="C1781" s="5" t="s">
        <v>27</v>
      </c>
      <c r="D1781" s="5" t="s">
        <v>26</v>
      </c>
      <c r="E1781" s="5">
        <v>18</v>
      </c>
      <c r="F1781" s="5">
        <v>0</v>
      </c>
      <c r="G1781" s="5">
        <v>0</v>
      </c>
      <c r="H1781" s="5">
        <v>18</v>
      </c>
      <c r="I1781" s="5">
        <v>22</v>
      </c>
      <c r="J1781" s="5">
        <v>0</v>
      </c>
      <c r="K1781" s="5">
        <v>27</v>
      </c>
      <c r="L1781" s="5">
        <v>28</v>
      </c>
      <c r="M1781" s="5">
        <v>0</v>
      </c>
      <c r="N1781" s="5">
        <v>30</v>
      </c>
      <c r="O1781" s="5">
        <v>30</v>
      </c>
      <c r="P1781" s="5">
        <v>10</v>
      </c>
      <c r="Q1781" s="5">
        <v>0</v>
      </c>
      <c r="R1781" s="5">
        <v>0</v>
      </c>
      <c r="S1781" s="5" t="s">
        <v>27</v>
      </c>
      <c r="T1781" s="5"/>
    </row>
    <row r="1782" spans="1:20" x14ac:dyDescent="0.25">
      <c r="A1782" s="5">
        <f>1775</f>
      </c>
      <c r="B1782" s="5" t="s">
        <v>1801</v>
      </c>
      <c r="C1782" s="5" t="s">
        <v>27</v>
      </c>
      <c r="D1782" s="5" t="s">
        <v>26</v>
      </c>
      <c r="E1782" s="5">
        <v>18</v>
      </c>
      <c r="F1782" s="5">
        <v>0</v>
      </c>
      <c r="G1782" s="5">
        <v>0</v>
      </c>
      <c r="H1782" s="5">
        <v>18</v>
      </c>
      <c r="I1782" s="5">
        <v>22</v>
      </c>
      <c r="J1782" s="5">
        <v>0</v>
      </c>
      <c r="K1782" s="5">
        <v>27</v>
      </c>
      <c r="L1782" s="5">
        <v>28</v>
      </c>
      <c r="M1782" s="5">
        <v>0</v>
      </c>
      <c r="N1782" s="5">
        <v>30</v>
      </c>
      <c r="O1782" s="5">
        <v>30</v>
      </c>
      <c r="P1782" s="5">
        <v>10</v>
      </c>
      <c r="Q1782" s="5">
        <v>0</v>
      </c>
      <c r="R1782" s="5">
        <v>0</v>
      </c>
      <c r="S1782" s="5" t="s">
        <v>27</v>
      </c>
      <c r="T1782" s="5"/>
    </row>
    <row r="1783" spans="1:20" x14ac:dyDescent="0.25">
      <c r="A1783" s="5">
        <f>1776</f>
      </c>
      <c r="B1783" s="5" t="s">
        <v>1802</v>
      </c>
      <c r="C1783" s="5" t="s">
        <v>27</v>
      </c>
      <c r="D1783" s="5" t="s">
        <v>26</v>
      </c>
      <c r="E1783" s="5">
        <v>18</v>
      </c>
      <c r="F1783" s="5">
        <v>0</v>
      </c>
      <c r="G1783" s="5">
        <v>0</v>
      </c>
      <c r="H1783" s="5">
        <v>18</v>
      </c>
      <c r="I1783" s="5">
        <v>22</v>
      </c>
      <c r="J1783" s="5">
        <v>0</v>
      </c>
      <c r="K1783" s="5">
        <v>27</v>
      </c>
      <c r="L1783" s="5">
        <v>28</v>
      </c>
      <c r="M1783" s="5">
        <v>0</v>
      </c>
      <c r="N1783" s="5">
        <v>30</v>
      </c>
      <c r="O1783" s="5">
        <v>30</v>
      </c>
      <c r="P1783" s="5">
        <v>10</v>
      </c>
      <c r="Q1783" s="5">
        <v>0</v>
      </c>
      <c r="R1783" s="5">
        <v>0</v>
      </c>
      <c r="S1783" s="5" t="s">
        <v>27</v>
      </c>
      <c r="T1783" s="5"/>
    </row>
    <row r="1784" spans="1:20" x14ac:dyDescent="0.25">
      <c r="A1784" s="5">
        <f>1777</f>
      </c>
      <c r="B1784" s="5" t="s">
        <v>1803</v>
      </c>
      <c r="C1784" s="5" t="s">
        <v>27</v>
      </c>
      <c r="D1784" s="5" t="s">
        <v>26</v>
      </c>
      <c r="E1784" s="5">
        <v>18</v>
      </c>
      <c r="F1784" s="5">
        <v>0</v>
      </c>
      <c r="G1784" s="5">
        <v>0</v>
      </c>
      <c r="H1784" s="5">
        <v>18</v>
      </c>
      <c r="I1784" s="5">
        <v>22</v>
      </c>
      <c r="J1784" s="5">
        <v>0</v>
      </c>
      <c r="K1784" s="5">
        <v>27</v>
      </c>
      <c r="L1784" s="5">
        <v>28</v>
      </c>
      <c r="M1784" s="5">
        <v>0</v>
      </c>
      <c r="N1784" s="5">
        <v>30</v>
      </c>
      <c r="O1784" s="5">
        <v>30</v>
      </c>
      <c r="P1784" s="5">
        <v>10</v>
      </c>
      <c r="Q1784" s="5">
        <v>0</v>
      </c>
      <c r="R1784" s="5">
        <v>0</v>
      </c>
      <c r="S1784" s="5" t="s">
        <v>27</v>
      </c>
      <c r="T1784" s="5"/>
    </row>
    <row r="1785" spans="1:20" x14ac:dyDescent="0.25">
      <c r="A1785" s="5">
        <f>1778</f>
      </c>
      <c r="B1785" s="5" t="s">
        <v>1804</v>
      </c>
      <c r="C1785" s="5" t="s">
        <v>27</v>
      </c>
      <c r="D1785" s="5" t="s">
        <v>26</v>
      </c>
      <c r="E1785" s="5">
        <v>18</v>
      </c>
      <c r="F1785" s="5">
        <v>0</v>
      </c>
      <c r="G1785" s="5">
        <v>0</v>
      </c>
      <c r="H1785" s="5">
        <v>18</v>
      </c>
      <c r="I1785" s="5">
        <v>22</v>
      </c>
      <c r="J1785" s="5">
        <v>0</v>
      </c>
      <c r="K1785" s="5">
        <v>27</v>
      </c>
      <c r="L1785" s="5">
        <v>28</v>
      </c>
      <c r="M1785" s="5">
        <v>0</v>
      </c>
      <c r="N1785" s="5">
        <v>30</v>
      </c>
      <c r="O1785" s="5">
        <v>30</v>
      </c>
      <c r="P1785" s="5">
        <v>10</v>
      </c>
      <c r="Q1785" s="5">
        <v>0</v>
      </c>
      <c r="R1785" s="5">
        <v>0</v>
      </c>
      <c r="S1785" s="5" t="s">
        <v>27</v>
      </c>
      <c r="T1785" s="5"/>
    </row>
    <row r="1786" spans="1:20" x14ac:dyDescent="0.25">
      <c r="A1786" s="5">
        <f>1779</f>
      </c>
      <c r="B1786" s="5" t="s">
        <v>1805</v>
      </c>
      <c r="C1786" s="5" t="s">
        <v>27</v>
      </c>
      <c r="D1786" s="5" t="s">
        <v>26</v>
      </c>
      <c r="E1786" s="5">
        <v>18</v>
      </c>
      <c r="F1786" s="5">
        <v>0</v>
      </c>
      <c r="G1786" s="5">
        <v>0</v>
      </c>
      <c r="H1786" s="5">
        <v>18</v>
      </c>
      <c r="I1786" s="5">
        <v>22</v>
      </c>
      <c r="J1786" s="5">
        <v>0</v>
      </c>
      <c r="K1786" s="5">
        <v>27</v>
      </c>
      <c r="L1786" s="5">
        <v>28</v>
      </c>
      <c r="M1786" s="5">
        <v>0</v>
      </c>
      <c r="N1786" s="5">
        <v>30</v>
      </c>
      <c r="O1786" s="5">
        <v>30</v>
      </c>
      <c r="P1786" s="5">
        <v>10</v>
      </c>
      <c r="Q1786" s="5">
        <v>0</v>
      </c>
      <c r="R1786" s="5">
        <v>0</v>
      </c>
      <c r="S1786" s="5" t="s">
        <v>27</v>
      </c>
      <c r="T1786" s="5"/>
    </row>
    <row r="1787" spans="1:20" x14ac:dyDescent="0.25">
      <c r="A1787" s="5">
        <f>1780</f>
      </c>
      <c r="B1787" s="5" t="s">
        <v>1806</v>
      </c>
      <c r="C1787" s="5" t="s">
        <v>27</v>
      </c>
      <c r="D1787" s="5" t="s">
        <v>26</v>
      </c>
      <c r="E1787" s="5">
        <v>18</v>
      </c>
      <c r="F1787" s="5">
        <v>0</v>
      </c>
      <c r="G1787" s="5">
        <v>0</v>
      </c>
      <c r="H1787" s="5">
        <v>18</v>
      </c>
      <c r="I1787" s="5">
        <v>22</v>
      </c>
      <c r="J1787" s="5">
        <v>0</v>
      </c>
      <c r="K1787" s="5">
        <v>27</v>
      </c>
      <c r="L1787" s="5">
        <v>28</v>
      </c>
      <c r="M1787" s="5">
        <v>0</v>
      </c>
      <c r="N1787" s="5">
        <v>30</v>
      </c>
      <c r="O1787" s="5">
        <v>30</v>
      </c>
      <c r="P1787" s="5">
        <v>10</v>
      </c>
      <c r="Q1787" s="5">
        <v>0</v>
      </c>
      <c r="R1787" s="5">
        <v>0</v>
      </c>
      <c r="S1787" s="5" t="s">
        <v>27</v>
      </c>
      <c r="T1787" s="5"/>
    </row>
    <row r="1788" spans="1:20" x14ac:dyDescent="0.25">
      <c r="A1788" s="5">
        <f>1781</f>
      </c>
      <c r="B1788" s="5" t="s">
        <v>1807</v>
      </c>
      <c r="C1788" s="5" t="s">
        <v>27</v>
      </c>
      <c r="D1788" s="5" t="s">
        <v>26</v>
      </c>
      <c r="E1788" s="5">
        <v>18</v>
      </c>
      <c r="F1788" s="5">
        <v>0</v>
      </c>
      <c r="G1788" s="5">
        <v>0</v>
      </c>
      <c r="H1788" s="5">
        <v>18</v>
      </c>
      <c r="I1788" s="5">
        <v>22</v>
      </c>
      <c r="J1788" s="5">
        <v>0</v>
      </c>
      <c r="K1788" s="5">
        <v>27</v>
      </c>
      <c r="L1788" s="5">
        <v>28</v>
      </c>
      <c r="M1788" s="5">
        <v>0</v>
      </c>
      <c r="N1788" s="5">
        <v>30</v>
      </c>
      <c r="O1788" s="5">
        <v>30</v>
      </c>
      <c r="P1788" s="5">
        <v>10</v>
      </c>
      <c r="Q1788" s="5">
        <v>0</v>
      </c>
      <c r="R1788" s="5">
        <v>0</v>
      </c>
      <c r="S1788" s="5" t="s">
        <v>27</v>
      </c>
      <c r="T1788" s="5"/>
    </row>
    <row r="1789" spans="1:20" x14ac:dyDescent="0.25">
      <c r="A1789" s="5">
        <f>1782</f>
      </c>
      <c r="B1789" s="5" t="s">
        <v>1808</v>
      </c>
      <c r="C1789" s="5" t="s">
        <v>27</v>
      </c>
      <c r="D1789" s="5" t="s">
        <v>26</v>
      </c>
      <c r="E1789" s="5">
        <v>18</v>
      </c>
      <c r="F1789" s="5">
        <v>0</v>
      </c>
      <c r="G1789" s="5">
        <v>0</v>
      </c>
      <c r="H1789" s="5">
        <v>18</v>
      </c>
      <c r="I1789" s="5">
        <v>22</v>
      </c>
      <c r="J1789" s="5">
        <v>0</v>
      </c>
      <c r="K1789" s="5">
        <v>27</v>
      </c>
      <c r="L1789" s="5">
        <v>28</v>
      </c>
      <c r="M1789" s="5">
        <v>0</v>
      </c>
      <c r="N1789" s="5">
        <v>30</v>
      </c>
      <c r="O1789" s="5">
        <v>30</v>
      </c>
      <c r="P1789" s="5">
        <v>10</v>
      </c>
      <c r="Q1789" s="5">
        <v>0</v>
      </c>
      <c r="R1789" s="5">
        <v>0</v>
      </c>
      <c r="S1789" s="5" t="s">
        <v>27</v>
      </c>
      <c r="T1789" s="5"/>
    </row>
    <row r="1790" spans="1:20" x14ac:dyDescent="0.25">
      <c r="A1790" s="5">
        <f>1783</f>
      </c>
      <c r="B1790" s="5" t="s">
        <v>1809</v>
      </c>
      <c r="C1790" s="5" t="s">
        <v>27</v>
      </c>
      <c r="D1790" s="5" t="s">
        <v>26</v>
      </c>
      <c r="E1790" s="5">
        <v>18</v>
      </c>
      <c r="F1790" s="5">
        <v>0</v>
      </c>
      <c r="G1790" s="5">
        <v>0</v>
      </c>
      <c r="H1790" s="5">
        <v>18</v>
      </c>
      <c r="I1790" s="5">
        <v>22</v>
      </c>
      <c r="J1790" s="5">
        <v>0</v>
      </c>
      <c r="K1790" s="5">
        <v>27</v>
      </c>
      <c r="L1790" s="5">
        <v>28</v>
      </c>
      <c r="M1790" s="5">
        <v>0</v>
      </c>
      <c r="N1790" s="5">
        <v>30</v>
      </c>
      <c r="O1790" s="5">
        <v>30</v>
      </c>
      <c r="P1790" s="5">
        <v>10</v>
      </c>
      <c r="Q1790" s="5">
        <v>0</v>
      </c>
      <c r="R1790" s="5">
        <v>0</v>
      </c>
      <c r="S1790" s="5" t="s">
        <v>27</v>
      </c>
      <c r="T1790" s="5"/>
    </row>
    <row r="1791" spans="1:20" x14ac:dyDescent="0.25">
      <c r="A1791" s="5">
        <f>1784</f>
      </c>
      <c r="B1791" s="5" t="s">
        <v>1810</v>
      </c>
      <c r="C1791" s="5" t="s">
        <v>27</v>
      </c>
      <c r="D1791" s="5" t="s">
        <v>26</v>
      </c>
      <c r="E1791" s="5">
        <v>18</v>
      </c>
      <c r="F1791" s="5">
        <v>0</v>
      </c>
      <c r="G1791" s="5">
        <v>0</v>
      </c>
      <c r="H1791" s="5">
        <v>18</v>
      </c>
      <c r="I1791" s="5">
        <v>22</v>
      </c>
      <c r="J1791" s="5">
        <v>0</v>
      </c>
      <c r="K1791" s="5">
        <v>27</v>
      </c>
      <c r="L1791" s="5">
        <v>28</v>
      </c>
      <c r="M1791" s="5">
        <v>0</v>
      </c>
      <c r="N1791" s="5">
        <v>30</v>
      </c>
      <c r="O1791" s="5">
        <v>30</v>
      </c>
      <c r="P1791" s="5">
        <v>10</v>
      </c>
      <c r="Q1791" s="5">
        <v>0</v>
      </c>
      <c r="R1791" s="5">
        <v>0</v>
      </c>
      <c r="S1791" s="5" t="s">
        <v>27</v>
      </c>
      <c r="T1791" s="5"/>
    </row>
    <row r="1792" spans="1:20" x14ac:dyDescent="0.25">
      <c r="A1792" s="5">
        <f>1785</f>
      </c>
      <c r="B1792" s="5" t="s">
        <v>1811</v>
      </c>
      <c r="C1792" s="5" t="s">
        <v>27</v>
      </c>
      <c r="D1792" s="5" t="s">
        <v>26</v>
      </c>
      <c r="E1792" s="5">
        <v>18</v>
      </c>
      <c r="F1792" s="5">
        <v>0</v>
      </c>
      <c r="G1792" s="5">
        <v>0</v>
      </c>
      <c r="H1792" s="5">
        <v>18</v>
      </c>
      <c r="I1792" s="5">
        <v>22</v>
      </c>
      <c r="J1792" s="5">
        <v>0</v>
      </c>
      <c r="K1792" s="5">
        <v>27</v>
      </c>
      <c r="L1792" s="5">
        <v>28</v>
      </c>
      <c r="M1792" s="5">
        <v>0</v>
      </c>
      <c r="N1792" s="5">
        <v>30</v>
      </c>
      <c r="O1792" s="5">
        <v>30</v>
      </c>
      <c r="P1792" s="5">
        <v>10</v>
      </c>
      <c r="Q1792" s="5">
        <v>0</v>
      </c>
      <c r="R1792" s="5">
        <v>0</v>
      </c>
      <c r="S1792" s="5" t="s">
        <v>27</v>
      </c>
      <c r="T1792" s="5"/>
    </row>
    <row r="1793" spans="1:20" x14ac:dyDescent="0.25">
      <c r="A1793" s="5">
        <f>1786</f>
      </c>
      <c r="B1793" s="5" t="s">
        <v>1812</v>
      </c>
      <c r="C1793" s="5" t="s">
        <v>27</v>
      </c>
      <c r="D1793" s="5" t="s">
        <v>26</v>
      </c>
      <c r="E1793" s="5">
        <v>18</v>
      </c>
      <c r="F1793" s="5">
        <v>0</v>
      </c>
      <c r="G1793" s="5">
        <v>0</v>
      </c>
      <c r="H1793" s="5">
        <v>18</v>
      </c>
      <c r="I1793" s="5">
        <v>22</v>
      </c>
      <c r="J1793" s="5">
        <v>0</v>
      </c>
      <c r="K1793" s="5">
        <v>27</v>
      </c>
      <c r="L1793" s="5">
        <v>28</v>
      </c>
      <c r="M1793" s="5">
        <v>0</v>
      </c>
      <c r="N1793" s="5">
        <v>30</v>
      </c>
      <c r="O1793" s="5">
        <v>30</v>
      </c>
      <c r="P1793" s="5">
        <v>10</v>
      </c>
      <c r="Q1793" s="5">
        <v>0</v>
      </c>
      <c r="R1793" s="5">
        <v>0</v>
      </c>
      <c r="S1793" s="5" t="s">
        <v>27</v>
      </c>
      <c r="T1793" s="5"/>
    </row>
    <row r="1794" spans="1:20" x14ac:dyDescent="0.25">
      <c r="A1794" s="5">
        <f>1787</f>
      </c>
      <c r="B1794" s="5" t="s">
        <v>1813</v>
      </c>
      <c r="C1794" s="5" t="s">
        <v>27</v>
      </c>
      <c r="D1794" s="5" t="s">
        <v>26</v>
      </c>
      <c r="E1794" s="5">
        <v>18</v>
      </c>
      <c r="F1794" s="5">
        <v>0</v>
      </c>
      <c r="G1794" s="5">
        <v>0</v>
      </c>
      <c r="H1794" s="5">
        <v>18</v>
      </c>
      <c r="I1794" s="5">
        <v>22</v>
      </c>
      <c r="J1794" s="5">
        <v>0</v>
      </c>
      <c r="K1794" s="5">
        <v>27</v>
      </c>
      <c r="L1794" s="5">
        <v>28</v>
      </c>
      <c r="M1794" s="5">
        <v>0</v>
      </c>
      <c r="N1794" s="5">
        <v>30</v>
      </c>
      <c r="O1794" s="5">
        <v>30</v>
      </c>
      <c r="P1794" s="5">
        <v>10</v>
      </c>
      <c r="Q1794" s="5">
        <v>0</v>
      </c>
      <c r="R1794" s="5">
        <v>0</v>
      </c>
      <c r="S1794" s="5" t="s">
        <v>27</v>
      </c>
      <c r="T1794" s="5"/>
    </row>
    <row r="1795" spans="1:20" x14ac:dyDescent="0.25">
      <c r="A1795" s="5">
        <f>1788</f>
      </c>
      <c r="B1795" s="5" t="s">
        <v>1814</v>
      </c>
      <c r="C1795" s="5" t="s">
        <v>27</v>
      </c>
      <c r="D1795" s="5" t="s">
        <v>26</v>
      </c>
      <c r="E1795" s="5">
        <v>18</v>
      </c>
      <c r="F1795" s="5">
        <v>0</v>
      </c>
      <c r="G1795" s="5">
        <v>0</v>
      </c>
      <c r="H1795" s="5">
        <v>18</v>
      </c>
      <c r="I1795" s="5">
        <v>22</v>
      </c>
      <c r="J1795" s="5">
        <v>0</v>
      </c>
      <c r="K1795" s="5">
        <v>27</v>
      </c>
      <c r="L1795" s="5">
        <v>28</v>
      </c>
      <c r="M1795" s="5">
        <v>0</v>
      </c>
      <c r="N1795" s="5">
        <v>30</v>
      </c>
      <c r="O1795" s="5">
        <v>30</v>
      </c>
      <c r="P1795" s="5">
        <v>10</v>
      </c>
      <c r="Q1795" s="5">
        <v>0</v>
      </c>
      <c r="R1795" s="5">
        <v>0</v>
      </c>
      <c r="S1795" s="5" t="s">
        <v>27</v>
      </c>
      <c r="T1795" s="5"/>
    </row>
    <row r="1796" spans="1:20" x14ac:dyDescent="0.25">
      <c r="A1796" s="5">
        <f>1789</f>
      </c>
      <c r="B1796" s="5" t="s">
        <v>1815</v>
      </c>
      <c r="C1796" s="5" t="s">
        <v>27</v>
      </c>
      <c r="D1796" s="5" t="s">
        <v>26</v>
      </c>
      <c r="E1796" s="5">
        <v>18</v>
      </c>
      <c r="F1796" s="5">
        <v>0</v>
      </c>
      <c r="G1796" s="5">
        <v>0</v>
      </c>
      <c r="H1796" s="5">
        <v>18</v>
      </c>
      <c r="I1796" s="5">
        <v>22</v>
      </c>
      <c r="J1796" s="5">
        <v>0</v>
      </c>
      <c r="K1796" s="5">
        <v>27</v>
      </c>
      <c r="L1796" s="5">
        <v>28</v>
      </c>
      <c r="M1796" s="5">
        <v>0</v>
      </c>
      <c r="N1796" s="5">
        <v>30</v>
      </c>
      <c r="O1796" s="5">
        <v>30</v>
      </c>
      <c r="P1796" s="5">
        <v>10</v>
      </c>
      <c r="Q1796" s="5">
        <v>0</v>
      </c>
      <c r="R1796" s="5">
        <v>0</v>
      </c>
      <c r="S1796" s="5" t="s">
        <v>27</v>
      </c>
      <c r="T1796" s="5"/>
    </row>
    <row r="1797" spans="1:20" x14ac:dyDescent="0.25">
      <c r="A1797" s="5">
        <f>1790</f>
      </c>
      <c r="B1797" s="5" t="s">
        <v>1816</v>
      </c>
      <c r="C1797" s="5" t="s">
        <v>27</v>
      </c>
      <c r="D1797" s="5" t="s">
        <v>26</v>
      </c>
      <c r="E1797" s="5">
        <v>18</v>
      </c>
      <c r="F1797" s="5">
        <v>0</v>
      </c>
      <c r="G1797" s="5">
        <v>0</v>
      </c>
      <c r="H1797" s="5">
        <v>18</v>
      </c>
      <c r="I1797" s="5">
        <v>22</v>
      </c>
      <c r="J1797" s="5">
        <v>0</v>
      </c>
      <c r="K1797" s="5">
        <v>27</v>
      </c>
      <c r="L1797" s="5">
        <v>28</v>
      </c>
      <c r="M1797" s="5">
        <v>0</v>
      </c>
      <c r="N1797" s="5">
        <v>30</v>
      </c>
      <c r="O1797" s="5">
        <v>30</v>
      </c>
      <c r="P1797" s="5">
        <v>10</v>
      </c>
      <c r="Q1797" s="5">
        <v>0</v>
      </c>
      <c r="R1797" s="5">
        <v>0</v>
      </c>
      <c r="S1797" s="5" t="s">
        <v>27</v>
      </c>
      <c r="T1797" s="5"/>
    </row>
    <row r="1798" spans="1:20" x14ac:dyDescent="0.25">
      <c r="A1798" s="5">
        <f>1791</f>
      </c>
      <c r="B1798" s="5" t="s">
        <v>1817</v>
      </c>
      <c r="C1798" s="5" t="s">
        <v>27</v>
      </c>
      <c r="D1798" s="5" t="s">
        <v>26</v>
      </c>
      <c r="E1798" s="5">
        <v>18</v>
      </c>
      <c r="F1798" s="5">
        <v>0</v>
      </c>
      <c r="G1798" s="5">
        <v>0</v>
      </c>
      <c r="H1798" s="5">
        <v>18</v>
      </c>
      <c r="I1798" s="5">
        <v>22</v>
      </c>
      <c r="J1798" s="5">
        <v>0</v>
      </c>
      <c r="K1798" s="5">
        <v>27</v>
      </c>
      <c r="L1798" s="5">
        <v>28</v>
      </c>
      <c r="M1798" s="5">
        <v>0</v>
      </c>
      <c r="N1798" s="5">
        <v>30</v>
      </c>
      <c r="O1798" s="5">
        <v>30</v>
      </c>
      <c r="P1798" s="5">
        <v>10</v>
      </c>
      <c r="Q1798" s="5">
        <v>0</v>
      </c>
      <c r="R1798" s="5">
        <v>0</v>
      </c>
      <c r="S1798" s="5" t="s">
        <v>27</v>
      </c>
      <c r="T1798" s="5"/>
    </row>
    <row r="1799" spans="1:20" x14ac:dyDescent="0.25">
      <c r="A1799" s="5">
        <f>1792</f>
      </c>
      <c r="B1799" s="5" t="s">
        <v>1818</v>
      </c>
      <c r="C1799" s="5" t="s">
        <v>27</v>
      </c>
      <c r="D1799" s="5" t="s">
        <v>26</v>
      </c>
      <c r="E1799" s="5">
        <v>18</v>
      </c>
      <c r="F1799" s="5">
        <v>0</v>
      </c>
      <c r="G1799" s="5">
        <v>0</v>
      </c>
      <c r="H1799" s="5">
        <v>18</v>
      </c>
      <c r="I1799" s="5">
        <v>22</v>
      </c>
      <c r="J1799" s="5">
        <v>0</v>
      </c>
      <c r="K1799" s="5">
        <v>27</v>
      </c>
      <c r="L1799" s="5">
        <v>28</v>
      </c>
      <c r="M1799" s="5">
        <v>0</v>
      </c>
      <c r="N1799" s="5">
        <v>30</v>
      </c>
      <c r="O1799" s="5">
        <v>30</v>
      </c>
      <c r="P1799" s="5">
        <v>10</v>
      </c>
      <c r="Q1799" s="5">
        <v>0</v>
      </c>
      <c r="R1799" s="5">
        <v>0</v>
      </c>
      <c r="S1799" s="5" t="s">
        <v>27</v>
      </c>
      <c r="T1799" s="5"/>
    </row>
    <row r="1800" spans="1:20" x14ac:dyDescent="0.25">
      <c r="A1800" s="5">
        <f>1793</f>
      </c>
      <c r="B1800" s="5" t="s">
        <v>1819</v>
      </c>
      <c r="C1800" s="5" t="s">
        <v>27</v>
      </c>
      <c r="D1800" s="5" t="s">
        <v>26</v>
      </c>
      <c r="E1800" s="5">
        <v>18</v>
      </c>
      <c r="F1800" s="5">
        <v>0</v>
      </c>
      <c r="G1800" s="5">
        <v>0</v>
      </c>
      <c r="H1800" s="5">
        <v>18</v>
      </c>
      <c r="I1800" s="5">
        <v>22</v>
      </c>
      <c r="J1800" s="5">
        <v>0</v>
      </c>
      <c r="K1800" s="5">
        <v>27</v>
      </c>
      <c r="L1800" s="5">
        <v>28</v>
      </c>
      <c r="M1800" s="5">
        <v>0</v>
      </c>
      <c r="N1800" s="5">
        <v>30</v>
      </c>
      <c r="O1800" s="5">
        <v>30</v>
      </c>
      <c r="P1800" s="5">
        <v>10</v>
      </c>
      <c r="Q1800" s="5">
        <v>0</v>
      </c>
      <c r="R1800" s="5">
        <v>0</v>
      </c>
      <c r="S1800" s="5" t="s">
        <v>27</v>
      </c>
      <c r="T1800" s="5"/>
    </row>
    <row r="1801" spans="1:20" x14ac:dyDescent="0.25">
      <c r="A1801" s="5">
        <f>1794</f>
      </c>
      <c r="B1801" s="5" t="s">
        <v>1820</v>
      </c>
      <c r="C1801" s="5" t="s">
        <v>27</v>
      </c>
      <c r="D1801" s="5" t="s">
        <v>26</v>
      </c>
      <c r="E1801" s="5">
        <v>18</v>
      </c>
      <c r="F1801" s="5">
        <v>0</v>
      </c>
      <c r="G1801" s="5">
        <v>0</v>
      </c>
      <c r="H1801" s="5">
        <v>18</v>
      </c>
      <c r="I1801" s="5">
        <v>22</v>
      </c>
      <c r="J1801" s="5">
        <v>0</v>
      </c>
      <c r="K1801" s="5">
        <v>27</v>
      </c>
      <c r="L1801" s="5">
        <v>28</v>
      </c>
      <c r="M1801" s="5">
        <v>0</v>
      </c>
      <c r="N1801" s="5">
        <v>30</v>
      </c>
      <c r="O1801" s="5">
        <v>30</v>
      </c>
      <c r="P1801" s="5">
        <v>10</v>
      </c>
      <c r="Q1801" s="5">
        <v>0</v>
      </c>
      <c r="R1801" s="5">
        <v>0</v>
      </c>
      <c r="S1801" s="5" t="s">
        <v>27</v>
      </c>
      <c r="T1801" s="5"/>
    </row>
    <row r="1802" spans="1:20" x14ac:dyDescent="0.25">
      <c r="A1802" s="5">
        <f>1795</f>
      </c>
      <c r="B1802" s="5" t="s">
        <v>1821</v>
      </c>
      <c r="C1802" s="5" t="s">
        <v>27</v>
      </c>
      <c r="D1802" s="5" t="s">
        <v>26</v>
      </c>
      <c r="E1802" s="5">
        <v>18</v>
      </c>
      <c r="F1802" s="5">
        <v>0</v>
      </c>
      <c r="G1802" s="5">
        <v>0</v>
      </c>
      <c r="H1802" s="5">
        <v>18</v>
      </c>
      <c r="I1802" s="5">
        <v>22</v>
      </c>
      <c r="J1802" s="5">
        <v>0</v>
      </c>
      <c r="K1802" s="5">
        <v>27</v>
      </c>
      <c r="L1802" s="5">
        <v>28</v>
      </c>
      <c r="M1802" s="5">
        <v>0</v>
      </c>
      <c r="N1802" s="5">
        <v>30</v>
      </c>
      <c r="O1802" s="5">
        <v>30</v>
      </c>
      <c r="P1802" s="5">
        <v>10</v>
      </c>
      <c r="Q1802" s="5">
        <v>0</v>
      </c>
      <c r="R1802" s="5">
        <v>0</v>
      </c>
      <c r="S1802" s="5" t="s">
        <v>27</v>
      </c>
      <c r="T1802" s="5"/>
    </row>
    <row r="1803" spans="1:20" x14ac:dyDescent="0.25">
      <c r="A1803" s="5">
        <f>1796</f>
      </c>
      <c r="B1803" s="5" t="s">
        <v>1822</v>
      </c>
      <c r="C1803" s="5" t="s">
        <v>27</v>
      </c>
      <c r="D1803" s="5" t="s">
        <v>26</v>
      </c>
      <c r="E1803" s="5">
        <v>18</v>
      </c>
      <c r="F1803" s="5">
        <v>0</v>
      </c>
      <c r="G1803" s="5">
        <v>0</v>
      </c>
      <c r="H1803" s="5">
        <v>18</v>
      </c>
      <c r="I1803" s="5">
        <v>22</v>
      </c>
      <c r="J1803" s="5">
        <v>0</v>
      </c>
      <c r="K1803" s="5">
        <v>27</v>
      </c>
      <c r="L1803" s="5">
        <v>28</v>
      </c>
      <c r="M1803" s="5">
        <v>0</v>
      </c>
      <c r="N1803" s="5">
        <v>30</v>
      </c>
      <c r="O1803" s="5">
        <v>30</v>
      </c>
      <c r="P1803" s="5">
        <v>10</v>
      </c>
      <c r="Q1803" s="5">
        <v>0</v>
      </c>
      <c r="R1803" s="5">
        <v>0</v>
      </c>
      <c r="S1803" s="5" t="s">
        <v>27</v>
      </c>
      <c r="T1803" s="5"/>
    </row>
    <row r="1804" spans="1:20" x14ac:dyDescent="0.25">
      <c r="A1804" s="5">
        <f>1797</f>
      </c>
      <c r="B1804" s="5" t="s">
        <v>1823</v>
      </c>
      <c r="C1804" s="5" t="s">
        <v>27</v>
      </c>
      <c r="D1804" s="5" t="s">
        <v>26</v>
      </c>
      <c r="E1804" s="5">
        <v>18</v>
      </c>
      <c r="F1804" s="5">
        <v>0</v>
      </c>
      <c r="G1804" s="5">
        <v>0</v>
      </c>
      <c r="H1804" s="5">
        <v>18</v>
      </c>
      <c r="I1804" s="5">
        <v>22</v>
      </c>
      <c r="J1804" s="5">
        <v>0</v>
      </c>
      <c r="K1804" s="5">
        <v>27</v>
      </c>
      <c r="L1804" s="5">
        <v>28</v>
      </c>
      <c r="M1804" s="5">
        <v>0</v>
      </c>
      <c r="N1804" s="5">
        <v>30</v>
      </c>
      <c r="O1804" s="5">
        <v>30</v>
      </c>
      <c r="P1804" s="5">
        <v>10</v>
      </c>
      <c r="Q1804" s="5">
        <v>0</v>
      </c>
      <c r="R1804" s="5">
        <v>0</v>
      </c>
      <c r="S1804" s="5" t="s">
        <v>27</v>
      </c>
      <c r="T1804" s="5"/>
    </row>
    <row r="1805" spans="1:20" x14ac:dyDescent="0.25">
      <c r="A1805" s="5">
        <f>1798</f>
      </c>
      <c r="B1805" s="5" t="s">
        <v>1824</v>
      </c>
      <c r="C1805" s="5" t="s">
        <v>27</v>
      </c>
      <c r="D1805" s="5" t="s">
        <v>26</v>
      </c>
      <c r="E1805" s="5">
        <v>18</v>
      </c>
      <c r="F1805" s="5">
        <v>0</v>
      </c>
      <c r="G1805" s="5">
        <v>0</v>
      </c>
      <c r="H1805" s="5">
        <v>18</v>
      </c>
      <c r="I1805" s="5">
        <v>22</v>
      </c>
      <c r="J1805" s="5">
        <v>0</v>
      </c>
      <c r="K1805" s="5">
        <v>27</v>
      </c>
      <c r="L1805" s="5">
        <v>28</v>
      </c>
      <c r="M1805" s="5">
        <v>0</v>
      </c>
      <c r="N1805" s="5">
        <v>30</v>
      </c>
      <c r="O1805" s="5">
        <v>30</v>
      </c>
      <c r="P1805" s="5">
        <v>10</v>
      </c>
      <c r="Q1805" s="5">
        <v>0</v>
      </c>
      <c r="R1805" s="5">
        <v>0</v>
      </c>
      <c r="S1805" s="5" t="s">
        <v>27</v>
      </c>
      <c r="T1805" s="5"/>
    </row>
    <row r="1806" spans="1:20" x14ac:dyDescent="0.25">
      <c r="A1806" s="5">
        <f>1799</f>
      </c>
      <c r="B1806" s="5" t="s">
        <v>1825</v>
      </c>
      <c r="C1806" s="5" t="s">
        <v>27</v>
      </c>
      <c r="D1806" s="5" t="s">
        <v>26</v>
      </c>
      <c r="E1806" s="5">
        <v>18</v>
      </c>
      <c r="F1806" s="5">
        <v>0</v>
      </c>
      <c r="G1806" s="5">
        <v>0</v>
      </c>
      <c r="H1806" s="5">
        <v>18</v>
      </c>
      <c r="I1806" s="5">
        <v>22</v>
      </c>
      <c r="J1806" s="5">
        <v>0</v>
      </c>
      <c r="K1806" s="5">
        <v>27</v>
      </c>
      <c r="L1806" s="5">
        <v>28</v>
      </c>
      <c r="M1806" s="5">
        <v>0</v>
      </c>
      <c r="N1806" s="5">
        <v>30</v>
      </c>
      <c r="O1806" s="5">
        <v>30</v>
      </c>
      <c r="P1806" s="5">
        <v>10</v>
      </c>
      <c r="Q1806" s="5">
        <v>0</v>
      </c>
      <c r="R1806" s="5">
        <v>0</v>
      </c>
      <c r="S1806" s="5" t="s">
        <v>27</v>
      </c>
      <c r="T1806" s="5"/>
    </row>
    <row r="1807" spans="1:20" x14ac:dyDescent="0.25">
      <c r="A1807" s="5">
        <f>1800</f>
      </c>
      <c r="B1807" s="5" t="s">
        <v>1826</v>
      </c>
      <c r="C1807" s="5" t="s">
        <v>27</v>
      </c>
      <c r="D1807" s="5" t="s">
        <v>26</v>
      </c>
      <c r="E1807" s="5">
        <v>18</v>
      </c>
      <c r="F1807" s="5">
        <v>0</v>
      </c>
      <c r="G1807" s="5">
        <v>0</v>
      </c>
      <c r="H1807" s="5">
        <v>18</v>
      </c>
      <c r="I1807" s="5">
        <v>22</v>
      </c>
      <c r="J1807" s="5">
        <v>0</v>
      </c>
      <c r="K1807" s="5">
        <v>27</v>
      </c>
      <c r="L1807" s="5">
        <v>28</v>
      </c>
      <c r="M1807" s="5">
        <v>0</v>
      </c>
      <c r="N1807" s="5">
        <v>30</v>
      </c>
      <c r="O1807" s="5">
        <v>30</v>
      </c>
      <c r="P1807" s="5">
        <v>10</v>
      </c>
      <c r="Q1807" s="5">
        <v>0</v>
      </c>
      <c r="R1807" s="5">
        <v>0</v>
      </c>
      <c r="S1807" s="5" t="s">
        <v>27</v>
      </c>
      <c r="T1807" s="5"/>
    </row>
    <row r="1808" spans="1:20" x14ac:dyDescent="0.25">
      <c r="A1808" s="5">
        <f>1801</f>
      </c>
      <c r="B1808" s="5" t="s">
        <v>1827</v>
      </c>
      <c r="C1808" s="5" t="s">
        <v>27</v>
      </c>
      <c r="D1808" s="5" t="s">
        <v>26</v>
      </c>
      <c r="E1808" s="5">
        <v>18</v>
      </c>
      <c r="F1808" s="5">
        <v>0</v>
      </c>
      <c r="G1808" s="5">
        <v>0</v>
      </c>
      <c r="H1808" s="5">
        <v>18</v>
      </c>
      <c r="I1808" s="5">
        <v>22</v>
      </c>
      <c r="J1808" s="5">
        <v>0</v>
      </c>
      <c r="K1808" s="5">
        <v>27</v>
      </c>
      <c r="L1808" s="5">
        <v>28</v>
      </c>
      <c r="M1808" s="5">
        <v>0</v>
      </c>
      <c r="N1808" s="5">
        <v>30</v>
      </c>
      <c r="O1808" s="5">
        <v>30</v>
      </c>
      <c r="P1808" s="5">
        <v>10</v>
      </c>
      <c r="Q1808" s="5">
        <v>0</v>
      </c>
      <c r="R1808" s="5">
        <v>0</v>
      </c>
      <c r="S1808" s="5" t="s">
        <v>27</v>
      </c>
      <c r="T1808" s="5"/>
    </row>
    <row r="1809" spans="1:20" x14ac:dyDescent="0.25">
      <c r="A1809" s="5">
        <f>1802</f>
      </c>
      <c r="B1809" s="5" t="s">
        <v>1828</v>
      </c>
      <c r="C1809" s="5" t="s">
        <v>27</v>
      </c>
      <c r="D1809" s="5" t="s">
        <v>26</v>
      </c>
      <c r="E1809" s="5">
        <v>18</v>
      </c>
      <c r="F1809" s="5">
        <v>0</v>
      </c>
      <c r="G1809" s="5">
        <v>0</v>
      </c>
      <c r="H1809" s="5">
        <v>18</v>
      </c>
      <c r="I1809" s="5">
        <v>22</v>
      </c>
      <c r="J1809" s="5">
        <v>0</v>
      </c>
      <c r="K1809" s="5">
        <v>27</v>
      </c>
      <c r="L1809" s="5">
        <v>28</v>
      </c>
      <c r="M1809" s="5">
        <v>0</v>
      </c>
      <c r="N1809" s="5">
        <v>30</v>
      </c>
      <c r="O1809" s="5">
        <v>30</v>
      </c>
      <c r="P1809" s="5">
        <v>10</v>
      </c>
      <c r="Q1809" s="5">
        <v>0</v>
      </c>
      <c r="R1809" s="5">
        <v>0</v>
      </c>
      <c r="S1809" s="5" t="s">
        <v>27</v>
      </c>
      <c r="T1809" s="5"/>
    </row>
    <row r="1810" spans="1:20" x14ac:dyDescent="0.25">
      <c r="A1810" s="5">
        <f>1803</f>
      </c>
      <c r="B1810" s="5" t="s">
        <v>1829</v>
      </c>
      <c r="C1810" s="5" t="s">
        <v>27</v>
      </c>
      <c r="D1810" s="5" t="s">
        <v>26</v>
      </c>
      <c r="E1810" s="5">
        <v>18</v>
      </c>
      <c r="F1810" s="5">
        <v>0</v>
      </c>
      <c r="G1810" s="5">
        <v>0</v>
      </c>
      <c r="H1810" s="5">
        <v>18</v>
      </c>
      <c r="I1810" s="5">
        <v>22</v>
      </c>
      <c r="J1810" s="5">
        <v>0</v>
      </c>
      <c r="K1810" s="5">
        <v>27</v>
      </c>
      <c r="L1810" s="5">
        <v>28</v>
      </c>
      <c r="M1810" s="5">
        <v>0</v>
      </c>
      <c r="N1810" s="5">
        <v>30</v>
      </c>
      <c r="O1810" s="5">
        <v>30</v>
      </c>
      <c r="P1810" s="5">
        <v>10</v>
      </c>
      <c r="Q1810" s="5">
        <v>0</v>
      </c>
      <c r="R1810" s="5">
        <v>0</v>
      </c>
      <c r="S1810" s="5" t="s">
        <v>27</v>
      </c>
      <c r="T1810" s="5"/>
    </row>
    <row r="1811" spans="1:20" x14ac:dyDescent="0.25">
      <c r="A1811" s="5">
        <f>1804</f>
      </c>
      <c r="B1811" s="5" t="s">
        <v>1830</v>
      </c>
      <c r="C1811" s="5" t="s">
        <v>27</v>
      </c>
      <c r="D1811" s="5" t="s">
        <v>26</v>
      </c>
      <c r="E1811" s="5">
        <v>18</v>
      </c>
      <c r="F1811" s="5">
        <v>0</v>
      </c>
      <c r="G1811" s="5">
        <v>0</v>
      </c>
      <c r="H1811" s="5">
        <v>18</v>
      </c>
      <c r="I1811" s="5">
        <v>22</v>
      </c>
      <c r="J1811" s="5">
        <v>0</v>
      </c>
      <c r="K1811" s="5">
        <v>27</v>
      </c>
      <c r="L1811" s="5">
        <v>28</v>
      </c>
      <c r="M1811" s="5">
        <v>0</v>
      </c>
      <c r="N1811" s="5">
        <v>30</v>
      </c>
      <c r="O1811" s="5">
        <v>30</v>
      </c>
      <c r="P1811" s="5">
        <v>10</v>
      </c>
      <c r="Q1811" s="5">
        <v>0</v>
      </c>
      <c r="R1811" s="5">
        <v>0</v>
      </c>
      <c r="S1811" s="5" t="s">
        <v>27</v>
      </c>
      <c r="T1811" s="5"/>
    </row>
    <row r="1812" spans="1:20" x14ac:dyDescent="0.25">
      <c r="A1812" s="5">
        <f>1805</f>
      </c>
      <c r="B1812" s="5" t="s">
        <v>1831</v>
      </c>
      <c r="C1812" s="5" t="s">
        <v>27</v>
      </c>
      <c r="D1812" s="5" t="s">
        <v>26</v>
      </c>
      <c r="E1812" s="5">
        <v>18</v>
      </c>
      <c r="F1812" s="5">
        <v>0</v>
      </c>
      <c r="G1812" s="5">
        <v>0</v>
      </c>
      <c r="H1812" s="5">
        <v>18</v>
      </c>
      <c r="I1812" s="5">
        <v>22</v>
      </c>
      <c r="J1812" s="5">
        <v>0</v>
      </c>
      <c r="K1812" s="5">
        <v>27</v>
      </c>
      <c r="L1812" s="5">
        <v>28</v>
      </c>
      <c r="M1812" s="5">
        <v>0</v>
      </c>
      <c r="N1812" s="5">
        <v>30</v>
      </c>
      <c r="O1812" s="5">
        <v>30</v>
      </c>
      <c r="P1812" s="5">
        <v>10</v>
      </c>
      <c r="Q1812" s="5">
        <v>0</v>
      </c>
      <c r="R1812" s="5">
        <v>0</v>
      </c>
      <c r="S1812" s="5" t="s">
        <v>27</v>
      </c>
      <c r="T1812" s="5"/>
    </row>
    <row r="1813" spans="1:20" x14ac:dyDescent="0.25">
      <c r="A1813" s="5">
        <f>1806</f>
      </c>
      <c r="B1813" s="5" t="s">
        <v>1832</v>
      </c>
      <c r="C1813" s="5" t="s">
        <v>27</v>
      </c>
      <c r="D1813" s="5" t="s">
        <v>26</v>
      </c>
      <c r="E1813" s="5">
        <v>18</v>
      </c>
      <c r="F1813" s="5">
        <v>0</v>
      </c>
      <c r="G1813" s="5">
        <v>0</v>
      </c>
      <c r="H1813" s="5">
        <v>18</v>
      </c>
      <c r="I1813" s="5">
        <v>22</v>
      </c>
      <c r="J1813" s="5">
        <v>0</v>
      </c>
      <c r="K1813" s="5">
        <v>27</v>
      </c>
      <c r="L1813" s="5">
        <v>28</v>
      </c>
      <c r="M1813" s="5">
        <v>0</v>
      </c>
      <c r="N1813" s="5">
        <v>30</v>
      </c>
      <c r="O1813" s="5">
        <v>30</v>
      </c>
      <c r="P1813" s="5">
        <v>10</v>
      </c>
      <c r="Q1813" s="5">
        <v>0</v>
      </c>
      <c r="R1813" s="5">
        <v>0</v>
      </c>
      <c r="S1813" s="5" t="s">
        <v>27</v>
      </c>
      <c r="T1813" s="5"/>
    </row>
    <row r="1814" spans="1:20" x14ac:dyDescent="0.25">
      <c r="A1814" s="5">
        <f>1807</f>
      </c>
      <c r="B1814" s="5" t="s">
        <v>1833</v>
      </c>
      <c r="C1814" s="5" t="s">
        <v>27</v>
      </c>
      <c r="D1814" s="5" t="s">
        <v>26</v>
      </c>
      <c r="E1814" s="5">
        <v>18</v>
      </c>
      <c r="F1814" s="5">
        <v>0</v>
      </c>
      <c r="G1814" s="5">
        <v>0</v>
      </c>
      <c r="H1814" s="5">
        <v>18</v>
      </c>
      <c r="I1814" s="5">
        <v>22</v>
      </c>
      <c r="J1814" s="5">
        <v>0</v>
      </c>
      <c r="K1814" s="5">
        <v>27</v>
      </c>
      <c r="L1814" s="5">
        <v>28</v>
      </c>
      <c r="M1814" s="5">
        <v>0</v>
      </c>
      <c r="N1814" s="5">
        <v>30</v>
      </c>
      <c r="O1814" s="5">
        <v>30</v>
      </c>
      <c r="P1814" s="5">
        <v>10</v>
      </c>
      <c r="Q1814" s="5">
        <v>0</v>
      </c>
      <c r="R1814" s="5">
        <v>0</v>
      </c>
      <c r="S1814" s="5" t="s">
        <v>27</v>
      </c>
      <c r="T1814" s="5"/>
    </row>
    <row r="1815" spans="1:20" x14ac:dyDescent="0.25">
      <c r="A1815" s="5">
        <f>1808</f>
      </c>
      <c r="B1815" s="5" t="s">
        <v>1834</v>
      </c>
      <c r="C1815" s="5" t="s">
        <v>27</v>
      </c>
      <c r="D1815" s="5" t="s">
        <v>26</v>
      </c>
      <c r="E1815" s="5">
        <v>18</v>
      </c>
      <c r="F1815" s="5">
        <v>0</v>
      </c>
      <c r="G1815" s="5">
        <v>0</v>
      </c>
      <c r="H1815" s="5">
        <v>18</v>
      </c>
      <c r="I1815" s="5">
        <v>22</v>
      </c>
      <c r="J1815" s="5">
        <v>0</v>
      </c>
      <c r="K1815" s="5">
        <v>27</v>
      </c>
      <c r="L1815" s="5">
        <v>28</v>
      </c>
      <c r="M1815" s="5">
        <v>0</v>
      </c>
      <c r="N1815" s="5">
        <v>30</v>
      </c>
      <c r="O1815" s="5">
        <v>30</v>
      </c>
      <c r="P1815" s="5">
        <v>10</v>
      </c>
      <c r="Q1815" s="5">
        <v>0</v>
      </c>
      <c r="R1815" s="5">
        <v>0</v>
      </c>
      <c r="S1815" s="5" t="s">
        <v>27</v>
      </c>
      <c r="T1815" s="5"/>
    </row>
    <row r="1816" spans="1:20" x14ac:dyDescent="0.25">
      <c r="A1816" s="5">
        <f>1809</f>
      </c>
      <c r="B1816" s="5" t="s">
        <v>1835</v>
      </c>
      <c r="C1816" s="5" t="s">
        <v>27</v>
      </c>
      <c r="D1816" s="5" t="s">
        <v>26</v>
      </c>
      <c r="E1816" s="5">
        <v>18</v>
      </c>
      <c r="F1816" s="5">
        <v>0</v>
      </c>
      <c r="G1816" s="5">
        <v>0</v>
      </c>
      <c r="H1816" s="5">
        <v>18</v>
      </c>
      <c r="I1816" s="5">
        <v>22</v>
      </c>
      <c r="J1816" s="5">
        <v>0</v>
      </c>
      <c r="K1816" s="5">
        <v>27</v>
      </c>
      <c r="L1816" s="5">
        <v>28</v>
      </c>
      <c r="M1816" s="5">
        <v>0</v>
      </c>
      <c r="N1816" s="5">
        <v>30</v>
      </c>
      <c r="O1816" s="5">
        <v>30</v>
      </c>
      <c r="P1816" s="5">
        <v>10</v>
      </c>
      <c r="Q1816" s="5">
        <v>0</v>
      </c>
      <c r="R1816" s="5">
        <v>0</v>
      </c>
      <c r="S1816" s="5" t="s">
        <v>27</v>
      </c>
      <c r="T1816" s="5"/>
    </row>
    <row r="1817" spans="1:20" x14ac:dyDescent="0.25">
      <c r="A1817" s="5">
        <f>1810</f>
      </c>
      <c r="B1817" s="5" t="s">
        <v>1836</v>
      </c>
      <c r="C1817" s="5" t="s">
        <v>27</v>
      </c>
      <c r="D1817" s="5" t="s">
        <v>26</v>
      </c>
      <c r="E1817" s="5">
        <v>18</v>
      </c>
      <c r="F1817" s="5">
        <v>0</v>
      </c>
      <c r="G1817" s="5">
        <v>0</v>
      </c>
      <c r="H1817" s="5">
        <v>18</v>
      </c>
      <c r="I1817" s="5">
        <v>22</v>
      </c>
      <c r="J1817" s="5">
        <v>0</v>
      </c>
      <c r="K1817" s="5">
        <v>27</v>
      </c>
      <c r="L1817" s="5">
        <v>28</v>
      </c>
      <c r="M1817" s="5">
        <v>0</v>
      </c>
      <c r="N1817" s="5">
        <v>30</v>
      </c>
      <c r="O1817" s="5">
        <v>30</v>
      </c>
      <c r="P1817" s="5">
        <v>10</v>
      </c>
      <c r="Q1817" s="5">
        <v>0</v>
      </c>
      <c r="R1817" s="5">
        <v>0</v>
      </c>
      <c r="S1817" s="5" t="s">
        <v>27</v>
      </c>
      <c r="T1817" s="5"/>
    </row>
    <row r="1818" spans="1:20" x14ac:dyDescent="0.25">
      <c r="A1818" s="5">
        <f>1811</f>
      </c>
      <c r="B1818" s="5" t="s">
        <v>1837</v>
      </c>
      <c r="C1818" s="5" t="s">
        <v>27</v>
      </c>
      <c r="D1818" s="5" t="s">
        <v>26</v>
      </c>
      <c r="E1818" s="5">
        <v>18</v>
      </c>
      <c r="F1818" s="5">
        <v>0</v>
      </c>
      <c r="G1818" s="5">
        <v>0</v>
      </c>
      <c r="H1818" s="5">
        <v>18</v>
      </c>
      <c r="I1818" s="5">
        <v>22</v>
      </c>
      <c r="J1818" s="5">
        <v>0</v>
      </c>
      <c r="K1818" s="5">
        <v>27</v>
      </c>
      <c r="L1818" s="5">
        <v>28</v>
      </c>
      <c r="M1818" s="5">
        <v>0</v>
      </c>
      <c r="N1818" s="5">
        <v>30</v>
      </c>
      <c r="O1818" s="5">
        <v>30</v>
      </c>
      <c r="P1818" s="5">
        <v>10</v>
      </c>
      <c r="Q1818" s="5">
        <v>0</v>
      </c>
      <c r="R1818" s="5">
        <v>0</v>
      </c>
      <c r="S1818" s="5" t="s">
        <v>27</v>
      </c>
      <c r="T1818" s="5"/>
    </row>
    <row r="1819" spans="1:20" x14ac:dyDescent="0.25">
      <c r="A1819" s="5">
        <f>1812</f>
      </c>
      <c r="B1819" s="5" t="s">
        <v>1838</v>
      </c>
      <c r="C1819" s="5" t="s">
        <v>27</v>
      </c>
      <c r="D1819" s="5" t="s">
        <v>26</v>
      </c>
      <c r="E1819" s="5">
        <v>18</v>
      </c>
      <c r="F1819" s="5">
        <v>0</v>
      </c>
      <c r="G1819" s="5">
        <v>0</v>
      </c>
      <c r="H1819" s="5">
        <v>18</v>
      </c>
      <c r="I1819" s="5">
        <v>22</v>
      </c>
      <c r="J1819" s="5">
        <v>0</v>
      </c>
      <c r="K1819" s="5">
        <v>27</v>
      </c>
      <c r="L1819" s="5">
        <v>28</v>
      </c>
      <c r="M1819" s="5">
        <v>0</v>
      </c>
      <c r="N1819" s="5">
        <v>30</v>
      </c>
      <c r="O1819" s="5">
        <v>30</v>
      </c>
      <c r="P1819" s="5">
        <v>10</v>
      </c>
      <c r="Q1819" s="5">
        <v>0</v>
      </c>
      <c r="R1819" s="5">
        <v>0</v>
      </c>
      <c r="S1819" s="5" t="s">
        <v>27</v>
      </c>
      <c r="T1819" s="5"/>
    </row>
    <row r="1820" spans="1:20" x14ac:dyDescent="0.25">
      <c r="A1820" s="5">
        <f>1813</f>
      </c>
      <c r="B1820" s="5" t="s">
        <v>1839</v>
      </c>
      <c r="C1820" s="5" t="s">
        <v>27</v>
      </c>
      <c r="D1820" s="5" t="s">
        <v>26</v>
      </c>
      <c r="E1820" s="5">
        <v>18</v>
      </c>
      <c r="F1820" s="5">
        <v>0</v>
      </c>
      <c r="G1820" s="5">
        <v>0</v>
      </c>
      <c r="H1820" s="5">
        <v>18</v>
      </c>
      <c r="I1820" s="5">
        <v>22</v>
      </c>
      <c r="J1820" s="5">
        <v>0</v>
      </c>
      <c r="K1820" s="5">
        <v>27</v>
      </c>
      <c r="L1820" s="5">
        <v>28</v>
      </c>
      <c r="M1820" s="5">
        <v>0</v>
      </c>
      <c r="N1820" s="5">
        <v>30</v>
      </c>
      <c r="O1820" s="5">
        <v>30</v>
      </c>
      <c r="P1820" s="5">
        <v>10</v>
      </c>
      <c r="Q1820" s="5">
        <v>0</v>
      </c>
      <c r="R1820" s="5">
        <v>0</v>
      </c>
      <c r="S1820" s="5" t="s">
        <v>27</v>
      </c>
      <c r="T1820" s="5"/>
    </row>
    <row r="1821" spans="1:20" x14ac:dyDescent="0.25">
      <c r="A1821" s="5">
        <f>1814</f>
      </c>
      <c r="B1821" s="5" t="s">
        <v>1840</v>
      </c>
      <c r="C1821" s="5" t="s">
        <v>27</v>
      </c>
      <c r="D1821" s="5" t="s">
        <v>26</v>
      </c>
      <c r="E1821" s="5">
        <v>18</v>
      </c>
      <c r="F1821" s="5">
        <v>0</v>
      </c>
      <c r="G1821" s="5">
        <v>0</v>
      </c>
      <c r="H1821" s="5">
        <v>18</v>
      </c>
      <c r="I1821" s="5">
        <v>22</v>
      </c>
      <c r="J1821" s="5">
        <v>0</v>
      </c>
      <c r="K1821" s="5">
        <v>27</v>
      </c>
      <c r="L1821" s="5">
        <v>28</v>
      </c>
      <c r="M1821" s="5">
        <v>0</v>
      </c>
      <c r="N1821" s="5">
        <v>30</v>
      </c>
      <c r="O1821" s="5">
        <v>30</v>
      </c>
      <c r="P1821" s="5">
        <v>10</v>
      </c>
      <c r="Q1821" s="5">
        <v>0</v>
      </c>
      <c r="R1821" s="5">
        <v>0</v>
      </c>
      <c r="S1821" s="5" t="s">
        <v>27</v>
      </c>
      <c r="T1821" s="5"/>
    </row>
    <row r="1822" spans="1:20" x14ac:dyDescent="0.25">
      <c r="A1822" s="5">
        <f>1815</f>
      </c>
      <c r="B1822" s="5" t="s">
        <v>1841</v>
      </c>
      <c r="C1822" s="5" t="s">
        <v>27</v>
      </c>
      <c r="D1822" s="5" t="s">
        <v>26</v>
      </c>
      <c r="E1822" s="5">
        <v>18</v>
      </c>
      <c r="F1822" s="5">
        <v>0</v>
      </c>
      <c r="G1822" s="5">
        <v>0</v>
      </c>
      <c r="H1822" s="5">
        <v>18</v>
      </c>
      <c r="I1822" s="5">
        <v>22</v>
      </c>
      <c r="J1822" s="5">
        <v>0</v>
      </c>
      <c r="K1822" s="5">
        <v>27</v>
      </c>
      <c r="L1822" s="5">
        <v>28</v>
      </c>
      <c r="M1822" s="5">
        <v>0</v>
      </c>
      <c r="N1822" s="5">
        <v>30</v>
      </c>
      <c r="O1822" s="5">
        <v>30</v>
      </c>
      <c r="P1822" s="5">
        <v>10</v>
      </c>
      <c r="Q1822" s="5">
        <v>0</v>
      </c>
      <c r="R1822" s="5">
        <v>0</v>
      </c>
      <c r="S1822" s="5" t="s">
        <v>27</v>
      </c>
      <c r="T1822" s="5"/>
    </row>
    <row r="1823" spans="1:20" x14ac:dyDescent="0.25">
      <c r="A1823" s="5">
        <f>1816</f>
      </c>
      <c r="B1823" s="5" t="s">
        <v>1842</v>
      </c>
      <c r="C1823" s="5" t="s">
        <v>27</v>
      </c>
      <c r="D1823" s="5" t="s">
        <v>26</v>
      </c>
      <c r="E1823" s="5">
        <v>18</v>
      </c>
      <c r="F1823" s="5">
        <v>0</v>
      </c>
      <c r="G1823" s="5">
        <v>0</v>
      </c>
      <c r="H1823" s="5">
        <v>18</v>
      </c>
      <c r="I1823" s="5">
        <v>22</v>
      </c>
      <c r="J1823" s="5">
        <v>0</v>
      </c>
      <c r="K1823" s="5">
        <v>27</v>
      </c>
      <c r="L1823" s="5">
        <v>28</v>
      </c>
      <c r="M1823" s="5">
        <v>0</v>
      </c>
      <c r="N1823" s="5">
        <v>30</v>
      </c>
      <c r="O1823" s="5">
        <v>30</v>
      </c>
      <c r="P1823" s="5">
        <v>10</v>
      </c>
      <c r="Q1823" s="5">
        <v>0</v>
      </c>
      <c r="R1823" s="5">
        <v>0</v>
      </c>
      <c r="S1823" s="5" t="s">
        <v>27</v>
      </c>
      <c r="T1823" s="5"/>
    </row>
    <row r="1824" spans="1:20" x14ac:dyDescent="0.25">
      <c r="A1824" s="5">
        <f>1817</f>
      </c>
      <c r="B1824" s="5" t="s">
        <v>1843</v>
      </c>
      <c r="C1824" s="5" t="s">
        <v>27</v>
      </c>
      <c r="D1824" s="5" t="s">
        <v>26</v>
      </c>
      <c r="E1824" s="5">
        <v>18</v>
      </c>
      <c r="F1824" s="5">
        <v>0</v>
      </c>
      <c r="G1824" s="5">
        <v>0</v>
      </c>
      <c r="H1824" s="5">
        <v>18</v>
      </c>
      <c r="I1824" s="5">
        <v>22</v>
      </c>
      <c r="J1824" s="5">
        <v>0</v>
      </c>
      <c r="K1824" s="5">
        <v>27</v>
      </c>
      <c r="L1824" s="5">
        <v>28</v>
      </c>
      <c r="M1824" s="5">
        <v>0</v>
      </c>
      <c r="N1824" s="5">
        <v>30</v>
      </c>
      <c r="O1824" s="5">
        <v>30</v>
      </c>
      <c r="P1824" s="5">
        <v>10</v>
      </c>
      <c r="Q1824" s="5">
        <v>0</v>
      </c>
      <c r="R1824" s="5">
        <v>0</v>
      </c>
      <c r="S1824" s="5" t="s">
        <v>27</v>
      </c>
      <c r="T1824" s="5"/>
    </row>
    <row r="1825" spans="1:20" x14ac:dyDescent="0.25">
      <c r="A1825" s="5">
        <f>1818</f>
      </c>
      <c r="B1825" s="5" t="s">
        <v>1844</v>
      </c>
      <c r="C1825" s="5" t="s">
        <v>27</v>
      </c>
      <c r="D1825" s="5" t="s">
        <v>26</v>
      </c>
      <c r="E1825" s="5">
        <v>18</v>
      </c>
      <c r="F1825" s="5">
        <v>0</v>
      </c>
      <c r="G1825" s="5">
        <v>0</v>
      </c>
      <c r="H1825" s="5">
        <v>18</v>
      </c>
      <c r="I1825" s="5">
        <v>22</v>
      </c>
      <c r="J1825" s="5">
        <v>0</v>
      </c>
      <c r="K1825" s="5">
        <v>27</v>
      </c>
      <c r="L1825" s="5">
        <v>28</v>
      </c>
      <c r="M1825" s="5">
        <v>0</v>
      </c>
      <c r="N1825" s="5">
        <v>30</v>
      </c>
      <c r="O1825" s="5">
        <v>30</v>
      </c>
      <c r="P1825" s="5">
        <v>10</v>
      </c>
      <c r="Q1825" s="5">
        <v>0</v>
      </c>
      <c r="R1825" s="5">
        <v>0</v>
      </c>
      <c r="S1825" s="5" t="s">
        <v>27</v>
      </c>
      <c r="T1825" s="5"/>
    </row>
    <row r="1826" spans="1:20" x14ac:dyDescent="0.25">
      <c r="A1826" s="5">
        <f>1819</f>
      </c>
      <c r="B1826" s="5" t="s">
        <v>1845</v>
      </c>
      <c r="C1826" s="5" t="s">
        <v>27</v>
      </c>
      <c r="D1826" s="5" t="s">
        <v>26</v>
      </c>
      <c r="E1826" s="5">
        <v>18</v>
      </c>
      <c r="F1826" s="5">
        <v>0</v>
      </c>
      <c r="G1826" s="5">
        <v>0</v>
      </c>
      <c r="H1826" s="5">
        <v>18</v>
      </c>
      <c r="I1826" s="5">
        <v>22</v>
      </c>
      <c r="J1826" s="5">
        <v>0</v>
      </c>
      <c r="K1826" s="5">
        <v>27</v>
      </c>
      <c r="L1826" s="5">
        <v>28</v>
      </c>
      <c r="M1826" s="5">
        <v>0</v>
      </c>
      <c r="N1826" s="5">
        <v>30</v>
      </c>
      <c r="O1826" s="5">
        <v>30</v>
      </c>
      <c r="P1826" s="5">
        <v>10</v>
      </c>
      <c r="Q1826" s="5">
        <v>0</v>
      </c>
      <c r="R1826" s="5">
        <v>0</v>
      </c>
      <c r="S1826" s="5" t="s">
        <v>27</v>
      </c>
      <c r="T1826" s="5"/>
    </row>
    <row r="1827" spans="1:20" x14ac:dyDescent="0.25">
      <c r="A1827" s="5">
        <f>1820</f>
      </c>
      <c r="B1827" s="5" t="s">
        <v>1846</v>
      </c>
      <c r="C1827" s="5" t="s">
        <v>27</v>
      </c>
      <c r="D1827" s="5" t="s">
        <v>26</v>
      </c>
      <c r="E1827" s="5">
        <v>18</v>
      </c>
      <c r="F1827" s="5">
        <v>0</v>
      </c>
      <c r="G1827" s="5">
        <v>0</v>
      </c>
      <c r="H1827" s="5">
        <v>18</v>
      </c>
      <c r="I1827" s="5">
        <v>22</v>
      </c>
      <c r="J1827" s="5">
        <v>0</v>
      </c>
      <c r="K1827" s="5">
        <v>27</v>
      </c>
      <c r="L1827" s="5">
        <v>28</v>
      </c>
      <c r="M1827" s="5">
        <v>0</v>
      </c>
      <c r="N1827" s="5">
        <v>30</v>
      </c>
      <c r="O1827" s="5">
        <v>30</v>
      </c>
      <c r="P1827" s="5">
        <v>10</v>
      </c>
      <c r="Q1827" s="5">
        <v>0</v>
      </c>
      <c r="R1827" s="5">
        <v>0</v>
      </c>
      <c r="S1827" s="5" t="s">
        <v>27</v>
      </c>
      <c r="T1827" s="5"/>
    </row>
    <row r="1828" spans="1:20" x14ac:dyDescent="0.25">
      <c r="A1828" s="5">
        <f>1821</f>
      </c>
      <c r="B1828" s="5" t="s">
        <v>1847</v>
      </c>
      <c r="C1828" s="5" t="s">
        <v>27</v>
      </c>
      <c r="D1828" s="5" t="s">
        <v>26</v>
      </c>
      <c r="E1828" s="5">
        <v>18</v>
      </c>
      <c r="F1828" s="5">
        <v>0</v>
      </c>
      <c r="G1828" s="5">
        <v>0</v>
      </c>
      <c r="H1828" s="5">
        <v>18</v>
      </c>
      <c r="I1828" s="5">
        <v>22</v>
      </c>
      <c r="J1828" s="5">
        <v>0</v>
      </c>
      <c r="K1828" s="5">
        <v>27</v>
      </c>
      <c r="L1828" s="5">
        <v>28</v>
      </c>
      <c r="M1828" s="5">
        <v>0</v>
      </c>
      <c r="N1828" s="5">
        <v>30</v>
      </c>
      <c r="O1828" s="5">
        <v>30</v>
      </c>
      <c r="P1828" s="5">
        <v>10</v>
      </c>
      <c r="Q1828" s="5">
        <v>0</v>
      </c>
      <c r="R1828" s="5">
        <v>0</v>
      </c>
      <c r="S1828" s="5" t="s">
        <v>27</v>
      </c>
      <c r="T1828" s="5"/>
    </row>
    <row r="1829" spans="1:20" x14ac:dyDescent="0.25">
      <c r="A1829" s="5">
        <f>1822</f>
      </c>
      <c r="B1829" s="5" t="s">
        <v>1848</v>
      </c>
      <c r="C1829" s="5" t="s">
        <v>27</v>
      </c>
      <c r="D1829" s="5" t="s">
        <v>26</v>
      </c>
      <c r="E1829" s="5">
        <v>18</v>
      </c>
      <c r="F1829" s="5">
        <v>0</v>
      </c>
      <c r="G1829" s="5">
        <v>0</v>
      </c>
      <c r="H1829" s="5">
        <v>18</v>
      </c>
      <c r="I1829" s="5">
        <v>22</v>
      </c>
      <c r="J1829" s="5">
        <v>0</v>
      </c>
      <c r="K1829" s="5">
        <v>27</v>
      </c>
      <c r="L1829" s="5">
        <v>28</v>
      </c>
      <c r="M1829" s="5">
        <v>0</v>
      </c>
      <c r="N1829" s="5">
        <v>30</v>
      </c>
      <c r="O1829" s="5">
        <v>30</v>
      </c>
      <c r="P1829" s="5">
        <v>10</v>
      </c>
      <c r="Q1829" s="5">
        <v>0</v>
      </c>
      <c r="R1829" s="5">
        <v>0</v>
      </c>
      <c r="S1829" s="5" t="s">
        <v>27</v>
      </c>
      <c r="T1829" s="5"/>
    </row>
    <row r="1830" spans="1:20" x14ac:dyDescent="0.25">
      <c r="A1830" s="5">
        <f>1823</f>
      </c>
      <c r="B1830" s="5" t="s">
        <v>1849</v>
      </c>
      <c r="C1830" s="5" t="s">
        <v>27</v>
      </c>
      <c r="D1830" s="5" t="s">
        <v>26</v>
      </c>
      <c r="E1830" s="5">
        <v>18</v>
      </c>
      <c r="F1830" s="5">
        <v>0</v>
      </c>
      <c r="G1830" s="5">
        <v>0</v>
      </c>
      <c r="H1830" s="5">
        <v>18</v>
      </c>
      <c r="I1830" s="5">
        <v>22</v>
      </c>
      <c r="J1830" s="5">
        <v>0</v>
      </c>
      <c r="K1830" s="5">
        <v>27</v>
      </c>
      <c r="L1830" s="5">
        <v>28</v>
      </c>
      <c r="M1830" s="5">
        <v>0</v>
      </c>
      <c r="N1830" s="5">
        <v>30</v>
      </c>
      <c r="O1830" s="5">
        <v>30</v>
      </c>
      <c r="P1830" s="5">
        <v>10</v>
      </c>
      <c r="Q1830" s="5">
        <v>0</v>
      </c>
      <c r="R1830" s="5">
        <v>0</v>
      </c>
      <c r="S1830" s="5" t="s">
        <v>27</v>
      </c>
      <c r="T1830" s="5"/>
    </row>
    <row r="1831" spans="1:20" x14ac:dyDescent="0.25">
      <c r="A1831" s="5">
        <f>1824</f>
      </c>
      <c r="B1831" s="5" t="s">
        <v>1850</v>
      </c>
      <c r="C1831" s="5" t="s">
        <v>27</v>
      </c>
      <c r="D1831" s="5" t="s">
        <v>26</v>
      </c>
      <c r="E1831" s="5">
        <v>18</v>
      </c>
      <c r="F1831" s="5">
        <v>0</v>
      </c>
      <c r="G1831" s="5">
        <v>0</v>
      </c>
      <c r="H1831" s="5">
        <v>18</v>
      </c>
      <c r="I1831" s="5">
        <v>22</v>
      </c>
      <c r="J1831" s="5">
        <v>0</v>
      </c>
      <c r="K1831" s="5">
        <v>27</v>
      </c>
      <c r="L1831" s="5">
        <v>28</v>
      </c>
      <c r="M1831" s="5">
        <v>0</v>
      </c>
      <c r="N1831" s="5">
        <v>30</v>
      </c>
      <c r="O1831" s="5">
        <v>30</v>
      </c>
      <c r="P1831" s="5">
        <v>10</v>
      </c>
      <c r="Q1831" s="5">
        <v>0</v>
      </c>
      <c r="R1831" s="5">
        <v>0</v>
      </c>
      <c r="S1831" s="5" t="s">
        <v>27</v>
      </c>
      <c r="T1831" s="5"/>
    </row>
    <row r="1832" spans="1:20" x14ac:dyDescent="0.25">
      <c r="A1832" s="5">
        <f>1825</f>
      </c>
      <c r="B1832" s="5" t="s">
        <v>1851</v>
      </c>
      <c r="C1832" s="5" t="s">
        <v>27</v>
      </c>
      <c r="D1832" s="5" t="s">
        <v>26</v>
      </c>
      <c r="E1832" s="5">
        <v>22</v>
      </c>
      <c r="F1832" s="5">
        <v>0</v>
      </c>
      <c r="G1832" s="5">
        <v>0</v>
      </c>
      <c r="H1832" s="5">
        <v>18</v>
      </c>
      <c r="I1832" s="5">
        <v>28</v>
      </c>
      <c r="J1832" s="5">
        <v>0</v>
      </c>
      <c r="K1832" s="5">
        <v>27</v>
      </c>
      <c r="L1832" s="5">
        <v>15</v>
      </c>
      <c r="M1832" s="5">
        <v>0</v>
      </c>
      <c r="N1832" s="5">
        <v>30</v>
      </c>
      <c r="O1832" s="5">
        <v>17</v>
      </c>
      <c r="P1832" s="5">
        <v>10</v>
      </c>
      <c r="Q1832" s="5">
        <v>0</v>
      </c>
      <c r="R1832" s="5">
        <v>0</v>
      </c>
      <c r="S1832" s="5" t="s">
        <v>27</v>
      </c>
      <c r="T1832" s="5"/>
    </row>
    <row r="1833" spans="1:20" x14ac:dyDescent="0.25">
      <c r="A1833" s="5">
        <f>1826</f>
      </c>
      <c r="B1833" s="5" t="s">
        <v>1852</v>
      </c>
      <c r="C1833" s="5" t="s">
        <v>27</v>
      </c>
      <c r="D1833" s="5" t="s">
        <v>26</v>
      </c>
      <c r="E1833" s="5">
        <v>22</v>
      </c>
      <c r="F1833" s="5">
        <v>0</v>
      </c>
      <c r="G1833" s="5">
        <v>0</v>
      </c>
      <c r="H1833" s="5">
        <v>18</v>
      </c>
      <c r="I1833" s="5">
        <v>28</v>
      </c>
      <c r="J1833" s="5">
        <v>0</v>
      </c>
      <c r="K1833" s="5">
        <v>27</v>
      </c>
      <c r="L1833" s="5">
        <v>15</v>
      </c>
      <c r="M1833" s="5">
        <v>0</v>
      </c>
      <c r="N1833" s="5">
        <v>30</v>
      </c>
      <c r="O1833" s="5">
        <v>17</v>
      </c>
      <c r="P1833" s="5">
        <v>10</v>
      </c>
      <c r="Q1833" s="5">
        <v>0</v>
      </c>
      <c r="R1833" s="5">
        <v>0</v>
      </c>
      <c r="S1833" s="5" t="s">
        <v>27</v>
      </c>
      <c r="T1833" s="5"/>
    </row>
    <row r="1834" spans="1:20" x14ac:dyDescent="0.25">
      <c r="A1834" s="5">
        <f>1827</f>
      </c>
      <c r="B1834" s="5" t="s">
        <v>1853</v>
      </c>
      <c r="C1834" s="5" t="s">
        <v>27</v>
      </c>
      <c r="D1834" s="5" t="s">
        <v>26</v>
      </c>
      <c r="E1834" s="5">
        <v>22</v>
      </c>
      <c r="F1834" s="5">
        <v>0</v>
      </c>
      <c r="G1834" s="5">
        <v>0</v>
      </c>
      <c r="H1834" s="5">
        <v>18</v>
      </c>
      <c r="I1834" s="5">
        <v>28</v>
      </c>
      <c r="J1834" s="5">
        <v>0</v>
      </c>
      <c r="K1834" s="5">
        <v>27</v>
      </c>
      <c r="L1834" s="5">
        <v>15</v>
      </c>
      <c r="M1834" s="5">
        <v>0</v>
      </c>
      <c r="N1834" s="5">
        <v>30</v>
      </c>
      <c r="O1834" s="5">
        <v>17</v>
      </c>
      <c r="P1834" s="5">
        <v>10</v>
      </c>
      <c r="Q1834" s="5">
        <v>0</v>
      </c>
      <c r="R1834" s="5">
        <v>0</v>
      </c>
      <c r="S1834" s="5" t="s">
        <v>27</v>
      </c>
      <c r="T1834" s="5"/>
    </row>
    <row r="1835" spans="1:20" x14ac:dyDescent="0.25">
      <c r="A1835" s="5">
        <f>1828</f>
      </c>
      <c r="B1835" s="5" t="s">
        <v>1854</v>
      </c>
      <c r="C1835" s="5" t="s">
        <v>27</v>
      </c>
      <c r="D1835" s="5" t="s">
        <v>26</v>
      </c>
      <c r="E1835" s="5">
        <v>22</v>
      </c>
      <c r="F1835" s="5">
        <v>0</v>
      </c>
      <c r="G1835" s="5">
        <v>0</v>
      </c>
      <c r="H1835" s="5">
        <v>18</v>
      </c>
      <c r="I1835" s="5">
        <v>28</v>
      </c>
      <c r="J1835" s="5">
        <v>0</v>
      </c>
      <c r="K1835" s="5">
        <v>27</v>
      </c>
      <c r="L1835" s="5">
        <v>15</v>
      </c>
      <c r="M1835" s="5">
        <v>0</v>
      </c>
      <c r="N1835" s="5">
        <v>30</v>
      </c>
      <c r="O1835" s="5">
        <v>17</v>
      </c>
      <c r="P1835" s="5">
        <v>10</v>
      </c>
      <c r="Q1835" s="5">
        <v>0</v>
      </c>
      <c r="R1835" s="5">
        <v>0</v>
      </c>
      <c r="S1835" s="5" t="s">
        <v>27</v>
      </c>
      <c r="T1835" s="5"/>
    </row>
    <row r="1836" spans="1:20" x14ac:dyDescent="0.25">
      <c r="A1836" s="5">
        <f>1829</f>
      </c>
      <c r="B1836" s="5" t="s">
        <v>1855</v>
      </c>
      <c r="C1836" s="5" t="s">
        <v>27</v>
      </c>
      <c r="D1836" s="5" t="s">
        <v>26</v>
      </c>
      <c r="E1836" s="5">
        <v>22</v>
      </c>
      <c r="F1836" s="5">
        <v>0</v>
      </c>
      <c r="G1836" s="5">
        <v>0</v>
      </c>
      <c r="H1836" s="5">
        <v>18</v>
      </c>
      <c r="I1836" s="5">
        <v>28</v>
      </c>
      <c r="J1836" s="5">
        <v>0</v>
      </c>
      <c r="K1836" s="5">
        <v>27</v>
      </c>
      <c r="L1836" s="5">
        <v>15</v>
      </c>
      <c r="M1836" s="5">
        <v>0</v>
      </c>
      <c r="N1836" s="5">
        <v>30</v>
      </c>
      <c r="O1836" s="5">
        <v>17</v>
      </c>
      <c r="P1836" s="5">
        <v>10</v>
      </c>
      <c r="Q1836" s="5">
        <v>0</v>
      </c>
      <c r="R1836" s="5">
        <v>0</v>
      </c>
      <c r="S1836" s="5" t="s">
        <v>27</v>
      </c>
      <c r="T1836" s="5"/>
    </row>
    <row r="1837" spans="1:20" x14ac:dyDescent="0.25">
      <c r="A1837" s="5">
        <f>1830</f>
      </c>
      <c r="B1837" s="5" t="s">
        <v>1856</v>
      </c>
      <c r="C1837" s="5" t="s">
        <v>27</v>
      </c>
      <c r="D1837" s="5" t="s">
        <v>26</v>
      </c>
      <c r="E1837" s="5">
        <v>22</v>
      </c>
      <c r="F1837" s="5">
        <v>0</v>
      </c>
      <c r="G1837" s="5">
        <v>0</v>
      </c>
      <c r="H1837" s="5">
        <v>18</v>
      </c>
      <c r="I1837" s="5">
        <v>28</v>
      </c>
      <c r="J1837" s="5">
        <v>0</v>
      </c>
      <c r="K1837" s="5">
        <v>27</v>
      </c>
      <c r="L1837" s="5">
        <v>15</v>
      </c>
      <c r="M1837" s="5">
        <v>0</v>
      </c>
      <c r="N1837" s="5">
        <v>30</v>
      </c>
      <c r="O1837" s="5">
        <v>17</v>
      </c>
      <c r="P1837" s="5">
        <v>10</v>
      </c>
      <c r="Q1837" s="5">
        <v>0</v>
      </c>
      <c r="R1837" s="5">
        <v>0</v>
      </c>
      <c r="S1837" s="5" t="s">
        <v>27</v>
      </c>
      <c r="T1837" s="5"/>
    </row>
    <row r="1838" spans="1:20" x14ac:dyDescent="0.25">
      <c r="A1838" s="5">
        <f>1831</f>
      </c>
      <c r="B1838" s="5" t="s">
        <v>1857</v>
      </c>
      <c r="C1838" s="5" t="s">
        <v>27</v>
      </c>
      <c r="D1838" s="5" t="s">
        <v>26</v>
      </c>
      <c r="E1838" s="5">
        <v>22</v>
      </c>
      <c r="F1838" s="5">
        <v>0</v>
      </c>
      <c r="G1838" s="5">
        <v>0</v>
      </c>
      <c r="H1838" s="5">
        <v>18</v>
      </c>
      <c r="I1838" s="5">
        <v>28</v>
      </c>
      <c r="J1838" s="5">
        <v>0</v>
      </c>
      <c r="K1838" s="5">
        <v>27</v>
      </c>
      <c r="L1838" s="5">
        <v>15</v>
      </c>
      <c r="M1838" s="5">
        <v>0</v>
      </c>
      <c r="N1838" s="5">
        <v>30</v>
      </c>
      <c r="O1838" s="5">
        <v>17</v>
      </c>
      <c r="P1838" s="5">
        <v>10</v>
      </c>
      <c r="Q1838" s="5">
        <v>0</v>
      </c>
      <c r="R1838" s="5">
        <v>0</v>
      </c>
      <c r="S1838" s="5" t="s">
        <v>27</v>
      </c>
      <c r="T1838" s="5"/>
    </row>
    <row r="1839" spans="1:20" x14ac:dyDescent="0.25">
      <c r="A1839" s="5">
        <f>1832</f>
      </c>
      <c r="B1839" s="5" t="s">
        <v>1858</v>
      </c>
      <c r="C1839" s="5" t="s">
        <v>27</v>
      </c>
      <c r="D1839" s="5" t="s">
        <v>26</v>
      </c>
      <c r="E1839" s="5">
        <v>22</v>
      </c>
      <c r="F1839" s="5">
        <v>0</v>
      </c>
      <c r="G1839" s="5">
        <v>0</v>
      </c>
      <c r="H1839" s="5">
        <v>18</v>
      </c>
      <c r="I1839" s="5">
        <v>28</v>
      </c>
      <c r="J1839" s="5">
        <v>0</v>
      </c>
      <c r="K1839" s="5">
        <v>27</v>
      </c>
      <c r="L1839" s="5">
        <v>15</v>
      </c>
      <c r="M1839" s="5">
        <v>0</v>
      </c>
      <c r="N1839" s="5">
        <v>30</v>
      </c>
      <c r="O1839" s="5">
        <v>17</v>
      </c>
      <c r="P1839" s="5">
        <v>10</v>
      </c>
      <c r="Q1839" s="5">
        <v>0</v>
      </c>
      <c r="R1839" s="5">
        <v>0</v>
      </c>
      <c r="S1839" s="5" t="s">
        <v>27</v>
      </c>
      <c r="T1839" s="5"/>
    </row>
    <row r="1840" spans="1:20" x14ac:dyDescent="0.25">
      <c r="A1840" s="5">
        <f>1833</f>
      </c>
      <c r="B1840" s="5" t="s">
        <v>1859</v>
      </c>
      <c r="C1840" s="5" t="s">
        <v>27</v>
      </c>
      <c r="D1840" s="5" t="s">
        <v>26</v>
      </c>
      <c r="E1840" s="5">
        <v>22</v>
      </c>
      <c r="F1840" s="5">
        <v>0</v>
      </c>
      <c r="G1840" s="5">
        <v>0</v>
      </c>
      <c r="H1840" s="5">
        <v>18</v>
      </c>
      <c r="I1840" s="5">
        <v>28</v>
      </c>
      <c r="J1840" s="5">
        <v>0</v>
      </c>
      <c r="K1840" s="5">
        <v>27</v>
      </c>
      <c r="L1840" s="5">
        <v>15</v>
      </c>
      <c r="M1840" s="5">
        <v>0</v>
      </c>
      <c r="N1840" s="5">
        <v>30</v>
      </c>
      <c r="O1840" s="5">
        <v>17</v>
      </c>
      <c r="P1840" s="5">
        <v>10</v>
      </c>
      <c r="Q1840" s="5">
        <v>0</v>
      </c>
      <c r="R1840" s="5">
        <v>0</v>
      </c>
      <c r="S1840" s="5" t="s">
        <v>27</v>
      </c>
      <c r="T1840" s="5"/>
    </row>
    <row r="1841" spans="1:20" x14ac:dyDescent="0.25">
      <c r="A1841" s="5">
        <f>1834</f>
      </c>
      <c r="B1841" s="5" t="s">
        <v>1860</v>
      </c>
      <c r="C1841" s="5" t="s">
        <v>27</v>
      </c>
      <c r="D1841" s="5" t="s">
        <v>26</v>
      </c>
      <c r="E1841" s="5">
        <v>22</v>
      </c>
      <c r="F1841" s="5">
        <v>0</v>
      </c>
      <c r="G1841" s="5">
        <v>0</v>
      </c>
      <c r="H1841" s="5">
        <v>18</v>
      </c>
      <c r="I1841" s="5">
        <v>28</v>
      </c>
      <c r="J1841" s="5">
        <v>0</v>
      </c>
      <c r="K1841" s="5">
        <v>27</v>
      </c>
      <c r="L1841" s="5">
        <v>15</v>
      </c>
      <c r="M1841" s="5">
        <v>0</v>
      </c>
      <c r="N1841" s="5">
        <v>30</v>
      </c>
      <c r="O1841" s="5">
        <v>17</v>
      </c>
      <c r="P1841" s="5">
        <v>10</v>
      </c>
      <c r="Q1841" s="5">
        <v>0</v>
      </c>
      <c r="R1841" s="5">
        <v>0</v>
      </c>
      <c r="S1841" s="5" t="s">
        <v>27</v>
      </c>
      <c r="T1841" s="5"/>
    </row>
    <row r="1842" spans="1:20" x14ac:dyDescent="0.25">
      <c r="A1842" s="5">
        <f>1835</f>
      </c>
      <c r="B1842" s="5" t="s">
        <v>1861</v>
      </c>
      <c r="C1842" s="5" t="s">
        <v>27</v>
      </c>
      <c r="D1842" s="5" t="s">
        <v>26</v>
      </c>
      <c r="E1842" s="5">
        <v>22</v>
      </c>
      <c r="F1842" s="5">
        <v>0</v>
      </c>
      <c r="G1842" s="5">
        <v>0</v>
      </c>
      <c r="H1842" s="5">
        <v>18</v>
      </c>
      <c r="I1842" s="5">
        <v>28</v>
      </c>
      <c r="J1842" s="5">
        <v>0</v>
      </c>
      <c r="K1842" s="5">
        <v>27</v>
      </c>
      <c r="L1842" s="5">
        <v>15</v>
      </c>
      <c r="M1842" s="5">
        <v>0</v>
      </c>
      <c r="N1842" s="5">
        <v>30</v>
      </c>
      <c r="O1842" s="5">
        <v>17</v>
      </c>
      <c r="P1842" s="5">
        <v>10</v>
      </c>
      <c r="Q1842" s="5">
        <v>0</v>
      </c>
      <c r="R1842" s="5">
        <v>0</v>
      </c>
      <c r="S1842" s="5" t="s">
        <v>27</v>
      </c>
      <c r="T1842" s="5"/>
    </row>
    <row r="1843" spans="1:20" x14ac:dyDescent="0.25">
      <c r="A1843" s="5">
        <f>1836</f>
      </c>
      <c r="B1843" s="5" t="s">
        <v>1862</v>
      </c>
      <c r="C1843" s="5" t="s">
        <v>27</v>
      </c>
      <c r="D1843" s="5" t="s">
        <v>26</v>
      </c>
      <c r="E1843" s="5">
        <v>22</v>
      </c>
      <c r="F1843" s="5">
        <v>0</v>
      </c>
      <c r="G1843" s="5">
        <v>0</v>
      </c>
      <c r="H1843" s="5">
        <v>18</v>
      </c>
      <c r="I1843" s="5">
        <v>28</v>
      </c>
      <c r="J1843" s="5">
        <v>0</v>
      </c>
      <c r="K1843" s="5">
        <v>27</v>
      </c>
      <c r="L1843" s="5">
        <v>15</v>
      </c>
      <c r="M1843" s="5">
        <v>0</v>
      </c>
      <c r="N1843" s="5">
        <v>30</v>
      </c>
      <c r="O1843" s="5">
        <v>17</v>
      </c>
      <c r="P1843" s="5">
        <v>10</v>
      </c>
      <c r="Q1843" s="5">
        <v>0</v>
      </c>
      <c r="R1843" s="5">
        <v>0</v>
      </c>
      <c r="S1843" s="5" t="s">
        <v>27</v>
      </c>
      <c r="T1843" s="5"/>
    </row>
    <row r="1844" spans="1:20" x14ac:dyDescent="0.25">
      <c r="A1844" s="5">
        <f>1837</f>
      </c>
      <c r="B1844" s="5" t="s">
        <v>1863</v>
      </c>
      <c r="C1844" s="5" t="s">
        <v>27</v>
      </c>
      <c r="D1844" s="5" t="s">
        <v>26</v>
      </c>
      <c r="E1844" s="5">
        <v>22</v>
      </c>
      <c r="F1844" s="5">
        <v>0</v>
      </c>
      <c r="G1844" s="5">
        <v>0</v>
      </c>
      <c r="H1844" s="5">
        <v>18</v>
      </c>
      <c r="I1844" s="5">
        <v>28</v>
      </c>
      <c r="J1844" s="5">
        <v>0</v>
      </c>
      <c r="K1844" s="5">
        <v>27</v>
      </c>
      <c r="L1844" s="5">
        <v>15</v>
      </c>
      <c r="M1844" s="5">
        <v>0</v>
      </c>
      <c r="N1844" s="5">
        <v>30</v>
      </c>
      <c r="O1844" s="5">
        <v>17</v>
      </c>
      <c r="P1844" s="5">
        <v>10</v>
      </c>
      <c r="Q1844" s="5">
        <v>0</v>
      </c>
      <c r="R1844" s="5">
        <v>0</v>
      </c>
      <c r="S1844" s="5" t="s">
        <v>27</v>
      </c>
      <c r="T1844" s="5"/>
    </row>
    <row r="1845" spans="1:20" x14ac:dyDescent="0.25">
      <c r="A1845" s="5">
        <f>1838</f>
      </c>
      <c r="B1845" s="5" t="s">
        <v>1864</v>
      </c>
      <c r="C1845" s="5" t="s">
        <v>27</v>
      </c>
      <c r="D1845" s="5" t="s">
        <v>26</v>
      </c>
      <c r="E1845" s="5">
        <v>22</v>
      </c>
      <c r="F1845" s="5">
        <v>0</v>
      </c>
      <c r="G1845" s="5">
        <v>0</v>
      </c>
      <c r="H1845" s="5">
        <v>18</v>
      </c>
      <c r="I1845" s="5">
        <v>28</v>
      </c>
      <c r="J1845" s="5">
        <v>0</v>
      </c>
      <c r="K1845" s="5">
        <v>27</v>
      </c>
      <c r="L1845" s="5">
        <v>15</v>
      </c>
      <c r="M1845" s="5">
        <v>0</v>
      </c>
      <c r="N1845" s="5">
        <v>30</v>
      </c>
      <c r="O1845" s="5">
        <v>17</v>
      </c>
      <c r="P1845" s="5">
        <v>10</v>
      </c>
      <c r="Q1845" s="5">
        <v>0</v>
      </c>
      <c r="R1845" s="5">
        <v>0</v>
      </c>
      <c r="S1845" s="5" t="s">
        <v>27</v>
      </c>
      <c r="T1845" s="5"/>
    </row>
    <row r="1846" spans="1:20" x14ac:dyDescent="0.25">
      <c r="A1846" s="5">
        <f>1839</f>
      </c>
      <c r="B1846" s="5" t="s">
        <v>1865</v>
      </c>
      <c r="C1846" s="5" t="s">
        <v>27</v>
      </c>
      <c r="D1846" s="5" t="s">
        <v>26</v>
      </c>
      <c r="E1846" s="5">
        <v>22</v>
      </c>
      <c r="F1846" s="5">
        <v>0</v>
      </c>
      <c r="G1846" s="5">
        <v>0</v>
      </c>
      <c r="H1846" s="5">
        <v>18</v>
      </c>
      <c r="I1846" s="5">
        <v>28</v>
      </c>
      <c r="J1846" s="5">
        <v>0</v>
      </c>
      <c r="K1846" s="5">
        <v>27</v>
      </c>
      <c r="L1846" s="5">
        <v>15</v>
      </c>
      <c r="M1846" s="5">
        <v>0</v>
      </c>
      <c r="N1846" s="5">
        <v>30</v>
      </c>
      <c r="O1846" s="5">
        <v>17</v>
      </c>
      <c r="P1846" s="5">
        <v>10</v>
      </c>
      <c r="Q1846" s="5">
        <v>0</v>
      </c>
      <c r="R1846" s="5">
        <v>0</v>
      </c>
      <c r="S1846" s="5" t="s">
        <v>27</v>
      </c>
      <c r="T1846" s="5"/>
    </row>
    <row r="1847" spans="1:20" x14ac:dyDescent="0.25">
      <c r="A1847" s="5">
        <f>1840</f>
      </c>
      <c r="B1847" s="5" t="s">
        <v>1866</v>
      </c>
      <c r="C1847" s="5" t="s">
        <v>27</v>
      </c>
      <c r="D1847" s="5" t="s">
        <v>26</v>
      </c>
      <c r="E1847" s="5">
        <v>22</v>
      </c>
      <c r="F1847" s="5">
        <v>0</v>
      </c>
      <c r="G1847" s="5">
        <v>0</v>
      </c>
      <c r="H1847" s="5">
        <v>18</v>
      </c>
      <c r="I1847" s="5">
        <v>28</v>
      </c>
      <c r="J1847" s="5">
        <v>0</v>
      </c>
      <c r="K1847" s="5">
        <v>27</v>
      </c>
      <c r="L1847" s="5">
        <v>15</v>
      </c>
      <c r="M1847" s="5">
        <v>0</v>
      </c>
      <c r="N1847" s="5">
        <v>30</v>
      </c>
      <c r="O1847" s="5">
        <v>17</v>
      </c>
      <c r="P1847" s="5">
        <v>10</v>
      </c>
      <c r="Q1847" s="5">
        <v>0</v>
      </c>
      <c r="R1847" s="5">
        <v>0</v>
      </c>
      <c r="S1847" s="5" t="s">
        <v>27</v>
      </c>
      <c r="T1847" s="5"/>
    </row>
    <row r="1848" spans="1:20" x14ac:dyDescent="0.25">
      <c r="A1848" s="5">
        <f>1841</f>
      </c>
      <c r="B1848" s="5" t="s">
        <v>1867</v>
      </c>
      <c r="C1848" s="5" t="s">
        <v>27</v>
      </c>
      <c r="D1848" s="5" t="s">
        <v>26</v>
      </c>
      <c r="E1848" s="5">
        <v>22</v>
      </c>
      <c r="F1848" s="5">
        <v>0</v>
      </c>
      <c r="G1848" s="5">
        <v>0</v>
      </c>
      <c r="H1848" s="5">
        <v>18</v>
      </c>
      <c r="I1848" s="5">
        <v>28</v>
      </c>
      <c r="J1848" s="5">
        <v>0</v>
      </c>
      <c r="K1848" s="5">
        <v>27</v>
      </c>
      <c r="L1848" s="5">
        <v>15</v>
      </c>
      <c r="M1848" s="5">
        <v>0</v>
      </c>
      <c r="N1848" s="5">
        <v>30</v>
      </c>
      <c r="O1848" s="5">
        <v>17</v>
      </c>
      <c r="P1848" s="5">
        <v>10</v>
      </c>
      <c r="Q1848" s="5">
        <v>0</v>
      </c>
      <c r="R1848" s="5">
        <v>0</v>
      </c>
      <c r="S1848" s="5" t="s">
        <v>27</v>
      </c>
      <c r="T1848" s="5"/>
    </row>
    <row r="1849" spans="1:20" x14ac:dyDescent="0.25">
      <c r="A1849" s="5">
        <f>1842</f>
      </c>
      <c r="B1849" s="5" t="s">
        <v>1868</v>
      </c>
      <c r="C1849" s="5" t="s">
        <v>27</v>
      </c>
      <c r="D1849" s="5" t="s">
        <v>26</v>
      </c>
      <c r="E1849" s="5">
        <v>22</v>
      </c>
      <c r="F1849" s="5">
        <v>0</v>
      </c>
      <c r="G1849" s="5">
        <v>0</v>
      </c>
      <c r="H1849" s="5">
        <v>18</v>
      </c>
      <c r="I1849" s="5">
        <v>28</v>
      </c>
      <c r="J1849" s="5">
        <v>0</v>
      </c>
      <c r="K1849" s="5">
        <v>27</v>
      </c>
      <c r="L1849" s="5">
        <v>15</v>
      </c>
      <c r="M1849" s="5">
        <v>0</v>
      </c>
      <c r="N1849" s="5">
        <v>30</v>
      </c>
      <c r="O1849" s="5">
        <v>17</v>
      </c>
      <c r="P1849" s="5">
        <v>10</v>
      </c>
      <c r="Q1849" s="5">
        <v>0</v>
      </c>
      <c r="R1849" s="5">
        <v>0</v>
      </c>
      <c r="S1849" s="5" t="s">
        <v>27</v>
      </c>
      <c r="T1849" s="5"/>
    </row>
    <row r="1850" spans="1:20" x14ac:dyDescent="0.25">
      <c r="A1850" s="5">
        <f>1843</f>
      </c>
      <c r="B1850" s="5" t="s">
        <v>1869</v>
      </c>
      <c r="C1850" s="5" t="s">
        <v>27</v>
      </c>
      <c r="D1850" s="5" t="s">
        <v>26</v>
      </c>
      <c r="E1850" s="5">
        <v>22</v>
      </c>
      <c r="F1850" s="5">
        <v>0</v>
      </c>
      <c r="G1850" s="5">
        <v>0</v>
      </c>
      <c r="H1850" s="5">
        <v>18</v>
      </c>
      <c r="I1850" s="5">
        <v>28</v>
      </c>
      <c r="J1850" s="5">
        <v>0</v>
      </c>
      <c r="K1850" s="5">
        <v>27</v>
      </c>
      <c r="L1850" s="5">
        <v>15</v>
      </c>
      <c r="M1850" s="5">
        <v>0</v>
      </c>
      <c r="N1850" s="5">
        <v>30</v>
      </c>
      <c r="O1850" s="5">
        <v>17</v>
      </c>
      <c r="P1850" s="5">
        <v>10</v>
      </c>
      <c r="Q1850" s="5">
        <v>0</v>
      </c>
      <c r="R1850" s="5">
        <v>0</v>
      </c>
      <c r="S1850" s="5" t="s">
        <v>27</v>
      </c>
      <c r="T1850" s="5"/>
    </row>
    <row r="1851" spans="1:20" x14ac:dyDescent="0.25">
      <c r="A1851" s="5">
        <f>1844</f>
      </c>
      <c r="B1851" s="5" t="s">
        <v>1870</v>
      </c>
      <c r="C1851" s="5" t="s">
        <v>27</v>
      </c>
      <c r="D1851" s="5" t="s">
        <v>26</v>
      </c>
      <c r="E1851" s="5">
        <v>22</v>
      </c>
      <c r="F1851" s="5">
        <v>0</v>
      </c>
      <c r="G1851" s="5">
        <v>0</v>
      </c>
      <c r="H1851" s="5">
        <v>18</v>
      </c>
      <c r="I1851" s="5">
        <v>28</v>
      </c>
      <c r="J1851" s="5">
        <v>0</v>
      </c>
      <c r="K1851" s="5">
        <v>27</v>
      </c>
      <c r="L1851" s="5">
        <v>15</v>
      </c>
      <c r="M1851" s="5">
        <v>0</v>
      </c>
      <c r="N1851" s="5">
        <v>30</v>
      </c>
      <c r="O1851" s="5">
        <v>17</v>
      </c>
      <c r="P1851" s="5">
        <v>10</v>
      </c>
      <c r="Q1851" s="5">
        <v>0</v>
      </c>
      <c r="R1851" s="5">
        <v>0</v>
      </c>
      <c r="S1851" s="5" t="s">
        <v>27</v>
      </c>
      <c r="T1851" s="5"/>
    </row>
    <row r="1852" spans="1:20" x14ac:dyDescent="0.25">
      <c r="A1852" s="5">
        <f>1845</f>
      </c>
      <c r="B1852" s="5" t="s">
        <v>1871</v>
      </c>
      <c r="C1852" s="5" t="s">
        <v>27</v>
      </c>
      <c r="D1852" s="5" t="s">
        <v>26</v>
      </c>
      <c r="E1852" s="5">
        <v>22</v>
      </c>
      <c r="F1852" s="5">
        <v>0</v>
      </c>
      <c r="G1852" s="5">
        <v>0</v>
      </c>
      <c r="H1852" s="5">
        <v>18</v>
      </c>
      <c r="I1852" s="5">
        <v>28</v>
      </c>
      <c r="J1852" s="5">
        <v>0</v>
      </c>
      <c r="K1852" s="5">
        <v>27</v>
      </c>
      <c r="L1852" s="5">
        <v>15</v>
      </c>
      <c r="M1852" s="5">
        <v>0</v>
      </c>
      <c r="N1852" s="5">
        <v>30</v>
      </c>
      <c r="O1852" s="5">
        <v>17</v>
      </c>
      <c r="P1852" s="5">
        <v>10</v>
      </c>
      <c r="Q1852" s="5">
        <v>0</v>
      </c>
      <c r="R1852" s="5">
        <v>0</v>
      </c>
      <c r="S1852" s="5" t="s">
        <v>27</v>
      </c>
      <c r="T1852" s="5"/>
    </row>
    <row r="1853" spans="1:20" x14ac:dyDescent="0.25">
      <c r="A1853" s="5">
        <f>1846</f>
      </c>
      <c r="B1853" s="5" t="s">
        <v>1872</v>
      </c>
      <c r="C1853" s="5" t="s">
        <v>27</v>
      </c>
      <c r="D1853" s="5" t="s">
        <v>26</v>
      </c>
      <c r="E1853" s="5">
        <v>22</v>
      </c>
      <c r="F1853" s="5">
        <v>0</v>
      </c>
      <c r="G1853" s="5">
        <v>0</v>
      </c>
      <c r="H1853" s="5">
        <v>18</v>
      </c>
      <c r="I1853" s="5">
        <v>28</v>
      </c>
      <c r="J1853" s="5">
        <v>0</v>
      </c>
      <c r="K1853" s="5">
        <v>27</v>
      </c>
      <c r="L1853" s="5">
        <v>15</v>
      </c>
      <c r="M1853" s="5">
        <v>0</v>
      </c>
      <c r="N1853" s="5">
        <v>30</v>
      </c>
      <c r="O1853" s="5">
        <v>17</v>
      </c>
      <c r="P1853" s="5">
        <v>10</v>
      </c>
      <c r="Q1853" s="5">
        <v>0</v>
      </c>
      <c r="R1853" s="5">
        <v>0</v>
      </c>
      <c r="S1853" s="5" t="s">
        <v>27</v>
      </c>
      <c r="T1853" s="5"/>
    </row>
    <row r="1854" spans="1:20" x14ac:dyDescent="0.25">
      <c r="A1854" s="5">
        <f>1847</f>
      </c>
      <c r="B1854" s="5" t="s">
        <v>1873</v>
      </c>
      <c r="C1854" s="5" t="s">
        <v>27</v>
      </c>
      <c r="D1854" s="5" t="s">
        <v>26</v>
      </c>
      <c r="E1854" s="5">
        <v>22</v>
      </c>
      <c r="F1854" s="5">
        <v>0</v>
      </c>
      <c r="G1854" s="5">
        <v>0</v>
      </c>
      <c r="H1854" s="5">
        <v>18</v>
      </c>
      <c r="I1854" s="5">
        <v>28</v>
      </c>
      <c r="J1854" s="5">
        <v>0</v>
      </c>
      <c r="K1854" s="5">
        <v>27</v>
      </c>
      <c r="L1854" s="5">
        <v>15</v>
      </c>
      <c r="M1854" s="5">
        <v>0</v>
      </c>
      <c r="N1854" s="5">
        <v>30</v>
      </c>
      <c r="O1854" s="5">
        <v>17</v>
      </c>
      <c r="P1854" s="5">
        <v>10</v>
      </c>
      <c r="Q1854" s="5">
        <v>0</v>
      </c>
      <c r="R1854" s="5">
        <v>0</v>
      </c>
      <c r="S1854" s="5" t="s">
        <v>27</v>
      </c>
      <c r="T1854" s="5"/>
    </row>
    <row r="1855" spans="1:20" x14ac:dyDescent="0.25">
      <c r="A1855" s="5">
        <f>1848</f>
      </c>
      <c r="B1855" s="5" t="s">
        <v>1874</v>
      </c>
      <c r="C1855" s="5" t="s">
        <v>27</v>
      </c>
      <c r="D1855" s="5" t="s">
        <v>26</v>
      </c>
      <c r="E1855" s="5">
        <v>22</v>
      </c>
      <c r="F1855" s="5">
        <v>0</v>
      </c>
      <c r="G1855" s="5">
        <v>0</v>
      </c>
      <c r="H1855" s="5">
        <v>18</v>
      </c>
      <c r="I1855" s="5">
        <v>28</v>
      </c>
      <c r="J1855" s="5">
        <v>0</v>
      </c>
      <c r="K1855" s="5">
        <v>27</v>
      </c>
      <c r="L1855" s="5">
        <v>15</v>
      </c>
      <c r="M1855" s="5">
        <v>0</v>
      </c>
      <c r="N1855" s="5">
        <v>30</v>
      </c>
      <c r="O1855" s="5">
        <v>17</v>
      </c>
      <c r="P1855" s="5">
        <v>10</v>
      </c>
      <c r="Q1855" s="5">
        <v>0</v>
      </c>
      <c r="R1855" s="5">
        <v>0</v>
      </c>
      <c r="S1855" s="5" t="s">
        <v>27</v>
      </c>
      <c r="T1855" s="5"/>
    </row>
    <row r="1856" spans="1:20" x14ac:dyDescent="0.25">
      <c r="A1856" s="5">
        <f>1849</f>
      </c>
      <c r="B1856" s="5" t="s">
        <v>1875</v>
      </c>
      <c r="C1856" s="5" t="s">
        <v>27</v>
      </c>
      <c r="D1856" s="5" t="s">
        <v>26</v>
      </c>
      <c r="E1856" s="5">
        <v>22</v>
      </c>
      <c r="F1856" s="5">
        <v>0</v>
      </c>
      <c r="G1856" s="5">
        <v>0</v>
      </c>
      <c r="H1856" s="5">
        <v>18</v>
      </c>
      <c r="I1856" s="5">
        <v>28</v>
      </c>
      <c r="J1856" s="5">
        <v>0</v>
      </c>
      <c r="K1856" s="5">
        <v>27</v>
      </c>
      <c r="L1856" s="5">
        <v>15</v>
      </c>
      <c r="M1856" s="5">
        <v>0</v>
      </c>
      <c r="N1856" s="5">
        <v>30</v>
      </c>
      <c r="O1856" s="5">
        <v>17</v>
      </c>
      <c r="P1856" s="5">
        <v>10</v>
      </c>
      <c r="Q1856" s="5">
        <v>0</v>
      </c>
      <c r="R1856" s="5">
        <v>0</v>
      </c>
      <c r="S1856" s="5" t="s">
        <v>27</v>
      </c>
      <c r="T1856" s="5"/>
    </row>
    <row r="1857" spans="1:20" x14ac:dyDescent="0.25">
      <c r="A1857" s="5">
        <f>1850</f>
      </c>
      <c r="B1857" s="5" t="s">
        <v>1876</v>
      </c>
      <c r="C1857" s="5" t="s">
        <v>27</v>
      </c>
      <c r="D1857" s="5" t="s">
        <v>26</v>
      </c>
      <c r="E1857" s="5">
        <v>22</v>
      </c>
      <c r="F1857" s="5">
        <v>0</v>
      </c>
      <c r="G1857" s="5">
        <v>0</v>
      </c>
      <c r="H1857" s="5">
        <v>18</v>
      </c>
      <c r="I1857" s="5">
        <v>28</v>
      </c>
      <c r="J1857" s="5">
        <v>0</v>
      </c>
      <c r="K1857" s="5">
        <v>27</v>
      </c>
      <c r="L1857" s="5">
        <v>15</v>
      </c>
      <c r="M1857" s="5">
        <v>0</v>
      </c>
      <c r="N1857" s="5">
        <v>30</v>
      </c>
      <c r="O1857" s="5">
        <v>17</v>
      </c>
      <c r="P1857" s="5">
        <v>10</v>
      </c>
      <c r="Q1857" s="5">
        <v>0</v>
      </c>
      <c r="R1857" s="5">
        <v>0</v>
      </c>
      <c r="S1857" s="5" t="s">
        <v>27</v>
      </c>
      <c r="T1857" s="5"/>
    </row>
    <row r="1858" spans="1:20" x14ac:dyDescent="0.25">
      <c r="A1858" s="5">
        <f>1851</f>
      </c>
      <c r="B1858" s="5" t="s">
        <v>1877</v>
      </c>
      <c r="C1858" s="5" t="s">
        <v>27</v>
      </c>
      <c r="D1858" s="5" t="s">
        <v>26</v>
      </c>
      <c r="E1858" s="5">
        <v>22</v>
      </c>
      <c r="F1858" s="5">
        <v>0</v>
      </c>
      <c r="G1858" s="5">
        <v>0</v>
      </c>
      <c r="H1858" s="5">
        <v>18</v>
      </c>
      <c r="I1858" s="5">
        <v>28</v>
      </c>
      <c r="J1858" s="5">
        <v>0</v>
      </c>
      <c r="K1858" s="5">
        <v>27</v>
      </c>
      <c r="L1858" s="5">
        <v>15</v>
      </c>
      <c r="M1858" s="5">
        <v>0</v>
      </c>
      <c r="N1858" s="5">
        <v>30</v>
      </c>
      <c r="O1858" s="5">
        <v>17</v>
      </c>
      <c r="P1858" s="5">
        <v>10</v>
      </c>
      <c r="Q1858" s="5">
        <v>0</v>
      </c>
      <c r="R1858" s="5">
        <v>0</v>
      </c>
      <c r="S1858" s="5" t="s">
        <v>27</v>
      </c>
      <c r="T1858" s="5"/>
    </row>
    <row r="1859" spans="1:20" x14ac:dyDescent="0.25">
      <c r="A1859" s="5">
        <f>1852</f>
      </c>
      <c r="B1859" s="5" t="s">
        <v>1878</v>
      </c>
      <c r="C1859" s="5" t="s">
        <v>27</v>
      </c>
      <c r="D1859" s="5" t="s">
        <v>26</v>
      </c>
      <c r="E1859" s="5">
        <v>22</v>
      </c>
      <c r="F1859" s="5">
        <v>0</v>
      </c>
      <c r="G1859" s="5">
        <v>0</v>
      </c>
      <c r="H1859" s="5">
        <v>18</v>
      </c>
      <c r="I1859" s="5">
        <v>28</v>
      </c>
      <c r="J1859" s="5">
        <v>0</v>
      </c>
      <c r="K1859" s="5">
        <v>27</v>
      </c>
      <c r="L1859" s="5">
        <v>15</v>
      </c>
      <c r="M1859" s="5">
        <v>0</v>
      </c>
      <c r="N1859" s="5">
        <v>30</v>
      </c>
      <c r="O1859" s="5">
        <v>17</v>
      </c>
      <c r="P1859" s="5">
        <v>10</v>
      </c>
      <c r="Q1859" s="5">
        <v>0</v>
      </c>
      <c r="R1859" s="5">
        <v>0</v>
      </c>
      <c r="S1859" s="5" t="s">
        <v>27</v>
      </c>
      <c r="T1859" s="5"/>
    </row>
    <row r="1860" spans="1:20" x14ac:dyDescent="0.25">
      <c r="A1860" s="5">
        <f>1853</f>
      </c>
      <c r="B1860" s="5" t="s">
        <v>1879</v>
      </c>
      <c r="C1860" s="5" t="s">
        <v>27</v>
      </c>
      <c r="D1860" s="5" t="s">
        <v>26</v>
      </c>
      <c r="E1860" s="5">
        <v>22</v>
      </c>
      <c r="F1860" s="5">
        <v>0</v>
      </c>
      <c r="G1860" s="5">
        <v>0</v>
      </c>
      <c r="H1860" s="5">
        <v>18</v>
      </c>
      <c r="I1860" s="5">
        <v>28</v>
      </c>
      <c r="J1860" s="5">
        <v>0</v>
      </c>
      <c r="K1860" s="5">
        <v>27</v>
      </c>
      <c r="L1860" s="5">
        <v>15</v>
      </c>
      <c r="M1860" s="5">
        <v>0</v>
      </c>
      <c r="N1860" s="5">
        <v>30</v>
      </c>
      <c r="O1860" s="5">
        <v>17</v>
      </c>
      <c r="P1860" s="5">
        <v>10</v>
      </c>
      <c r="Q1860" s="5">
        <v>0</v>
      </c>
      <c r="R1860" s="5">
        <v>0</v>
      </c>
      <c r="S1860" s="5" t="s">
        <v>27</v>
      </c>
      <c r="T1860" s="5"/>
    </row>
    <row r="1861" spans="1:20" x14ac:dyDescent="0.25">
      <c r="A1861" s="5">
        <f>1854</f>
      </c>
      <c r="B1861" s="5" t="s">
        <v>1880</v>
      </c>
      <c r="C1861" s="5" t="s">
        <v>27</v>
      </c>
      <c r="D1861" s="5" t="s">
        <v>26</v>
      </c>
      <c r="E1861" s="5">
        <v>22</v>
      </c>
      <c r="F1861" s="5">
        <v>0</v>
      </c>
      <c r="G1861" s="5">
        <v>0</v>
      </c>
      <c r="H1861" s="5">
        <v>18</v>
      </c>
      <c r="I1861" s="5">
        <v>28</v>
      </c>
      <c r="J1861" s="5">
        <v>0</v>
      </c>
      <c r="K1861" s="5">
        <v>27</v>
      </c>
      <c r="L1861" s="5">
        <v>15</v>
      </c>
      <c r="M1861" s="5">
        <v>0</v>
      </c>
      <c r="N1861" s="5">
        <v>30</v>
      </c>
      <c r="O1861" s="5">
        <v>17</v>
      </c>
      <c r="P1861" s="5">
        <v>10</v>
      </c>
      <c r="Q1861" s="5">
        <v>0</v>
      </c>
      <c r="R1861" s="5">
        <v>0</v>
      </c>
      <c r="S1861" s="5" t="s">
        <v>27</v>
      </c>
      <c r="T1861" s="5"/>
    </row>
    <row r="1862" spans="1:20" x14ac:dyDescent="0.25">
      <c r="A1862" s="5">
        <f>1855</f>
      </c>
      <c r="B1862" s="5" t="s">
        <v>1881</v>
      </c>
      <c r="C1862" s="5" t="s">
        <v>27</v>
      </c>
      <c r="D1862" s="5" t="s">
        <v>26</v>
      </c>
      <c r="E1862" s="5">
        <v>22</v>
      </c>
      <c r="F1862" s="5">
        <v>0</v>
      </c>
      <c r="G1862" s="5">
        <v>0</v>
      </c>
      <c r="H1862" s="5">
        <v>18</v>
      </c>
      <c r="I1862" s="5">
        <v>28</v>
      </c>
      <c r="J1862" s="5">
        <v>0</v>
      </c>
      <c r="K1862" s="5">
        <v>27</v>
      </c>
      <c r="L1862" s="5">
        <v>15</v>
      </c>
      <c r="M1862" s="5">
        <v>0</v>
      </c>
      <c r="N1862" s="5">
        <v>30</v>
      </c>
      <c r="O1862" s="5">
        <v>17</v>
      </c>
      <c r="P1862" s="5">
        <v>10</v>
      </c>
      <c r="Q1862" s="5">
        <v>0</v>
      </c>
      <c r="R1862" s="5">
        <v>0</v>
      </c>
      <c r="S1862" s="5" t="s">
        <v>27</v>
      </c>
      <c r="T1862" s="5"/>
    </row>
    <row r="1863" spans="1:20" x14ac:dyDescent="0.25">
      <c r="A1863" s="5">
        <f>1856</f>
      </c>
      <c r="B1863" s="5" t="s">
        <v>1882</v>
      </c>
      <c r="C1863" s="5" t="s">
        <v>27</v>
      </c>
      <c r="D1863" s="5" t="s">
        <v>26</v>
      </c>
      <c r="E1863" s="5">
        <v>22</v>
      </c>
      <c r="F1863" s="5">
        <v>0</v>
      </c>
      <c r="G1863" s="5">
        <v>0</v>
      </c>
      <c r="H1863" s="5">
        <v>18</v>
      </c>
      <c r="I1863" s="5">
        <v>28</v>
      </c>
      <c r="J1863" s="5">
        <v>0</v>
      </c>
      <c r="K1863" s="5">
        <v>27</v>
      </c>
      <c r="L1863" s="5">
        <v>15</v>
      </c>
      <c r="M1863" s="5">
        <v>0</v>
      </c>
      <c r="N1863" s="5">
        <v>30</v>
      </c>
      <c r="O1863" s="5">
        <v>17</v>
      </c>
      <c r="P1863" s="5">
        <v>10</v>
      </c>
      <c r="Q1863" s="5">
        <v>0</v>
      </c>
      <c r="R1863" s="5">
        <v>0</v>
      </c>
      <c r="S1863" s="5" t="s">
        <v>27</v>
      </c>
      <c r="T1863" s="5"/>
    </row>
    <row r="1864" spans="1:20" x14ac:dyDescent="0.25">
      <c r="A1864" s="5">
        <f>1857</f>
      </c>
      <c r="B1864" s="5" t="s">
        <v>1883</v>
      </c>
      <c r="C1864" s="5" t="s">
        <v>27</v>
      </c>
      <c r="D1864" s="5" t="s">
        <v>26</v>
      </c>
      <c r="E1864" s="5">
        <v>22</v>
      </c>
      <c r="F1864" s="5">
        <v>0</v>
      </c>
      <c r="G1864" s="5">
        <v>0</v>
      </c>
      <c r="H1864" s="5">
        <v>18</v>
      </c>
      <c r="I1864" s="5">
        <v>28</v>
      </c>
      <c r="J1864" s="5">
        <v>0</v>
      </c>
      <c r="K1864" s="5">
        <v>27</v>
      </c>
      <c r="L1864" s="5">
        <v>15</v>
      </c>
      <c r="M1864" s="5">
        <v>0</v>
      </c>
      <c r="N1864" s="5">
        <v>30</v>
      </c>
      <c r="O1864" s="5">
        <v>17</v>
      </c>
      <c r="P1864" s="5">
        <v>10</v>
      </c>
      <c r="Q1864" s="5">
        <v>0</v>
      </c>
      <c r="R1864" s="5">
        <v>0</v>
      </c>
      <c r="S1864" s="5" t="s">
        <v>27</v>
      </c>
      <c r="T1864" s="5"/>
    </row>
    <row r="1865" spans="1:20" x14ac:dyDescent="0.25">
      <c r="A1865" s="5">
        <f>1858</f>
      </c>
      <c r="B1865" s="5" t="s">
        <v>1884</v>
      </c>
      <c r="C1865" s="5" t="s">
        <v>27</v>
      </c>
      <c r="D1865" s="5" t="s">
        <v>26</v>
      </c>
      <c r="E1865" s="5">
        <v>22</v>
      </c>
      <c r="F1865" s="5">
        <v>0</v>
      </c>
      <c r="G1865" s="5">
        <v>0</v>
      </c>
      <c r="H1865" s="5">
        <v>18</v>
      </c>
      <c r="I1865" s="5">
        <v>28</v>
      </c>
      <c r="J1865" s="5">
        <v>0</v>
      </c>
      <c r="K1865" s="5">
        <v>27</v>
      </c>
      <c r="L1865" s="5">
        <v>15</v>
      </c>
      <c r="M1865" s="5">
        <v>0</v>
      </c>
      <c r="N1865" s="5">
        <v>30</v>
      </c>
      <c r="O1865" s="5">
        <v>17</v>
      </c>
      <c r="P1865" s="5">
        <v>10</v>
      </c>
      <c r="Q1865" s="5">
        <v>0</v>
      </c>
      <c r="R1865" s="5">
        <v>0</v>
      </c>
      <c r="S1865" s="5" t="s">
        <v>27</v>
      </c>
      <c r="T1865" s="5"/>
    </row>
    <row r="1866" spans="1:20" x14ac:dyDescent="0.25">
      <c r="A1866" s="5">
        <f>1859</f>
      </c>
      <c r="B1866" s="5" t="s">
        <v>1885</v>
      </c>
      <c r="C1866" s="5" t="s">
        <v>27</v>
      </c>
      <c r="D1866" s="5" t="s">
        <v>26</v>
      </c>
      <c r="E1866" s="5">
        <v>22</v>
      </c>
      <c r="F1866" s="5">
        <v>0</v>
      </c>
      <c r="G1866" s="5">
        <v>0</v>
      </c>
      <c r="H1866" s="5">
        <v>18</v>
      </c>
      <c r="I1866" s="5">
        <v>28</v>
      </c>
      <c r="J1866" s="5">
        <v>0</v>
      </c>
      <c r="K1866" s="5">
        <v>27</v>
      </c>
      <c r="L1866" s="5">
        <v>15</v>
      </c>
      <c r="M1866" s="5">
        <v>0</v>
      </c>
      <c r="N1866" s="5">
        <v>30</v>
      </c>
      <c r="O1866" s="5">
        <v>17</v>
      </c>
      <c r="P1866" s="5">
        <v>10</v>
      </c>
      <c r="Q1866" s="5">
        <v>0</v>
      </c>
      <c r="R1866" s="5">
        <v>0</v>
      </c>
      <c r="S1866" s="5" t="s">
        <v>27</v>
      </c>
      <c r="T1866" s="5"/>
    </row>
    <row r="1867" spans="1:20" x14ac:dyDescent="0.25">
      <c r="A1867" s="5">
        <f>1860</f>
      </c>
      <c r="B1867" s="5" t="s">
        <v>1886</v>
      </c>
      <c r="C1867" s="5" t="s">
        <v>27</v>
      </c>
      <c r="D1867" s="5" t="s">
        <v>26</v>
      </c>
      <c r="E1867" s="5">
        <v>22</v>
      </c>
      <c r="F1867" s="5">
        <v>0</v>
      </c>
      <c r="G1867" s="5">
        <v>0</v>
      </c>
      <c r="H1867" s="5">
        <v>18</v>
      </c>
      <c r="I1867" s="5">
        <v>28</v>
      </c>
      <c r="J1867" s="5">
        <v>0</v>
      </c>
      <c r="K1867" s="5">
        <v>27</v>
      </c>
      <c r="L1867" s="5">
        <v>15</v>
      </c>
      <c r="M1867" s="5">
        <v>0</v>
      </c>
      <c r="N1867" s="5">
        <v>30</v>
      </c>
      <c r="O1867" s="5">
        <v>17</v>
      </c>
      <c r="P1867" s="5">
        <v>10</v>
      </c>
      <c r="Q1867" s="5">
        <v>0</v>
      </c>
      <c r="R1867" s="5">
        <v>0</v>
      </c>
      <c r="S1867" s="5" t="s">
        <v>27</v>
      </c>
      <c r="T1867" s="5"/>
    </row>
    <row r="1868" spans="1:20" x14ac:dyDescent="0.25">
      <c r="A1868" s="5">
        <f>1861</f>
      </c>
      <c r="B1868" s="5" t="s">
        <v>1887</v>
      </c>
      <c r="C1868" s="5" t="s">
        <v>27</v>
      </c>
      <c r="D1868" s="5" t="s">
        <v>26</v>
      </c>
      <c r="E1868" s="5">
        <v>22</v>
      </c>
      <c r="F1868" s="5">
        <v>0</v>
      </c>
      <c r="G1868" s="5">
        <v>0</v>
      </c>
      <c r="H1868" s="5">
        <v>18</v>
      </c>
      <c r="I1868" s="5">
        <v>28</v>
      </c>
      <c r="J1868" s="5">
        <v>0</v>
      </c>
      <c r="K1868" s="5">
        <v>27</v>
      </c>
      <c r="L1868" s="5">
        <v>15</v>
      </c>
      <c r="M1868" s="5">
        <v>0</v>
      </c>
      <c r="N1868" s="5">
        <v>30</v>
      </c>
      <c r="O1868" s="5">
        <v>17</v>
      </c>
      <c r="P1868" s="5">
        <v>10</v>
      </c>
      <c r="Q1868" s="5">
        <v>0</v>
      </c>
      <c r="R1868" s="5">
        <v>0</v>
      </c>
      <c r="S1868" s="5" t="s">
        <v>27</v>
      </c>
      <c r="T1868" s="5"/>
    </row>
    <row r="1869" spans="1:20" x14ac:dyDescent="0.25">
      <c r="A1869" s="5">
        <f>1862</f>
      </c>
      <c r="B1869" s="5" t="s">
        <v>1888</v>
      </c>
      <c r="C1869" s="5" t="s">
        <v>27</v>
      </c>
      <c r="D1869" s="5" t="s">
        <v>26</v>
      </c>
      <c r="E1869" s="5">
        <v>22</v>
      </c>
      <c r="F1869" s="5">
        <v>0</v>
      </c>
      <c r="G1869" s="5">
        <v>0</v>
      </c>
      <c r="H1869" s="5">
        <v>18</v>
      </c>
      <c r="I1869" s="5">
        <v>28</v>
      </c>
      <c r="J1869" s="5">
        <v>0</v>
      </c>
      <c r="K1869" s="5">
        <v>27</v>
      </c>
      <c r="L1869" s="5">
        <v>15</v>
      </c>
      <c r="M1869" s="5">
        <v>0</v>
      </c>
      <c r="N1869" s="5">
        <v>30</v>
      </c>
      <c r="O1869" s="5">
        <v>17</v>
      </c>
      <c r="P1869" s="5">
        <v>10</v>
      </c>
      <c r="Q1869" s="5">
        <v>0</v>
      </c>
      <c r="R1869" s="5">
        <v>0</v>
      </c>
      <c r="S1869" s="5" t="s">
        <v>27</v>
      </c>
      <c r="T1869" s="5"/>
    </row>
    <row r="1870" spans="1:20" x14ac:dyDescent="0.25">
      <c r="A1870" s="5">
        <f>1863</f>
      </c>
      <c r="B1870" s="5" t="s">
        <v>1889</v>
      </c>
      <c r="C1870" s="5" t="s">
        <v>27</v>
      </c>
      <c r="D1870" s="5" t="s">
        <v>26</v>
      </c>
      <c r="E1870" s="5">
        <v>22</v>
      </c>
      <c r="F1870" s="5">
        <v>0</v>
      </c>
      <c r="G1870" s="5">
        <v>0</v>
      </c>
      <c r="H1870" s="5">
        <v>18</v>
      </c>
      <c r="I1870" s="5">
        <v>28</v>
      </c>
      <c r="J1870" s="5">
        <v>0</v>
      </c>
      <c r="K1870" s="5">
        <v>27</v>
      </c>
      <c r="L1870" s="5">
        <v>15</v>
      </c>
      <c r="M1870" s="5">
        <v>0</v>
      </c>
      <c r="N1870" s="5">
        <v>30</v>
      </c>
      <c r="O1870" s="5">
        <v>17</v>
      </c>
      <c r="P1870" s="5">
        <v>10</v>
      </c>
      <c r="Q1870" s="5">
        <v>0</v>
      </c>
      <c r="R1870" s="5">
        <v>0</v>
      </c>
      <c r="S1870" s="5" t="s">
        <v>27</v>
      </c>
      <c r="T1870" s="5"/>
    </row>
    <row r="1871" spans="1:20" x14ac:dyDescent="0.25">
      <c r="A1871" s="5">
        <f>1864</f>
      </c>
      <c r="B1871" s="5" t="s">
        <v>1890</v>
      </c>
      <c r="C1871" s="5" t="s">
        <v>27</v>
      </c>
      <c r="D1871" s="5" t="s">
        <v>26</v>
      </c>
      <c r="E1871" s="5">
        <v>22</v>
      </c>
      <c r="F1871" s="5">
        <v>0</v>
      </c>
      <c r="G1871" s="5">
        <v>0</v>
      </c>
      <c r="H1871" s="5">
        <v>18</v>
      </c>
      <c r="I1871" s="5">
        <v>28</v>
      </c>
      <c r="J1871" s="5">
        <v>0</v>
      </c>
      <c r="K1871" s="5">
        <v>27</v>
      </c>
      <c r="L1871" s="5">
        <v>15</v>
      </c>
      <c r="M1871" s="5">
        <v>0</v>
      </c>
      <c r="N1871" s="5">
        <v>30</v>
      </c>
      <c r="O1871" s="5">
        <v>17</v>
      </c>
      <c r="P1871" s="5">
        <v>10</v>
      </c>
      <c r="Q1871" s="5">
        <v>0</v>
      </c>
      <c r="R1871" s="5">
        <v>0</v>
      </c>
      <c r="S1871" s="5" t="s">
        <v>27</v>
      </c>
      <c r="T1871" s="5"/>
    </row>
    <row r="1872" spans="1:20" x14ac:dyDescent="0.25">
      <c r="A1872" s="5">
        <f>1865</f>
      </c>
      <c r="B1872" s="5" t="s">
        <v>1891</v>
      </c>
      <c r="C1872" s="5" t="s">
        <v>27</v>
      </c>
      <c r="D1872" s="5" t="s">
        <v>26</v>
      </c>
      <c r="E1872" s="5">
        <v>22</v>
      </c>
      <c r="F1872" s="5">
        <v>0</v>
      </c>
      <c r="G1872" s="5">
        <v>0</v>
      </c>
      <c r="H1872" s="5">
        <v>18</v>
      </c>
      <c r="I1872" s="5">
        <v>28</v>
      </c>
      <c r="J1872" s="5">
        <v>0</v>
      </c>
      <c r="K1872" s="5">
        <v>27</v>
      </c>
      <c r="L1872" s="5">
        <v>15</v>
      </c>
      <c r="M1872" s="5">
        <v>0</v>
      </c>
      <c r="N1872" s="5">
        <v>30</v>
      </c>
      <c r="O1872" s="5">
        <v>17</v>
      </c>
      <c r="P1872" s="5">
        <v>10</v>
      </c>
      <c r="Q1872" s="5">
        <v>0</v>
      </c>
      <c r="R1872" s="5">
        <v>0</v>
      </c>
      <c r="S1872" s="5" t="s">
        <v>27</v>
      </c>
      <c r="T1872" s="5"/>
    </row>
    <row r="1873" spans="1:20" x14ac:dyDescent="0.25">
      <c r="A1873" s="5">
        <f>1866</f>
      </c>
      <c r="B1873" s="5" t="s">
        <v>1892</v>
      </c>
      <c r="C1873" s="5" t="s">
        <v>27</v>
      </c>
      <c r="D1873" s="5" t="s">
        <v>26</v>
      </c>
      <c r="E1873" s="5">
        <v>22</v>
      </c>
      <c r="F1873" s="5">
        <v>0</v>
      </c>
      <c r="G1873" s="5">
        <v>0</v>
      </c>
      <c r="H1873" s="5">
        <v>18</v>
      </c>
      <c r="I1873" s="5">
        <v>28</v>
      </c>
      <c r="J1873" s="5">
        <v>0</v>
      </c>
      <c r="K1873" s="5">
        <v>27</v>
      </c>
      <c r="L1873" s="5">
        <v>15</v>
      </c>
      <c r="M1873" s="5">
        <v>0</v>
      </c>
      <c r="N1873" s="5">
        <v>30</v>
      </c>
      <c r="O1873" s="5">
        <v>17</v>
      </c>
      <c r="P1873" s="5">
        <v>10</v>
      </c>
      <c r="Q1873" s="5">
        <v>0</v>
      </c>
      <c r="R1873" s="5">
        <v>0</v>
      </c>
      <c r="S1873" s="5" t="s">
        <v>27</v>
      </c>
      <c r="T1873" s="5"/>
    </row>
    <row r="1874" spans="1:20" x14ac:dyDescent="0.25">
      <c r="A1874" s="5">
        <f>1867</f>
      </c>
      <c r="B1874" s="5" t="s">
        <v>1893</v>
      </c>
      <c r="C1874" s="5" t="s">
        <v>27</v>
      </c>
      <c r="D1874" s="5" t="s">
        <v>26</v>
      </c>
      <c r="E1874" s="5">
        <v>22</v>
      </c>
      <c r="F1874" s="5">
        <v>0</v>
      </c>
      <c r="G1874" s="5">
        <v>0</v>
      </c>
      <c r="H1874" s="5">
        <v>18</v>
      </c>
      <c r="I1874" s="5">
        <v>28</v>
      </c>
      <c r="J1874" s="5">
        <v>0</v>
      </c>
      <c r="K1874" s="5">
        <v>27</v>
      </c>
      <c r="L1874" s="5">
        <v>15</v>
      </c>
      <c r="M1874" s="5">
        <v>0</v>
      </c>
      <c r="N1874" s="5">
        <v>30</v>
      </c>
      <c r="O1874" s="5">
        <v>17</v>
      </c>
      <c r="P1874" s="5">
        <v>10</v>
      </c>
      <c r="Q1874" s="5">
        <v>0</v>
      </c>
      <c r="R1874" s="5">
        <v>0</v>
      </c>
      <c r="S1874" s="5" t="s">
        <v>27</v>
      </c>
      <c r="T1874" s="5"/>
    </row>
    <row r="1875" spans="1:20" x14ac:dyDescent="0.25">
      <c r="A1875" s="5">
        <f>1868</f>
      </c>
      <c r="B1875" s="5" t="s">
        <v>1894</v>
      </c>
      <c r="C1875" s="5" t="s">
        <v>27</v>
      </c>
      <c r="D1875" s="5" t="s">
        <v>26</v>
      </c>
      <c r="E1875" s="5">
        <v>22</v>
      </c>
      <c r="F1875" s="5">
        <v>0</v>
      </c>
      <c r="G1875" s="5">
        <v>0</v>
      </c>
      <c r="H1875" s="5">
        <v>18</v>
      </c>
      <c r="I1875" s="5">
        <v>28</v>
      </c>
      <c r="J1875" s="5">
        <v>0</v>
      </c>
      <c r="K1875" s="5">
        <v>27</v>
      </c>
      <c r="L1875" s="5">
        <v>15</v>
      </c>
      <c r="M1875" s="5">
        <v>0</v>
      </c>
      <c r="N1875" s="5">
        <v>30</v>
      </c>
      <c r="O1875" s="5">
        <v>17</v>
      </c>
      <c r="P1875" s="5">
        <v>10</v>
      </c>
      <c r="Q1875" s="5">
        <v>0</v>
      </c>
      <c r="R1875" s="5">
        <v>0</v>
      </c>
      <c r="S1875" s="5" t="s">
        <v>27</v>
      </c>
      <c r="T1875" s="5"/>
    </row>
    <row r="1876" spans="1:20" x14ac:dyDescent="0.25">
      <c r="A1876" s="5">
        <f>1869</f>
      </c>
      <c r="B1876" s="5" t="s">
        <v>1895</v>
      </c>
      <c r="C1876" s="5" t="s">
        <v>27</v>
      </c>
      <c r="D1876" s="5" t="s">
        <v>26</v>
      </c>
      <c r="E1876" s="5">
        <v>22</v>
      </c>
      <c r="F1876" s="5">
        <v>0</v>
      </c>
      <c r="G1876" s="5">
        <v>0</v>
      </c>
      <c r="H1876" s="5">
        <v>18</v>
      </c>
      <c r="I1876" s="5">
        <v>28</v>
      </c>
      <c r="J1876" s="5">
        <v>0</v>
      </c>
      <c r="K1876" s="5">
        <v>27</v>
      </c>
      <c r="L1876" s="5">
        <v>15</v>
      </c>
      <c r="M1876" s="5">
        <v>0</v>
      </c>
      <c r="N1876" s="5">
        <v>30</v>
      </c>
      <c r="O1876" s="5">
        <v>17</v>
      </c>
      <c r="P1876" s="5">
        <v>10</v>
      </c>
      <c r="Q1876" s="5">
        <v>0</v>
      </c>
      <c r="R1876" s="5">
        <v>0</v>
      </c>
      <c r="S1876" s="5" t="s">
        <v>27</v>
      </c>
      <c r="T1876" s="5"/>
    </row>
    <row r="1877" spans="1:20" x14ac:dyDescent="0.25">
      <c r="A1877" s="5">
        <f>1870</f>
      </c>
      <c r="B1877" s="5" t="s">
        <v>1896</v>
      </c>
      <c r="C1877" s="5" t="s">
        <v>27</v>
      </c>
      <c r="D1877" s="5" t="s">
        <v>26</v>
      </c>
      <c r="E1877" s="5">
        <v>22</v>
      </c>
      <c r="F1877" s="5">
        <v>0</v>
      </c>
      <c r="G1877" s="5">
        <v>0</v>
      </c>
      <c r="H1877" s="5">
        <v>18</v>
      </c>
      <c r="I1877" s="5">
        <v>28</v>
      </c>
      <c r="J1877" s="5">
        <v>0</v>
      </c>
      <c r="K1877" s="5">
        <v>27</v>
      </c>
      <c r="L1877" s="5">
        <v>15</v>
      </c>
      <c r="M1877" s="5">
        <v>0</v>
      </c>
      <c r="N1877" s="5">
        <v>30</v>
      </c>
      <c r="O1877" s="5">
        <v>17</v>
      </c>
      <c r="P1877" s="5">
        <v>10</v>
      </c>
      <c r="Q1877" s="5">
        <v>0</v>
      </c>
      <c r="R1877" s="5">
        <v>0</v>
      </c>
      <c r="S1877" s="5" t="s">
        <v>27</v>
      </c>
      <c r="T1877" s="5"/>
    </row>
    <row r="1878" spans="1:20" x14ac:dyDescent="0.25">
      <c r="A1878" s="5">
        <f>1871</f>
      </c>
      <c r="B1878" s="5" t="s">
        <v>1897</v>
      </c>
      <c r="C1878" s="5" t="s">
        <v>27</v>
      </c>
      <c r="D1878" s="5" t="s">
        <v>26</v>
      </c>
      <c r="E1878" s="5">
        <v>22</v>
      </c>
      <c r="F1878" s="5">
        <v>0</v>
      </c>
      <c r="G1878" s="5">
        <v>0</v>
      </c>
      <c r="H1878" s="5">
        <v>18</v>
      </c>
      <c r="I1878" s="5">
        <v>28</v>
      </c>
      <c r="J1878" s="5">
        <v>0</v>
      </c>
      <c r="K1878" s="5">
        <v>27</v>
      </c>
      <c r="L1878" s="5">
        <v>15</v>
      </c>
      <c r="M1878" s="5">
        <v>0</v>
      </c>
      <c r="N1878" s="5">
        <v>30</v>
      </c>
      <c r="O1878" s="5">
        <v>17</v>
      </c>
      <c r="P1878" s="5">
        <v>10</v>
      </c>
      <c r="Q1878" s="5">
        <v>0</v>
      </c>
      <c r="R1878" s="5">
        <v>0</v>
      </c>
      <c r="S1878" s="5" t="s">
        <v>27</v>
      </c>
      <c r="T1878" s="5"/>
    </row>
    <row r="1879" spans="1:20" x14ac:dyDescent="0.25">
      <c r="A1879" s="5">
        <f>1872</f>
      </c>
      <c r="B1879" s="5" t="s">
        <v>1898</v>
      </c>
      <c r="C1879" s="5" t="s">
        <v>27</v>
      </c>
      <c r="D1879" s="5" t="s">
        <v>26</v>
      </c>
      <c r="E1879" s="5">
        <v>22</v>
      </c>
      <c r="F1879" s="5">
        <v>0</v>
      </c>
      <c r="G1879" s="5">
        <v>0</v>
      </c>
      <c r="H1879" s="5">
        <v>18</v>
      </c>
      <c r="I1879" s="5">
        <v>28</v>
      </c>
      <c r="J1879" s="5">
        <v>0</v>
      </c>
      <c r="K1879" s="5">
        <v>27</v>
      </c>
      <c r="L1879" s="5">
        <v>15</v>
      </c>
      <c r="M1879" s="5">
        <v>0</v>
      </c>
      <c r="N1879" s="5">
        <v>30</v>
      </c>
      <c r="O1879" s="5">
        <v>17</v>
      </c>
      <c r="P1879" s="5">
        <v>10</v>
      </c>
      <c r="Q1879" s="5">
        <v>0</v>
      </c>
      <c r="R1879" s="5">
        <v>0</v>
      </c>
      <c r="S1879" s="5" t="s">
        <v>27</v>
      </c>
      <c r="T1879" s="5"/>
    </row>
    <row r="1880" spans="1:20" x14ac:dyDescent="0.25">
      <c r="A1880" s="5">
        <f>1873</f>
      </c>
      <c r="B1880" s="5" t="s">
        <v>1899</v>
      </c>
      <c r="C1880" s="5" t="s">
        <v>27</v>
      </c>
      <c r="D1880" s="5" t="s">
        <v>26</v>
      </c>
      <c r="E1880" s="5">
        <v>22</v>
      </c>
      <c r="F1880" s="5">
        <v>0</v>
      </c>
      <c r="G1880" s="5">
        <v>0</v>
      </c>
      <c r="H1880" s="5">
        <v>18</v>
      </c>
      <c r="I1880" s="5">
        <v>28</v>
      </c>
      <c r="J1880" s="5">
        <v>0</v>
      </c>
      <c r="K1880" s="5">
        <v>27</v>
      </c>
      <c r="L1880" s="5">
        <v>15</v>
      </c>
      <c r="M1880" s="5">
        <v>0</v>
      </c>
      <c r="N1880" s="5">
        <v>30</v>
      </c>
      <c r="O1880" s="5">
        <v>17</v>
      </c>
      <c r="P1880" s="5">
        <v>10</v>
      </c>
      <c r="Q1880" s="5">
        <v>0</v>
      </c>
      <c r="R1880" s="5">
        <v>0</v>
      </c>
      <c r="S1880" s="5" t="s">
        <v>27</v>
      </c>
      <c r="T1880" s="5"/>
    </row>
    <row r="1881" spans="1:20" x14ac:dyDescent="0.25">
      <c r="A1881" s="5">
        <f>1874</f>
      </c>
      <c r="B1881" s="5" t="s">
        <v>1900</v>
      </c>
      <c r="C1881" s="5" t="s">
        <v>27</v>
      </c>
      <c r="D1881" s="5" t="s">
        <v>26</v>
      </c>
      <c r="E1881" s="5">
        <v>22</v>
      </c>
      <c r="F1881" s="5">
        <v>0</v>
      </c>
      <c r="G1881" s="5">
        <v>0</v>
      </c>
      <c r="H1881" s="5">
        <v>18</v>
      </c>
      <c r="I1881" s="5">
        <v>28</v>
      </c>
      <c r="J1881" s="5">
        <v>0</v>
      </c>
      <c r="K1881" s="5">
        <v>27</v>
      </c>
      <c r="L1881" s="5">
        <v>15</v>
      </c>
      <c r="M1881" s="5">
        <v>0</v>
      </c>
      <c r="N1881" s="5">
        <v>30</v>
      </c>
      <c r="O1881" s="5">
        <v>17</v>
      </c>
      <c r="P1881" s="5">
        <v>10</v>
      </c>
      <c r="Q1881" s="5">
        <v>0</v>
      </c>
      <c r="R1881" s="5">
        <v>0</v>
      </c>
      <c r="S1881" s="5" t="s">
        <v>27</v>
      </c>
      <c r="T1881" s="5"/>
    </row>
    <row r="1882" spans="1:20" x14ac:dyDescent="0.25">
      <c r="A1882" s="5">
        <f>1875</f>
      </c>
      <c r="B1882" s="5" t="s">
        <v>1901</v>
      </c>
      <c r="C1882" s="5" t="s">
        <v>27</v>
      </c>
      <c r="D1882" s="5" t="s">
        <v>26</v>
      </c>
      <c r="E1882" s="5">
        <v>22</v>
      </c>
      <c r="F1882" s="5">
        <v>0</v>
      </c>
      <c r="G1882" s="5">
        <v>0</v>
      </c>
      <c r="H1882" s="5">
        <v>18</v>
      </c>
      <c r="I1882" s="5">
        <v>28</v>
      </c>
      <c r="J1882" s="5">
        <v>0</v>
      </c>
      <c r="K1882" s="5">
        <v>27</v>
      </c>
      <c r="L1882" s="5">
        <v>15</v>
      </c>
      <c r="M1882" s="5">
        <v>0</v>
      </c>
      <c r="N1882" s="5">
        <v>30</v>
      </c>
      <c r="O1882" s="5">
        <v>17</v>
      </c>
      <c r="P1882" s="5">
        <v>10</v>
      </c>
      <c r="Q1882" s="5">
        <v>0</v>
      </c>
      <c r="R1882" s="5">
        <v>0</v>
      </c>
      <c r="S1882" s="5" t="s">
        <v>27</v>
      </c>
      <c r="T1882" s="5"/>
    </row>
    <row r="1883" spans="1:20" x14ac:dyDescent="0.25">
      <c r="A1883" s="5">
        <f>1876</f>
      </c>
      <c r="B1883" s="5" t="s">
        <v>1902</v>
      </c>
      <c r="C1883" s="5" t="s">
        <v>27</v>
      </c>
      <c r="D1883" s="5" t="s">
        <v>26</v>
      </c>
      <c r="E1883" s="5">
        <v>22</v>
      </c>
      <c r="F1883" s="5">
        <v>0</v>
      </c>
      <c r="G1883" s="5">
        <v>0</v>
      </c>
      <c r="H1883" s="5">
        <v>18</v>
      </c>
      <c r="I1883" s="5">
        <v>28</v>
      </c>
      <c r="J1883" s="5">
        <v>0</v>
      </c>
      <c r="K1883" s="5">
        <v>27</v>
      </c>
      <c r="L1883" s="5">
        <v>15</v>
      </c>
      <c r="M1883" s="5">
        <v>0</v>
      </c>
      <c r="N1883" s="5">
        <v>30</v>
      </c>
      <c r="O1883" s="5">
        <v>17</v>
      </c>
      <c r="P1883" s="5">
        <v>10</v>
      </c>
      <c r="Q1883" s="5">
        <v>0</v>
      </c>
      <c r="R1883" s="5">
        <v>0</v>
      </c>
      <c r="S1883" s="5" t="s">
        <v>27</v>
      </c>
      <c r="T1883" s="5"/>
    </row>
    <row r="1884" spans="1:20" x14ac:dyDescent="0.25">
      <c r="A1884" s="5">
        <f>1877</f>
      </c>
      <c r="B1884" s="5" t="s">
        <v>1903</v>
      </c>
      <c r="C1884" s="5" t="s">
        <v>27</v>
      </c>
      <c r="D1884" s="5" t="s">
        <v>26</v>
      </c>
      <c r="E1884" s="5">
        <v>22</v>
      </c>
      <c r="F1884" s="5">
        <v>0</v>
      </c>
      <c r="G1884" s="5">
        <v>0</v>
      </c>
      <c r="H1884" s="5">
        <v>18</v>
      </c>
      <c r="I1884" s="5">
        <v>28</v>
      </c>
      <c r="J1884" s="5">
        <v>0</v>
      </c>
      <c r="K1884" s="5">
        <v>27</v>
      </c>
      <c r="L1884" s="5">
        <v>15</v>
      </c>
      <c r="M1884" s="5">
        <v>0</v>
      </c>
      <c r="N1884" s="5">
        <v>30</v>
      </c>
      <c r="O1884" s="5">
        <v>17</v>
      </c>
      <c r="P1884" s="5">
        <v>10</v>
      </c>
      <c r="Q1884" s="5">
        <v>0</v>
      </c>
      <c r="R1884" s="5">
        <v>0</v>
      </c>
      <c r="S1884" s="5" t="s">
        <v>27</v>
      </c>
      <c r="T1884" s="5"/>
    </row>
    <row r="1885" spans="1:20" x14ac:dyDescent="0.25">
      <c r="A1885" s="5">
        <f>1878</f>
      </c>
      <c r="B1885" s="5" t="s">
        <v>1904</v>
      </c>
      <c r="C1885" s="5" t="s">
        <v>27</v>
      </c>
      <c r="D1885" s="5" t="s">
        <v>26</v>
      </c>
      <c r="E1885" s="5">
        <v>22</v>
      </c>
      <c r="F1885" s="5">
        <v>0</v>
      </c>
      <c r="G1885" s="5">
        <v>0</v>
      </c>
      <c r="H1885" s="5">
        <v>18</v>
      </c>
      <c r="I1885" s="5">
        <v>28</v>
      </c>
      <c r="J1885" s="5">
        <v>0</v>
      </c>
      <c r="K1885" s="5">
        <v>27</v>
      </c>
      <c r="L1885" s="5">
        <v>15</v>
      </c>
      <c r="M1885" s="5">
        <v>0</v>
      </c>
      <c r="N1885" s="5">
        <v>30</v>
      </c>
      <c r="O1885" s="5">
        <v>17</v>
      </c>
      <c r="P1885" s="5">
        <v>10</v>
      </c>
      <c r="Q1885" s="5">
        <v>0</v>
      </c>
      <c r="R1885" s="5">
        <v>0</v>
      </c>
      <c r="S1885" s="5" t="s">
        <v>27</v>
      </c>
      <c r="T1885" s="5"/>
    </row>
    <row r="1886" spans="1:20" x14ac:dyDescent="0.25">
      <c r="A1886" s="5">
        <f>1879</f>
      </c>
      <c r="B1886" s="5" t="s">
        <v>1905</v>
      </c>
      <c r="C1886" s="5" t="s">
        <v>27</v>
      </c>
      <c r="D1886" s="5" t="s">
        <v>26</v>
      </c>
      <c r="E1886" s="5">
        <v>22</v>
      </c>
      <c r="F1886" s="5">
        <v>0</v>
      </c>
      <c r="G1886" s="5">
        <v>0</v>
      </c>
      <c r="H1886" s="5">
        <v>18</v>
      </c>
      <c r="I1886" s="5">
        <v>28</v>
      </c>
      <c r="J1886" s="5">
        <v>0</v>
      </c>
      <c r="K1886" s="5">
        <v>27</v>
      </c>
      <c r="L1886" s="5">
        <v>15</v>
      </c>
      <c r="M1886" s="5">
        <v>0</v>
      </c>
      <c r="N1886" s="5">
        <v>30</v>
      </c>
      <c r="O1886" s="5">
        <v>17</v>
      </c>
      <c r="P1886" s="5">
        <v>10</v>
      </c>
      <c r="Q1886" s="5">
        <v>0</v>
      </c>
      <c r="R1886" s="5">
        <v>0</v>
      </c>
      <c r="S1886" s="5" t="s">
        <v>27</v>
      </c>
      <c r="T1886" s="5"/>
    </row>
    <row r="1887" spans="1:20" x14ac:dyDescent="0.25">
      <c r="A1887" s="5">
        <f>1880</f>
      </c>
      <c r="B1887" s="5" t="s">
        <v>1906</v>
      </c>
      <c r="C1887" s="5" t="s">
        <v>27</v>
      </c>
      <c r="D1887" s="5" t="s">
        <v>26</v>
      </c>
      <c r="E1887" s="5">
        <v>22</v>
      </c>
      <c r="F1887" s="5">
        <v>0</v>
      </c>
      <c r="G1887" s="5">
        <v>0</v>
      </c>
      <c r="H1887" s="5">
        <v>18</v>
      </c>
      <c r="I1887" s="5">
        <v>28</v>
      </c>
      <c r="J1887" s="5">
        <v>0</v>
      </c>
      <c r="K1887" s="5">
        <v>27</v>
      </c>
      <c r="L1887" s="5">
        <v>15</v>
      </c>
      <c r="M1887" s="5">
        <v>0</v>
      </c>
      <c r="N1887" s="5">
        <v>30</v>
      </c>
      <c r="O1887" s="5">
        <v>17</v>
      </c>
      <c r="P1887" s="5">
        <v>10</v>
      </c>
      <c r="Q1887" s="5">
        <v>0</v>
      </c>
      <c r="R1887" s="5">
        <v>0</v>
      </c>
      <c r="S1887" s="5" t="s">
        <v>27</v>
      </c>
      <c r="T1887" s="5"/>
    </row>
    <row r="1888" spans="1:20" x14ac:dyDescent="0.25">
      <c r="A1888" s="5">
        <f>1881</f>
      </c>
      <c r="B1888" s="5" t="s">
        <v>1907</v>
      </c>
      <c r="C1888" s="5" t="s">
        <v>27</v>
      </c>
      <c r="D1888" s="5" t="s">
        <v>26</v>
      </c>
      <c r="E1888" s="5">
        <v>22</v>
      </c>
      <c r="F1888" s="5">
        <v>0</v>
      </c>
      <c r="G1888" s="5">
        <v>0</v>
      </c>
      <c r="H1888" s="5">
        <v>18</v>
      </c>
      <c r="I1888" s="5">
        <v>28</v>
      </c>
      <c r="J1888" s="5">
        <v>0</v>
      </c>
      <c r="K1888" s="5">
        <v>27</v>
      </c>
      <c r="L1888" s="5">
        <v>15</v>
      </c>
      <c r="M1888" s="5">
        <v>0</v>
      </c>
      <c r="N1888" s="5">
        <v>30</v>
      </c>
      <c r="O1888" s="5">
        <v>17</v>
      </c>
      <c r="P1888" s="5">
        <v>10</v>
      </c>
      <c r="Q1888" s="5">
        <v>0</v>
      </c>
      <c r="R1888" s="5">
        <v>0</v>
      </c>
      <c r="S1888" s="5" t="s">
        <v>27</v>
      </c>
      <c r="T1888" s="5"/>
    </row>
    <row r="1889" spans="1:20" x14ac:dyDescent="0.25">
      <c r="A1889" s="5">
        <f>1882</f>
      </c>
      <c r="B1889" s="5" t="s">
        <v>1908</v>
      </c>
      <c r="C1889" s="5" t="s">
        <v>27</v>
      </c>
      <c r="D1889" s="5" t="s">
        <v>26</v>
      </c>
      <c r="E1889" s="5">
        <v>22</v>
      </c>
      <c r="F1889" s="5">
        <v>0</v>
      </c>
      <c r="G1889" s="5">
        <v>0</v>
      </c>
      <c r="H1889" s="5">
        <v>18</v>
      </c>
      <c r="I1889" s="5">
        <v>28</v>
      </c>
      <c r="J1889" s="5">
        <v>0</v>
      </c>
      <c r="K1889" s="5">
        <v>27</v>
      </c>
      <c r="L1889" s="5">
        <v>15</v>
      </c>
      <c r="M1889" s="5">
        <v>0</v>
      </c>
      <c r="N1889" s="5">
        <v>30</v>
      </c>
      <c r="O1889" s="5">
        <v>17</v>
      </c>
      <c r="P1889" s="5">
        <v>10</v>
      </c>
      <c r="Q1889" s="5">
        <v>0</v>
      </c>
      <c r="R1889" s="5">
        <v>0</v>
      </c>
      <c r="S1889" s="5" t="s">
        <v>27</v>
      </c>
      <c r="T1889" s="5"/>
    </row>
    <row r="1890" spans="1:20" x14ac:dyDescent="0.25">
      <c r="A1890" s="5">
        <f>1883</f>
      </c>
      <c r="B1890" s="5" t="s">
        <v>1909</v>
      </c>
      <c r="C1890" s="5" t="s">
        <v>27</v>
      </c>
      <c r="D1890" s="5" t="s">
        <v>26</v>
      </c>
      <c r="E1890" s="5">
        <v>22</v>
      </c>
      <c r="F1890" s="5">
        <v>0</v>
      </c>
      <c r="G1890" s="5">
        <v>0</v>
      </c>
      <c r="H1890" s="5">
        <v>18</v>
      </c>
      <c r="I1890" s="5">
        <v>28</v>
      </c>
      <c r="J1890" s="5">
        <v>0</v>
      </c>
      <c r="K1890" s="5">
        <v>27</v>
      </c>
      <c r="L1890" s="5">
        <v>15</v>
      </c>
      <c r="M1890" s="5">
        <v>0</v>
      </c>
      <c r="N1890" s="5">
        <v>30</v>
      </c>
      <c r="O1890" s="5">
        <v>17</v>
      </c>
      <c r="P1890" s="5">
        <v>10</v>
      </c>
      <c r="Q1890" s="5">
        <v>0</v>
      </c>
      <c r="R1890" s="5">
        <v>0</v>
      </c>
      <c r="S1890" s="5" t="s">
        <v>27</v>
      </c>
      <c r="T1890" s="5"/>
    </row>
    <row r="1891" spans="1:20" x14ac:dyDescent="0.25">
      <c r="A1891" s="5">
        <f>1884</f>
      </c>
      <c r="B1891" s="5" t="s">
        <v>1910</v>
      </c>
      <c r="C1891" s="5" t="s">
        <v>27</v>
      </c>
      <c r="D1891" s="5" t="s">
        <v>26</v>
      </c>
      <c r="E1891" s="5">
        <v>22</v>
      </c>
      <c r="F1891" s="5">
        <v>0</v>
      </c>
      <c r="G1891" s="5">
        <v>0</v>
      </c>
      <c r="H1891" s="5">
        <v>18</v>
      </c>
      <c r="I1891" s="5">
        <v>28</v>
      </c>
      <c r="J1891" s="5">
        <v>0</v>
      </c>
      <c r="K1891" s="5">
        <v>27</v>
      </c>
      <c r="L1891" s="5">
        <v>15</v>
      </c>
      <c r="M1891" s="5">
        <v>0</v>
      </c>
      <c r="N1891" s="5">
        <v>30</v>
      </c>
      <c r="O1891" s="5">
        <v>17</v>
      </c>
      <c r="P1891" s="5">
        <v>10</v>
      </c>
      <c r="Q1891" s="5">
        <v>0</v>
      </c>
      <c r="R1891" s="5">
        <v>0</v>
      </c>
      <c r="S1891" s="5" t="s">
        <v>27</v>
      </c>
      <c r="T1891" s="5"/>
    </row>
    <row r="1892" spans="1:20" x14ac:dyDescent="0.25">
      <c r="A1892" s="5">
        <f>1885</f>
      </c>
      <c r="B1892" s="5" t="s">
        <v>1911</v>
      </c>
      <c r="C1892" s="5" t="s">
        <v>27</v>
      </c>
      <c r="D1892" s="5" t="s">
        <v>26</v>
      </c>
      <c r="E1892" s="5">
        <v>22</v>
      </c>
      <c r="F1892" s="5">
        <v>0</v>
      </c>
      <c r="G1892" s="5">
        <v>0</v>
      </c>
      <c r="H1892" s="5">
        <v>18</v>
      </c>
      <c r="I1892" s="5">
        <v>28</v>
      </c>
      <c r="J1892" s="5">
        <v>0</v>
      </c>
      <c r="K1892" s="5">
        <v>27</v>
      </c>
      <c r="L1892" s="5">
        <v>15</v>
      </c>
      <c r="M1892" s="5">
        <v>0</v>
      </c>
      <c r="N1892" s="5">
        <v>30</v>
      </c>
      <c r="O1892" s="5">
        <v>17</v>
      </c>
      <c r="P1892" s="5">
        <v>10</v>
      </c>
      <c r="Q1892" s="5">
        <v>0</v>
      </c>
      <c r="R1892" s="5">
        <v>0</v>
      </c>
      <c r="S1892" s="5" t="s">
        <v>27</v>
      </c>
      <c r="T1892" s="5"/>
    </row>
    <row r="1893" spans="1:20" x14ac:dyDescent="0.25">
      <c r="A1893" s="5">
        <f>1886</f>
      </c>
      <c r="B1893" s="5" t="s">
        <v>1912</v>
      </c>
      <c r="C1893" s="5" t="s">
        <v>27</v>
      </c>
      <c r="D1893" s="5" t="s">
        <v>26</v>
      </c>
      <c r="E1893" s="5">
        <v>22</v>
      </c>
      <c r="F1893" s="5">
        <v>0</v>
      </c>
      <c r="G1893" s="5">
        <v>0</v>
      </c>
      <c r="H1893" s="5">
        <v>18</v>
      </c>
      <c r="I1893" s="5">
        <v>28</v>
      </c>
      <c r="J1893" s="5">
        <v>0</v>
      </c>
      <c r="K1893" s="5">
        <v>27</v>
      </c>
      <c r="L1893" s="5">
        <v>15</v>
      </c>
      <c r="M1893" s="5">
        <v>0</v>
      </c>
      <c r="N1893" s="5">
        <v>30</v>
      </c>
      <c r="O1893" s="5">
        <v>17</v>
      </c>
      <c r="P1893" s="5">
        <v>10</v>
      </c>
      <c r="Q1893" s="5">
        <v>0</v>
      </c>
      <c r="R1893" s="5">
        <v>0</v>
      </c>
      <c r="S1893" s="5" t="s">
        <v>27</v>
      </c>
      <c r="T1893" s="5"/>
    </row>
    <row r="1894" spans="1:20" x14ac:dyDescent="0.25">
      <c r="A1894" s="5">
        <f>1887</f>
      </c>
      <c r="B1894" s="5" t="s">
        <v>1913</v>
      </c>
      <c r="C1894" s="5" t="s">
        <v>27</v>
      </c>
      <c r="D1894" s="5" t="s">
        <v>26</v>
      </c>
      <c r="E1894" s="5">
        <v>22</v>
      </c>
      <c r="F1894" s="5">
        <v>0</v>
      </c>
      <c r="G1894" s="5">
        <v>0</v>
      </c>
      <c r="H1894" s="5">
        <v>18</v>
      </c>
      <c r="I1894" s="5">
        <v>28</v>
      </c>
      <c r="J1894" s="5">
        <v>0</v>
      </c>
      <c r="K1894" s="5">
        <v>27</v>
      </c>
      <c r="L1894" s="5">
        <v>15</v>
      </c>
      <c r="M1894" s="5">
        <v>0</v>
      </c>
      <c r="N1894" s="5">
        <v>30</v>
      </c>
      <c r="O1894" s="5">
        <v>17</v>
      </c>
      <c r="P1894" s="5">
        <v>10</v>
      </c>
      <c r="Q1894" s="5">
        <v>0</v>
      </c>
      <c r="R1894" s="5">
        <v>0</v>
      </c>
      <c r="S1894" s="5" t="s">
        <v>27</v>
      </c>
      <c r="T1894" s="5"/>
    </row>
    <row r="1895" spans="1:20" x14ac:dyDescent="0.25">
      <c r="A1895" s="5">
        <f>1888</f>
      </c>
      <c r="B1895" s="5" t="s">
        <v>1914</v>
      </c>
      <c r="C1895" s="5" t="s">
        <v>27</v>
      </c>
      <c r="D1895" s="5" t="s">
        <v>26</v>
      </c>
      <c r="E1895" s="5">
        <v>22</v>
      </c>
      <c r="F1895" s="5">
        <v>0</v>
      </c>
      <c r="G1895" s="5">
        <v>0</v>
      </c>
      <c r="H1895" s="5">
        <v>18</v>
      </c>
      <c r="I1895" s="5">
        <v>28</v>
      </c>
      <c r="J1895" s="5">
        <v>0</v>
      </c>
      <c r="K1895" s="5">
        <v>27</v>
      </c>
      <c r="L1895" s="5">
        <v>15</v>
      </c>
      <c r="M1895" s="5">
        <v>0</v>
      </c>
      <c r="N1895" s="5">
        <v>30</v>
      </c>
      <c r="O1895" s="5">
        <v>17</v>
      </c>
      <c r="P1895" s="5">
        <v>10</v>
      </c>
      <c r="Q1895" s="5">
        <v>0</v>
      </c>
      <c r="R1895" s="5">
        <v>0</v>
      </c>
      <c r="S1895" s="5" t="s">
        <v>27</v>
      </c>
      <c r="T1895" s="5"/>
    </row>
    <row r="1896" spans="1:20" x14ac:dyDescent="0.25">
      <c r="A1896" s="5">
        <f>1889</f>
      </c>
      <c r="B1896" s="5" t="s">
        <v>1915</v>
      </c>
      <c r="C1896" s="5" t="s">
        <v>27</v>
      </c>
      <c r="D1896" s="5" t="s">
        <v>26</v>
      </c>
      <c r="E1896" s="5">
        <v>22</v>
      </c>
      <c r="F1896" s="5">
        <v>0</v>
      </c>
      <c r="G1896" s="5">
        <v>0</v>
      </c>
      <c r="H1896" s="5">
        <v>18</v>
      </c>
      <c r="I1896" s="5">
        <v>28</v>
      </c>
      <c r="J1896" s="5">
        <v>0</v>
      </c>
      <c r="K1896" s="5">
        <v>27</v>
      </c>
      <c r="L1896" s="5">
        <v>15</v>
      </c>
      <c r="M1896" s="5">
        <v>0</v>
      </c>
      <c r="N1896" s="5">
        <v>30</v>
      </c>
      <c r="O1896" s="5">
        <v>17</v>
      </c>
      <c r="P1896" s="5">
        <v>10</v>
      </c>
      <c r="Q1896" s="5">
        <v>0</v>
      </c>
      <c r="R1896" s="5">
        <v>0</v>
      </c>
      <c r="S1896" s="5" t="s">
        <v>27</v>
      </c>
      <c r="T1896" s="5"/>
    </row>
    <row r="1897" spans="1:20" x14ac:dyDescent="0.25">
      <c r="A1897" s="5">
        <f>1890</f>
      </c>
      <c r="B1897" s="5" t="s">
        <v>1916</v>
      </c>
      <c r="C1897" s="5" t="s">
        <v>27</v>
      </c>
      <c r="D1897" s="5" t="s">
        <v>26</v>
      </c>
      <c r="E1897" s="5">
        <v>22</v>
      </c>
      <c r="F1897" s="5">
        <v>0</v>
      </c>
      <c r="G1897" s="5">
        <v>0</v>
      </c>
      <c r="H1897" s="5">
        <v>18</v>
      </c>
      <c r="I1897" s="5">
        <v>28</v>
      </c>
      <c r="J1897" s="5">
        <v>0</v>
      </c>
      <c r="K1897" s="5">
        <v>27</v>
      </c>
      <c r="L1897" s="5">
        <v>15</v>
      </c>
      <c r="M1897" s="5">
        <v>0</v>
      </c>
      <c r="N1897" s="5">
        <v>30</v>
      </c>
      <c r="O1897" s="5">
        <v>17</v>
      </c>
      <c r="P1897" s="5">
        <v>10</v>
      </c>
      <c r="Q1897" s="5">
        <v>0</v>
      </c>
      <c r="R1897" s="5">
        <v>0</v>
      </c>
      <c r="S1897" s="5" t="s">
        <v>27</v>
      </c>
      <c r="T1897" s="5"/>
    </row>
    <row r="1898" spans="1:20" x14ac:dyDescent="0.25">
      <c r="A1898" s="5">
        <f>1891</f>
      </c>
      <c r="B1898" s="5" t="s">
        <v>1917</v>
      </c>
      <c r="C1898" s="5" t="s">
        <v>27</v>
      </c>
      <c r="D1898" s="5" t="s">
        <v>26</v>
      </c>
      <c r="E1898" s="5">
        <v>22</v>
      </c>
      <c r="F1898" s="5">
        <v>0</v>
      </c>
      <c r="G1898" s="5">
        <v>0</v>
      </c>
      <c r="H1898" s="5">
        <v>18</v>
      </c>
      <c r="I1898" s="5">
        <v>28</v>
      </c>
      <c r="J1898" s="5">
        <v>0</v>
      </c>
      <c r="K1898" s="5">
        <v>27</v>
      </c>
      <c r="L1898" s="5">
        <v>15</v>
      </c>
      <c r="M1898" s="5">
        <v>0</v>
      </c>
      <c r="N1898" s="5">
        <v>30</v>
      </c>
      <c r="O1898" s="5">
        <v>17</v>
      </c>
      <c r="P1898" s="5">
        <v>10</v>
      </c>
      <c r="Q1898" s="5">
        <v>0</v>
      </c>
      <c r="R1898" s="5">
        <v>0</v>
      </c>
      <c r="S1898" s="5" t="s">
        <v>27</v>
      </c>
      <c r="T1898" s="5"/>
    </row>
    <row r="1899" spans="1:20" x14ac:dyDescent="0.25">
      <c r="A1899" s="5">
        <f>1892</f>
      </c>
      <c r="B1899" s="5" t="s">
        <v>1918</v>
      </c>
      <c r="C1899" s="5" t="s">
        <v>27</v>
      </c>
      <c r="D1899" s="5" t="s">
        <v>26</v>
      </c>
      <c r="E1899" s="5">
        <v>22</v>
      </c>
      <c r="F1899" s="5">
        <v>0</v>
      </c>
      <c r="G1899" s="5">
        <v>0</v>
      </c>
      <c r="H1899" s="5">
        <v>18</v>
      </c>
      <c r="I1899" s="5">
        <v>28</v>
      </c>
      <c r="J1899" s="5">
        <v>0</v>
      </c>
      <c r="K1899" s="5">
        <v>27</v>
      </c>
      <c r="L1899" s="5">
        <v>15</v>
      </c>
      <c r="M1899" s="5">
        <v>0</v>
      </c>
      <c r="N1899" s="5">
        <v>30</v>
      </c>
      <c r="O1899" s="5">
        <v>17</v>
      </c>
      <c r="P1899" s="5">
        <v>10</v>
      </c>
      <c r="Q1899" s="5">
        <v>0</v>
      </c>
      <c r="R1899" s="5">
        <v>0</v>
      </c>
      <c r="S1899" s="5" t="s">
        <v>27</v>
      </c>
      <c r="T1899" s="5"/>
    </row>
    <row r="1900" spans="1:20" x14ac:dyDescent="0.25">
      <c r="A1900" s="5">
        <f>1893</f>
      </c>
      <c r="B1900" s="5" t="s">
        <v>1919</v>
      </c>
      <c r="C1900" s="5" t="s">
        <v>27</v>
      </c>
      <c r="D1900" s="5" t="s">
        <v>26</v>
      </c>
      <c r="E1900" s="5">
        <v>22</v>
      </c>
      <c r="F1900" s="5">
        <v>0</v>
      </c>
      <c r="G1900" s="5">
        <v>0</v>
      </c>
      <c r="H1900" s="5">
        <v>18</v>
      </c>
      <c r="I1900" s="5">
        <v>28</v>
      </c>
      <c r="J1900" s="5">
        <v>0</v>
      </c>
      <c r="K1900" s="5">
        <v>27</v>
      </c>
      <c r="L1900" s="5">
        <v>15</v>
      </c>
      <c r="M1900" s="5">
        <v>0</v>
      </c>
      <c r="N1900" s="5">
        <v>30</v>
      </c>
      <c r="O1900" s="5">
        <v>17</v>
      </c>
      <c r="P1900" s="5">
        <v>10</v>
      </c>
      <c r="Q1900" s="5">
        <v>0</v>
      </c>
      <c r="R1900" s="5">
        <v>0</v>
      </c>
      <c r="S1900" s="5" t="s">
        <v>27</v>
      </c>
      <c r="T1900" s="5"/>
    </row>
    <row r="1901" spans="1:20" x14ac:dyDescent="0.25">
      <c r="A1901" s="5">
        <f>1894</f>
      </c>
      <c r="B1901" s="5" t="s">
        <v>1920</v>
      </c>
      <c r="C1901" s="5" t="s">
        <v>27</v>
      </c>
      <c r="D1901" s="5" t="s">
        <v>26</v>
      </c>
      <c r="E1901" s="5">
        <v>22</v>
      </c>
      <c r="F1901" s="5">
        <v>0</v>
      </c>
      <c r="G1901" s="5">
        <v>0</v>
      </c>
      <c r="H1901" s="5">
        <v>18</v>
      </c>
      <c r="I1901" s="5">
        <v>28</v>
      </c>
      <c r="J1901" s="5">
        <v>0</v>
      </c>
      <c r="K1901" s="5">
        <v>27</v>
      </c>
      <c r="L1901" s="5">
        <v>15</v>
      </c>
      <c r="M1901" s="5">
        <v>0</v>
      </c>
      <c r="N1901" s="5">
        <v>30</v>
      </c>
      <c r="O1901" s="5">
        <v>17</v>
      </c>
      <c r="P1901" s="5">
        <v>10</v>
      </c>
      <c r="Q1901" s="5">
        <v>0</v>
      </c>
      <c r="R1901" s="5">
        <v>0</v>
      </c>
      <c r="S1901" s="5" t="s">
        <v>27</v>
      </c>
      <c r="T1901" s="5"/>
    </row>
    <row r="1902" spans="1:20" x14ac:dyDescent="0.25">
      <c r="A1902" s="5">
        <f>1895</f>
      </c>
      <c r="B1902" s="5" t="s">
        <v>1921</v>
      </c>
      <c r="C1902" s="5" t="s">
        <v>27</v>
      </c>
      <c r="D1902" s="5" t="s">
        <v>26</v>
      </c>
      <c r="E1902" s="5">
        <v>22</v>
      </c>
      <c r="F1902" s="5">
        <v>0</v>
      </c>
      <c r="G1902" s="5">
        <v>0</v>
      </c>
      <c r="H1902" s="5">
        <v>18</v>
      </c>
      <c r="I1902" s="5">
        <v>28</v>
      </c>
      <c r="J1902" s="5">
        <v>0</v>
      </c>
      <c r="K1902" s="5">
        <v>27</v>
      </c>
      <c r="L1902" s="5">
        <v>15</v>
      </c>
      <c r="M1902" s="5">
        <v>0</v>
      </c>
      <c r="N1902" s="5">
        <v>30</v>
      </c>
      <c r="O1902" s="5">
        <v>17</v>
      </c>
      <c r="P1902" s="5">
        <v>10</v>
      </c>
      <c r="Q1902" s="5">
        <v>0</v>
      </c>
      <c r="R1902" s="5">
        <v>0</v>
      </c>
      <c r="S1902" s="5" t="s">
        <v>27</v>
      </c>
      <c r="T1902" s="5"/>
    </row>
    <row r="1903" spans="1:20" x14ac:dyDescent="0.25">
      <c r="A1903" s="5">
        <f>1896</f>
      </c>
      <c r="B1903" s="5" t="s">
        <v>1922</v>
      </c>
      <c r="C1903" s="5" t="s">
        <v>27</v>
      </c>
      <c r="D1903" s="5" t="s">
        <v>26</v>
      </c>
      <c r="E1903" s="5">
        <v>22</v>
      </c>
      <c r="F1903" s="5">
        <v>0</v>
      </c>
      <c r="G1903" s="5">
        <v>0</v>
      </c>
      <c r="H1903" s="5">
        <v>18</v>
      </c>
      <c r="I1903" s="5">
        <v>28</v>
      </c>
      <c r="J1903" s="5">
        <v>0</v>
      </c>
      <c r="K1903" s="5">
        <v>27</v>
      </c>
      <c r="L1903" s="5">
        <v>15</v>
      </c>
      <c r="M1903" s="5">
        <v>0</v>
      </c>
      <c r="N1903" s="5">
        <v>30</v>
      </c>
      <c r="O1903" s="5">
        <v>17</v>
      </c>
      <c r="P1903" s="5">
        <v>10</v>
      </c>
      <c r="Q1903" s="5">
        <v>0</v>
      </c>
      <c r="R1903" s="5">
        <v>0</v>
      </c>
      <c r="S1903" s="5" t="s">
        <v>27</v>
      </c>
      <c r="T1903" s="5"/>
    </row>
    <row r="1904" spans="1:20" x14ac:dyDescent="0.25">
      <c r="A1904" s="5">
        <f>1897</f>
      </c>
      <c r="B1904" s="5" t="s">
        <v>1923</v>
      </c>
      <c r="C1904" s="5" t="s">
        <v>27</v>
      </c>
      <c r="D1904" s="5" t="s">
        <v>26</v>
      </c>
      <c r="E1904" s="5">
        <v>22</v>
      </c>
      <c r="F1904" s="5">
        <v>0</v>
      </c>
      <c r="G1904" s="5">
        <v>0</v>
      </c>
      <c r="H1904" s="5">
        <v>18</v>
      </c>
      <c r="I1904" s="5">
        <v>28</v>
      </c>
      <c r="J1904" s="5">
        <v>0</v>
      </c>
      <c r="K1904" s="5">
        <v>27</v>
      </c>
      <c r="L1904" s="5">
        <v>15</v>
      </c>
      <c r="M1904" s="5">
        <v>0</v>
      </c>
      <c r="N1904" s="5">
        <v>30</v>
      </c>
      <c r="O1904" s="5">
        <v>17</v>
      </c>
      <c r="P1904" s="5">
        <v>10</v>
      </c>
      <c r="Q1904" s="5">
        <v>0</v>
      </c>
      <c r="R1904" s="5">
        <v>0</v>
      </c>
      <c r="S1904" s="5" t="s">
        <v>27</v>
      </c>
      <c r="T1904" s="5"/>
    </row>
    <row r="1905" spans="1:20" x14ac:dyDescent="0.25">
      <c r="A1905" s="5">
        <f>1898</f>
      </c>
      <c r="B1905" s="5" t="s">
        <v>1924</v>
      </c>
      <c r="C1905" s="5" t="s">
        <v>27</v>
      </c>
      <c r="D1905" s="5" t="s">
        <v>26</v>
      </c>
      <c r="E1905" s="5">
        <v>22</v>
      </c>
      <c r="F1905" s="5">
        <v>0</v>
      </c>
      <c r="G1905" s="5">
        <v>0</v>
      </c>
      <c r="H1905" s="5">
        <v>18</v>
      </c>
      <c r="I1905" s="5">
        <v>28</v>
      </c>
      <c r="J1905" s="5">
        <v>0</v>
      </c>
      <c r="K1905" s="5">
        <v>27</v>
      </c>
      <c r="L1905" s="5">
        <v>15</v>
      </c>
      <c r="M1905" s="5">
        <v>0</v>
      </c>
      <c r="N1905" s="5">
        <v>30</v>
      </c>
      <c r="O1905" s="5">
        <v>17</v>
      </c>
      <c r="P1905" s="5">
        <v>10</v>
      </c>
      <c r="Q1905" s="5">
        <v>0</v>
      </c>
      <c r="R1905" s="5">
        <v>0</v>
      </c>
      <c r="S1905" s="5" t="s">
        <v>27</v>
      </c>
      <c r="T1905" s="5"/>
    </row>
    <row r="1906" spans="1:20" x14ac:dyDescent="0.25">
      <c r="A1906" s="5">
        <f>1899</f>
      </c>
      <c r="B1906" s="5" t="s">
        <v>1925</v>
      </c>
      <c r="C1906" s="5" t="s">
        <v>27</v>
      </c>
      <c r="D1906" s="5" t="s">
        <v>26</v>
      </c>
      <c r="E1906" s="5">
        <v>22</v>
      </c>
      <c r="F1906" s="5">
        <v>0</v>
      </c>
      <c r="G1906" s="5">
        <v>0</v>
      </c>
      <c r="H1906" s="5">
        <v>18</v>
      </c>
      <c r="I1906" s="5">
        <v>28</v>
      </c>
      <c r="J1906" s="5">
        <v>0</v>
      </c>
      <c r="K1906" s="5">
        <v>27</v>
      </c>
      <c r="L1906" s="5">
        <v>15</v>
      </c>
      <c r="M1906" s="5">
        <v>0</v>
      </c>
      <c r="N1906" s="5">
        <v>30</v>
      </c>
      <c r="O1906" s="5">
        <v>17</v>
      </c>
      <c r="P1906" s="5">
        <v>10</v>
      </c>
      <c r="Q1906" s="5">
        <v>0</v>
      </c>
      <c r="R1906" s="5">
        <v>0</v>
      </c>
      <c r="S1906" s="5" t="s">
        <v>27</v>
      </c>
      <c r="T1906" s="5"/>
    </row>
    <row r="1907" spans="1:20" x14ac:dyDescent="0.25">
      <c r="A1907" s="5">
        <f>1900</f>
      </c>
      <c r="B1907" s="5" t="s">
        <v>1926</v>
      </c>
      <c r="C1907" s="5" t="s">
        <v>27</v>
      </c>
      <c r="D1907" s="5" t="s">
        <v>26</v>
      </c>
      <c r="E1907" s="5">
        <v>22</v>
      </c>
      <c r="F1907" s="5">
        <v>0</v>
      </c>
      <c r="G1907" s="5">
        <v>0</v>
      </c>
      <c r="H1907" s="5">
        <v>18</v>
      </c>
      <c r="I1907" s="5">
        <v>28</v>
      </c>
      <c r="J1907" s="5">
        <v>0</v>
      </c>
      <c r="K1907" s="5">
        <v>27</v>
      </c>
      <c r="L1907" s="5">
        <v>15</v>
      </c>
      <c r="M1907" s="5">
        <v>0</v>
      </c>
      <c r="N1907" s="5">
        <v>30</v>
      </c>
      <c r="O1907" s="5">
        <v>17</v>
      </c>
      <c r="P1907" s="5">
        <v>10</v>
      </c>
      <c r="Q1907" s="5">
        <v>0</v>
      </c>
      <c r="R1907" s="5">
        <v>0</v>
      </c>
      <c r="S1907" s="5" t="s">
        <v>27</v>
      </c>
      <c r="T1907" s="5"/>
    </row>
    <row r="1908" spans="1:20" x14ac:dyDescent="0.25">
      <c r="A1908" s="5">
        <f>1901</f>
      </c>
      <c r="B1908" s="5" t="s">
        <v>1927</v>
      </c>
      <c r="C1908" s="5" t="s">
        <v>27</v>
      </c>
      <c r="D1908" s="5" t="s">
        <v>26</v>
      </c>
      <c r="E1908" s="5">
        <v>22</v>
      </c>
      <c r="F1908" s="5">
        <v>0</v>
      </c>
      <c r="G1908" s="5">
        <v>0</v>
      </c>
      <c r="H1908" s="5">
        <v>18</v>
      </c>
      <c r="I1908" s="5">
        <v>28</v>
      </c>
      <c r="J1908" s="5">
        <v>0</v>
      </c>
      <c r="K1908" s="5">
        <v>27</v>
      </c>
      <c r="L1908" s="5">
        <v>15</v>
      </c>
      <c r="M1908" s="5">
        <v>0</v>
      </c>
      <c r="N1908" s="5">
        <v>30</v>
      </c>
      <c r="O1908" s="5">
        <v>17</v>
      </c>
      <c r="P1908" s="5">
        <v>10</v>
      </c>
      <c r="Q1908" s="5">
        <v>0</v>
      </c>
      <c r="R1908" s="5">
        <v>0</v>
      </c>
      <c r="S1908" s="5" t="s">
        <v>27</v>
      </c>
      <c r="T1908" s="5"/>
    </row>
    <row r="1909" spans="1:20" x14ac:dyDescent="0.25">
      <c r="A1909" s="5">
        <f>1902</f>
      </c>
      <c r="B1909" s="5" t="s">
        <v>1928</v>
      </c>
      <c r="C1909" s="5" t="s">
        <v>27</v>
      </c>
      <c r="D1909" s="5" t="s">
        <v>26</v>
      </c>
      <c r="E1909" s="5">
        <v>22</v>
      </c>
      <c r="F1909" s="5">
        <v>0</v>
      </c>
      <c r="G1909" s="5">
        <v>0</v>
      </c>
      <c r="H1909" s="5">
        <v>18</v>
      </c>
      <c r="I1909" s="5">
        <v>28</v>
      </c>
      <c r="J1909" s="5">
        <v>0</v>
      </c>
      <c r="K1909" s="5">
        <v>27</v>
      </c>
      <c r="L1909" s="5">
        <v>15</v>
      </c>
      <c r="M1909" s="5">
        <v>0</v>
      </c>
      <c r="N1909" s="5">
        <v>30</v>
      </c>
      <c r="O1909" s="5">
        <v>17</v>
      </c>
      <c r="P1909" s="5">
        <v>10</v>
      </c>
      <c r="Q1909" s="5">
        <v>0</v>
      </c>
      <c r="R1909" s="5">
        <v>0</v>
      </c>
      <c r="S1909" s="5" t="s">
        <v>27</v>
      </c>
      <c r="T1909" s="5"/>
    </row>
    <row r="1910" spans="1:20" x14ac:dyDescent="0.25">
      <c r="A1910" s="5">
        <f>1903</f>
      </c>
      <c r="B1910" s="5" t="s">
        <v>1929</v>
      </c>
      <c r="C1910" s="5" t="s">
        <v>27</v>
      </c>
      <c r="D1910" s="5" t="s">
        <v>26</v>
      </c>
      <c r="E1910" s="5">
        <v>22</v>
      </c>
      <c r="F1910" s="5">
        <v>0</v>
      </c>
      <c r="G1910" s="5">
        <v>0</v>
      </c>
      <c r="H1910" s="5">
        <v>18</v>
      </c>
      <c r="I1910" s="5">
        <v>28</v>
      </c>
      <c r="J1910" s="5">
        <v>0</v>
      </c>
      <c r="K1910" s="5">
        <v>27</v>
      </c>
      <c r="L1910" s="5">
        <v>15</v>
      </c>
      <c r="M1910" s="5">
        <v>0</v>
      </c>
      <c r="N1910" s="5">
        <v>30</v>
      </c>
      <c r="O1910" s="5">
        <v>17</v>
      </c>
      <c r="P1910" s="5">
        <v>10</v>
      </c>
      <c r="Q1910" s="5">
        <v>0</v>
      </c>
      <c r="R1910" s="5">
        <v>0</v>
      </c>
      <c r="S1910" s="5" t="s">
        <v>27</v>
      </c>
      <c r="T1910" s="5"/>
    </row>
    <row r="1911" spans="1:20" x14ac:dyDescent="0.25">
      <c r="A1911" s="5">
        <f>1904</f>
      </c>
      <c r="B1911" s="5" t="s">
        <v>1930</v>
      </c>
      <c r="C1911" s="5" t="s">
        <v>27</v>
      </c>
      <c r="D1911" s="5" t="s">
        <v>26</v>
      </c>
      <c r="E1911" s="5">
        <v>22</v>
      </c>
      <c r="F1911" s="5">
        <v>0</v>
      </c>
      <c r="G1911" s="5">
        <v>0</v>
      </c>
      <c r="H1911" s="5">
        <v>18</v>
      </c>
      <c r="I1911" s="5">
        <v>28</v>
      </c>
      <c r="J1911" s="5">
        <v>0</v>
      </c>
      <c r="K1911" s="5">
        <v>27</v>
      </c>
      <c r="L1911" s="5">
        <v>15</v>
      </c>
      <c r="M1911" s="5">
        <v>0</v>
      </c>
      <c r="N1911" s="5">
        <v>30</v>
      </c>
      <c r="O1911" s="5">
        <v>17</v>
      </c>
      <c r="P1911" s="5">
        <v>10</v>
      </c>
      <c r="Q1911" s="5">
        <v>0</v>
      </c>
      <c r="R1911" s="5">
        <v>0</v>
      </c>
      <c r="S1911" s="5" t="s">
        <v>27</v>
      </c>
      <c r="T1911" s="5"/>
    </row>
    <row r="1912" spans="1:20" x14ac:dyDescent="0.25">
      <c r="A1912" s="5">
        <f>1905</f>
      </c>
      <c r="B1912" s="5" t="s">
        <v>1931</v>
      </c>
      <c r="C1912" s="5" t="s">
        <v>27</v>
      </c>
      <c r="D1912" s="5" t="s">
        <v>26</v>
      </c>
      <c r="E1912" s="5">
        <v>22</v>
      </c>
      <c r="F1912" s="5">
        <v>0</v>
      </c>
      <c r="G1912" s="5">
        <v>0</v>
      </c>
      <c r="H1912" s="5">
        <v>18</v>
      </c>
      <c r="I1912" s="5">
        <v>28</v>
      </c>
      <c r="J1912" s="5">
        <v>0</v>
      </c>
      <c r="K1912" s="5">
        <v>27</v>
      </c>
      <c r="L1912" s="5">
        <v>15</v>
      </c>
      <c r="M1912" s="5">
        <v>0</v>
      </c>
      <c r="N1912" s="5">
        <v>30</v>
      </c>
      <c r="O1912" s="5">
        <v>17</v>
      </c>
      <c r="P1912" s="5">
        <v>10</v>
      </c>
      <c r="Q1912" s="5">
        <v>0</v>
      </c>
      <c r="R1912" s="5">
        <v>0</v>
      </c>
      <c r="S1912" s="5" t="s">
        <v>27</v>
      </c>
      <c r="T1912" s="5"/>
    </row>
    <row r="1913" spans="1:20" x14ac:dyDescent="0.25">
      <c r="A1913" s="5">
        <f>1906</f>
      </c>
      <c r="B1913" s="5" t="s">
        <v>1932</v>
      </c>
      <c r="C1913" s="5" t="s">
        <v>27</v>
      </c>
      <c r="D1913" s="5" t="s">
        <v>26</v>
      </c>
      <c r="E1913" s="5">
        <v>22</v>
      </c>
      <c r="F1913" s="5">
        <v>0</v>
      </c>
      <c r="G1913" s="5">
        <v>0</v>
      </c>
      <c r="H1913" s="5">
        <v>18</v>
      </c>
      <c r="I1913" s="5">
        <v>28</v>
      </c>
      <c r="J1913" s="5">
        <v>0</v>
      </c>
      <c r="K1913" s="5">
        <v>27</v>
      </c>
      <c r="L1913" s="5">
        <v>15</v>
      </c>
      <c r="M1913" s="5">
        <v>0</v>
      </c>
      <c r="N1913" s="5">
        <v>30</v>
      </c>
      <c r="O1913" s="5">
        <v>17</v>
      </c>
      <c r="P1913" s="5">
        <v>10</v>
      </c>
      <c r="Q1913" s="5">
        <v>0</v>
      </c>
      <c r="R1913" s="5">
        <v>0</v>
      </c>
      <c r="S1913" s="5" t="s">
        <v>27</v>
      </c>
      <c r="T1913" s="5"/>
    </row>
    <row r="1914" spans="1:20" x14ac:dyDescent="0.25">
      <c r="A1914" s="5">
        <f>1907</f>
      </c>
      <c r="B1914" s="5" t="s">
        <v>1933</v>
      </c>
      <c r="C1914" s="5" t="s">
        <v>27</v>
      </c>
      <c r="D1914" s="5" t="s">
        <v>26</v>
      </c>
      <c r="E1914" s="5">
        <v>22</v>
      </c>
      <c r="F1914" s="5">
        <v>0</v>
      </c>
      <c r="G1914" s="5">
        <v>0</v>
      </c>
      <c r="H1914" s="5">
        <v>18</v>
      </c>
      <c r="I1914" s="5">
        <v>28</v>
      </c>
      <c r="J1914" s="5">
        <v>0</v>
      </c>
      <c r="K1914" s="5">
        <v>27</v>
      </c>
      <c r="L1914" s="5">
        <v>15</v>
      </c>
      <c r="M1914" s="5">
        <v>0</v>
      </c>
      <c r="N1914" s="5">
        <v>30</v>
      </c>
      <c r="O1914" s="5">
        <v>17</v>
      </c>
      <c r="P1914" s="5">
        <v>10</v>
      </c>
      <c r="Q1914" s="5">
        <v>0</v>
      </c>
      <c r="R1914" s="5">
        <v>0</v>
      </c>
      <c r="S1914" s="5" t="s">
        <v>27</v>
      </c>
      <c r="T1914" s="5"/>
    </row>
    <row r="1915" spans="1:20" x14ac:dyDescent="0.25">
      <c r="A1915" s="5">
        <f>1908</f>
      </c>
      <c r="B1915" s="5" t="s">
        <v>1934</v>
      </c>
      <c r="C1915" s="5" t="s">
        <v>27</v>
      </c>
      <c r="D1915" s="5" t="s">
        <v>26</v>
      </c>
      <c r="E1915" s="5">
        <v>22</v>
      </c>
      <c r="F1915" s="5">
        <v>0</v>
      </c>
      <c r="G1915" s="5">
        <v>0</v>
      </c>
      <c r="H1915" s="5">
        <v>18</v>
      </c>
      <c r="I1915" s="5">
        <v>28</v>
      </c>
      <c r="J1915" s="5">
        <v>0</v>
      </c>
      <c r="K1915" s="5">
        <v>27</v>
      </c>
      <c r="L1915" s="5">
        <v>15</v>
      </c>
      <c r="M1915" s="5">
        <v>0</v>
      </c>
      <c r="N1915" s="5">
        <v>30</v>
      </c>
      <c r="O1915" s="5">
        <v>17</v>
      </c>
      <c r="P1915" s="5">
        <v>10</v>
      </c>
      <c r="Q1915" s="5">
        <v>0</v>
      </c>
      <c r="R1915" s="5">
        <v>0</v>
      </c>
      <c r="S1915" s="5" t="s">
        <v>27</v>
      </c>
      <c r="T1915" s="5"/>
    </row>
    <row r="1916" spans="1:20" x14ac:dyDescent="0.25">
      <c r="A1916" s="5">
        <f>1909</f>
      </c>
      <c r="B1916" s="5" t="s">
        <v>1935</v>
      </c>
      <c r="C1916" s="5" t="s">
        <v>27</v>
      </c>
      <c r="D1916" s="5" t="s">
        <v>26</v>
      </c>
      <c r="E1916" s="5">
        <v>22</v>
      </c>
      <c r="F1916" s="5">
        <v>0</v>
      </c>
      <c r="G1916" s="5">
        <v>0</v>
      </c>
      <c r="H1916" s="5">
        <v>18</v>
      </c>
      <c r="I1916" s="5">
        <v>28</v>
      </c>
      <c r="J1916" s="5">
        <v>0</v>
      </c>
      <c r="K1916" s="5">
        <v>27</v>
      </c>
      <c r="L1916" s="5">
        <v>15</v>
      </c>
      <c r="M1916" s="5">
        <v>0</v>
      </c>
      <c r="N1916" s="5">
        <v>30</v>
      </c>
      <c r="O1916" s="5">
        <v>17</v>
      </c>
      <c r="P1916" s="5">
        <v>10</v>
      </c>
      <c r="Q1916" s="5">
        <v>0</v>
      </c>
      <c r="R1916" s="5">
        <v>0</v>
      </c>
      <c r="S1916" s="5" t="s">
        <v>27</v>
      </c>
      <c r="T1916" s="5"/>
    </row>
    <row r="1917" spans="1:20" x14ac:dyDescent="0.25">
      <c r="A1917" s="5">
        <f>1910</f>
      </c>
      <c r="B1917" s="5" t="s">
        <v>1936</v>
      </c>
      <c r="C1917" s="5" t="s">
        <v>27</v>
      </c>
      <c r="D1917" s="5" t="s">
        <v>26</v>
      </c>
      <c r="E1917" s="5">
        <v>22</v>
      </c>
      <c r="F1917" s="5">
        <v>0</v>
      </c>
      <c r="G1917" s="5">
        <v>0</v>
      </c>
      <c r="H1917" s="5">
        <v>18</v>
      </c>
      <c r="I1917" s="5">
        <v>28</v>
      </c>
      <c r="J1917" s="5">
        <v>0</v>
      </c>
      <c r="K1917" s="5">
        <v>27</v>
      </c>
      <c r="L1917" s="5">
        <v>15</v>
      </c>
      <c r="M1917" s="5">
        <v>0</v>
      </c>
      <c r="N1917" s="5">
        <v>30</v>
      </c>
      <c r="O1917" s="5">
        <v>17</v>
      </c>
      <c r="P1917" s="5">
        <v>10</v>
      </c>
      <c r="Q1917" s="5">
        <v>0</v>
      </c>
      <c r="R1917" s="5">
        <v>0</v>
      </c>
      <c r="S1917" s="5" t="s">
        <v>27</v>
      </c>
      <c r="T1917" s="5"/>
    </row>
    <row r="1918" spans="1:20" x14ac:dyDescent="0.25">
      <c r="A1918" s="5">
        <f>1911</f>
      </c>
      <c r="B1918" s="5" t="s">
        <v>1937</v>
      </c>
      <c r="C1918" s="5" t="s">
        <v>27</v>
      </c>
      <c r="D1918" s="5" t="s">
        <v>26</v>
      </c>
      <c r="E1918" s="5">
        <v>22</v>
      </c>
      <c r="F1918" s="5">
        <v>0</v>
      </c>
      <c r="G1918" s="5">
        <v>0</v>
      </c>
      <c r="H1918" s="5">
        <v>18</v>
      </c>
      <c r="I1918" s="5">
        <v>28</v>
      </c>
      <c r="J1918" s="5">
        <v>0</v>
      </c>
      <c r="K1918" s="5">
        <v>27</v>
      </c>
      <c r="L1918" s="5">
        <v>15</v>
      </c>
      <c r="M1918" s="5">
        <v>0</v>
      </c>
      <c r="N1918" s="5">
        <v>30</v>
      </c>
      <c r="O1918" s="5">
        <v>17</v>
      </c>
      <c r="P1918" s="5">
        <v>10</v>
      </c>
      <c r="Q1918" s="5">
        <v>0</v>
      </c>
      <c r="R1918" s="5">
        <v>0</v>
      </c>
      <c r="S1918" s="5" t="s">
        <v>27</v>
      </c>
      <c r="T1918" s="5"/>
    </row>
    <row r="1919" spans="1:20" x14ac:dyDescent="0.25">
      <c r="A1919" s="5">
        <f>1912</f>
      </c>
      <c r="B1919" s="5" t="s">
        <v>1938</v>
      </c>
      <c r="C1919" s="5" t="s">
        <v>27</v>
      </c>
      <c r="D1919" s="5" t="s">
        <v>26</v>
      </c>
      <c r="E1919" s="5">
        <v>22</v>
      </c>
      <c r="F1919" s="5">
        <v>0</v>
      </c>
      <c r="G1919" s="5">
        <v>0</v>
      </c>
      <c r="H1919" s="5">
        <v>18</v>
      </c>
      <c r="I1919" s="5">
        <v>28</v>
      </c>
      <c r="J1919" s="5">
        <v>0</v>
      </c>
      <c r="K1919" s="5">
        <v>27</v>
      </c>
      <c r="L1919" s="5">
        <v>15</v>
      </c>
      <c r="M1919" s="5">
        <v>0</v>
      </c>
      <c r="N1919" s="5">
        <v>30</v>
      </c>
      <c r="O1919" s="5">
        <v>17</v>
      </c>
      <c r="P1919" s="5">
        <v>10</v>
      </c>
      <c r="Q1919" s="5">
        <v>0</v>
      </c>
      <c r="R1919" s="5">
        <v>0</v>
      </c>
      <c r="S1919" s="5" t="s">
        <v>27</v>
      </c>
      <c r="T1919" s="5"/>
    </row>
    <row r="1920" spans="1:20" x14ac:dyDescent="0.25">
      <c r="A1920" s="5">
        <f>1913</f>
      </c>
      <c r="B1920" s="5" t="s">
        <v>1939</v>
      </c>
      <c r="C1920" s="5" t="s">
        <v>27</v>
      </c>
      <c r="D1920" s="5" t="s">
        <v>26</v>
      </c>
      <c r="E1920" s="5">
        <v>22</v>
      </c>
      <c r="F1920" s="5">
        <v>0</v>
      </c>
      <c r="G1920" s="5">
        <v>0</v>
      </c>
      <c r="H1920" s="5">
        <v>18</v>
      </c>
      <c r="I1920" s="5">
        <v>28</v>
      </c>
      <c r="J1920" s="5">
        <v>0</v>
      </c>
      <c r="K1920" s="5">
        <v>27</v>
      </c>
      <c r="L1920" s="5">
        <v>15</v>
      </c>
      <c r="M1920" s="5">
        <v>0</v>
      </c>
      <c r="N1920" s="5">
        <v>30</v>
      </c>
      <c r="O1920" s="5">
        <v>17</v>
      </c>
      <c r="P1920" s="5">
        <v>10</v>
      </c>
      <c r="Q1920" s="5">
        <v>0</v>
      </c>
      <c r="R1920" s="5">
        <v>0</v>
      </c>
      <c r="S1920" s="5" t="s">
        <v>27</v>
      </c>
      <c r="T1920" s="5"/>
    </row>
    <row r="1921" spans="1:20" x14ac:dyDescent="0.25">
      <c r="A1921" s="5">
        <f>1914</f>
      </c>
      <c r="B1921" s="5" t="s">
        <v>1940</v>
      </c>
      <c r="C1921" s="5" t="s">
        <v>27</v>
      </c>
      <c r="D1921" s="5" t="s">
        <v>26</v>
      </c>
      <c r="E1921" s="5">
        <v>22</v>
      </c>
      <c r="F1921" s="5">
        <v>0</v>
      </c>
      <c r="G1921" s="5">
        <v>0</v>
      </c>
      <c r="H1921" s="5">
        <v>18</v>
      </c>
      <c r="I1921" s="5">
        <v>28</v>
      </c>
      <c r="J1921" s="5">
        <v>0</v>
      </c>
      <c r="K1921" s="5">
        <v>27</v>
      </c>
      <c r="L1921" s="5">
        <v>15</v>
      </c>
      <c r="M1921" s="5">
        <v>0</v>
      </c>
      <c r="N1921" s="5">
        <v>30</v>
      </c>
      <c r="O1921" s="5">
        <v>17</v>
      </c>
      <c r="P1921" s="5">
        <v>10</v>
      </c>
      <c r="Q1921" s="5">
        <v>0</v>
      </c>
      <c r="R1921" s="5">
        <v>0</v>
      </c>
      <c r="S1921" s="5" t="s">
        <v>27</v>
      </c>
      <c r="T1921" s="5"/>
    </row>
    <row r="1922" spans="1:20" x14ac:dyDescent="0.25">
      <c r="A1922" s="5">
        <f>1915</f>
      </c>
      <c r="B1922" s="5" t="s">
        <v>1941</v>
      </c>
      <c r="C1922" s="5" t="s">
        <v>27</v>
      </c>
      <c r="D1922" s="5" t="s">
        <v>26</v>
      </c>
      <c r="E1922" s="5">
        <v>22</v>
      </c>
      <c r="F1922" s="5">
        <v>0</v>
      </c>
      <c r="G1922" s="5">
        <v>0</v>
      </c>
      <c r="H1922" s="5">
        <v>18</v>
      </c>
      <c r="I1922" s="5">
        <v>28</v>
      </c>
      <c r="J1922" s="5">
        <v>0</v>
      </c>
      <c r="K1922" s="5">
        <v>27</v>
      </c>
      <c r="L1922" s="5">
        <v>15</v>
      </c>
      <c r="M1922" s="5">
        <v>0</v>
      </c>
      <c r="N1922" s="5">
        <v>30</v>
      </c>
      <c r="O1922" s="5">
        <v>17</v>
      </c>
      <c r="P1922" s="5">
        <v>10</v>
      </c>
      <c r="Q1922" s="5">
        <v>0</v>
      </c>
      <c r="R1922" s="5">
        <v>0</v>
      </c>
      <c r="S1922" s="5" t="s">
        <v>27</v>
      </c>
      <c r="T1922" s="5"/>
    </row>
    <row r="1923" spans="1:20" x14ac:dyDescent="0.25">
      <c r="A1923" s="5">
        <f>1916</f>
      </c>
      <c r="B1923" s="5" t="s">
        <v>1942</v>
      </c>
      <c r="C1923" s="5" t="s">
        <v>27</v>
      </c>
      <c r="D1923" s="5" t="s">
        <v>26</v>
      </c>
      <c r="E1923" s="5">
        <v>22</v>
      </c>
      <c r="F1923" s="5">
        <v>0</v>
      </c>
      <c r="G1923" s="5">
        <v>0</v>
      </c>
      <c r="H1923" s="5">
        <v>18</v>
      </c>
      <c r="I1923" s="5">
        <v>28</v>
      </c>
      <c r="J1923" s="5">
        <v>0</v>
      </c>
      <c r="K1923" s="5">
        <v>27</v>
      </c>
      <c r="L1923" s="5">
        <v>15</v>
      </c>
      <c r="M1923" s="5">
        <v>0</v>
      </c>
      <c r="N1923" s="5">
        <v>30</v>
      </c>
      <c r="O1923" s="5">
        <v>17</v>
      </c>
      <c r="P1923" s="5">
        <v>10</v>
      </c>
      <c r="Q1923" s="5">
        <v>0</v>
      </c>
      <c r="R1923" s="5">
        <v>0</v>
      </c>
      <c r="S1923" s="5" t="s">
        <v>27</v>
      </c>
      <c r="T1923" s="5"/>
    </row>
    <row r="1924" spans="1:20" x14ac:dyDescent="0.25">
      <c r="A1924" s="5">
        <f>1917</f>
      </c>
      <c r="B1924" s="5" t="s">
        <v>1943</v>
      </c>
      <c r="C1924" s="5" t="s">
        <v>27</v>
      </c>
      <c r="D1924" s="5" t="s">
        <v>26</v>
      </c>
      <c r="E1924" s="5">
        <v>22</v>
      </c>
      <c r="F1924" s="5">
        <v>0</v>
      </c>
      <c r="G1924" s="5">
        <v>0</v>
      </c>
      <c r="H1924" s="5">
        <v>18</v>
      </c>
      <c r="I1924" s="5">
        <v>28</v>
      </c>
      <c r="J1924" s="5">
        <v>0</v>
      </c>
      <c r="K1924" s="5">
        <v>27</v>
      </c>
      <c r="L1924" s="5">
        <v>15</v>
      </c>
      <c r="M1924" s="5">
        <v>0</v>
      </c>
      <c r="N1924" s="5">
        <v>30</v>
      </c>
      <c r="O1924" s="5">
        <v>17</v>
      </c>
      <c r="P1924" s="5">
        <v>10</v>
      </c>
      <c r="Q1924" s="5">
        <v>0</v>
      </c>
      <c r="R1924" s="5">
        <v>0</v>
      </c>
      <c r="S1924" s="5" t="s">
        <v>27</v>
      </c>
      <c r="T1924" s="5"/>
    </row>
    <row r="1925" spans="1:20" x14ac:dyDescent="0.25">
      <c r="A1925" s="5">
        <f>1918</f>
      </c>
      <c r="B1925" s="5" t="s">
        <v>1944</v>
      </c>
      <c r="C1925" s="5" t="s">
        <v>27</v>
      </c>
      <c r="D1925" s="5" t="s">
        <v>26</v>
      </c>
      <c r="E1925" s="5">
        <v>22</v>
      </c>
      <c r="F1925" s="5">
        <v>0</v>
      </c>
      <c r="G1925" s="5">
        <v>0</v>
      </c>
      <c r="H1925" s="5">
        <v>18</v>
      </c>
      <c r="I1925" s="5">
        <v>28</v>
      </c>
      <c r="J1925" s="5">
        <v>0</v>
      </c>
      <c r="K1925" s="5">
        <v>27</v>
      </c>
      <c r="L1925" s="5">
        <v>15</v>
      </c>
      <c r="M1925" s="5">
        <v>0</v>
      </c>
      <c r="N1925" s="5">
        <v>30</v>
      </c>
      <c r="O1925" s="5">
        <v>17</v>
      </c>
      <c r="P1925" s="5">
        <v>10</v>
      </c>
      <c r="Q1925" s="5">
        <v>0</v>
      </c>
      <c r="R1925" s="5">
        <v>0</v>
      </c>
      <c r="S1925" s="5" t="s">
        <v>27</v>
      </c>
      <c r="T1925" s="5"/>
    </row>
    <row r="1926" spans="1:20" x14ac:dyDescent="0.25">
      <c r="A1926" s="5">
        <f>1919</f>
      </c>
      <c r="B1926" s="5" t="s">
        <v>1945</v>
      </c>
      <c r="C1926" s="5" t="s">
        <v>27</v>
      </c>
      <c r="D1926" s="5" t="s">
        <v>26</v>
      </c>
      <c r="E1926" s="5">
        <v>22</v>
      </c>
      <c r="F1926" s="5">
        <v>0</v>
      </c>
      <c r="G1926" s="5">
        <v>0</v>
      </c>
      <c r="H1926" s="5">
        <v>18</v>
      </c>
      <c r="I1926" s="5">
        <v>28</v>
      </c>
      <c r="J1926" s="5">
        <v>0</v>
      </c>
      <c r="K1926" s="5">
        <v>27</v>
      </c>
      <c r="L1926" s="5">
        <v>15</v>
      </c>
      <c r="M1926" s="5">
        <v>0</v>
      </c>
      <c r="N1926" s="5">
        <v>30</v>
      </c>
      <c r="O1926" s="5">
        <v>17</v>
      </c>
      <c r="P1926" s="5">
        <v>10</v>
      </c>
      <c r="Q1926" s="5">
        <v>0</v>
      </c>
      <c r="R1926" s="5">
        <v>0</v>
      </c>
      <c r="S1926" s="5" t="s">
        <v>27</v>
      </c>
      <c r="T1926" s="5"/>
    </row>
    <row r="1927" spans="1:20" x14ac:dyDescent="0.25">
      <c r="A1927" s="5">
        <f>1920</f>
      </c>
      <c r="B1927" s="5" t="s">
        <v>1946</v>
      </c>
      <c r="C1927" s="5" t="s">
        <v>27</v>
      </c>
      <c r="D1927" s="5" t="s">
        <v>26</v>
      </c>
      <c r="E1927" s="5">
        <v>22</v>
      </c>
      <c r="F1927" s="5">
        <v>0</v>
      </c>
      <c r="G1927" s="5">
        <v>0</v>
      </c>
      <c r="H1927" s="5">
        <v>18</v>
      </c>
      <c r="I1927" s="5">
        <v>28</v>
      </c>
      <c r="J1927" s="5">
        <v>0</v>
      </c>
      <c r="K1927" s="5">
        <v>27</v>
      </c>
      <c r="L1927" s="5">
        <v>15</v>
      </c>
      <c r="M1927" s="5">
        <v>0</v>
      </c>
      <c r="N1927" s="5">
        <v>30</v>
      </c>
      <c r="O1927" s="5">
        <v>17</v>
      </c>
      <c r="P1927" s="5">
        <v>10</v>
      </c>
      <c r="Q1927" s="5">
        <v>0</v>
      </c>
      <c r="R1927" s="5">
        <v>0</v>
      </c>
      <c r="S1927" s="5" t="s">
        <v>27</v>
      </c>
      <c r="T1927" s="5"/>
    </row>
    <row r="1928" spans="1:20" x14ac:dyDescent="0.25">
      <c r="A1928" s="5">
        <f>1921</f>
      </c>
      <c r="B1928" s="5" t="s">
        <v>1947</v>
      </c>
      <c r="C1928" s="5" t="s">
        <v>27</v>
      </c>
      <c r="D1928" s="5" t="s">
        <v>26</v>
      </c>
      <c r="E1928" s="5">
        <v>22</v>
      </c>
      <c r="F1928" s="5">
        <v>0</v>
      </c>
      <c r="G1928" s="5">
        <v>0</v>
      </c>
      <c r="H1928" s="5">
        <v>18</v>
      </c>
      <c r="I1928" s="5">
        <v>28</v>
      </c>
      <c r="J1928" s="5">
        <v>0</v>
      </c>
      <c r="K1928" s="5">
        <v>27</v>
      </c>
      <c r="L1928" s="5">
        <v>15</v>
      </c>
      <c r="M1928" s="5">
        <v>0</v>
      </c>
      <c r="N1928" s="5">
        <v>30</v>
      </c>
      <c r="O1928" s="5">
        <v>17</v>
      </c>
      <c r="P1928" s="5">
        <v>10</v>
      </c>
      <c r="Q1928" s="5">
        <v>0</v>
      </c>
      <c r="R1928" s="5">
        <v>0</v>
      </c>
      <c r="S1928" s="5" t="s">
        <v>27</v>
      </c>
      <c r="T1928" s="5"/>
    </row>
    <row r="1929" spans="1:20" x14ac:dyDescent="0.25">
      <c r="A1929" s="5">
        <f>1922</f>
      </c>
      <c r="B1929" s="5" t="s">
        <v>1948</v>
      </c>
      <c r="C1929" s="5" t="s">
        <v>27</v>
      </c>
      <c r="D1929" s="5" t="s">
        <v>26</v>
      </c>
      <c r="E1929" s="5">
        <v>22</v>
      </c>
      <c r="F1929" s="5">
        <v>0</v>
      </c>
      <c r="G1929" s="5">
        <v>0</v>
      </c>
      <c r="H1929" s="5">
        <v>18</v>
      </c>
      <c r="I1929" s="5">
        <v>28</v>
      </c>
      <c r="J1929" s="5">
        <v>0</v>
      </c>
      <c r="K1929" s="5">
        <v>27</v>
      </c>
      <c r="L1929" s="5">
        <v>15</v>
      </c>
      <c r="M1929" s="5">
        <v>0</v>
      </c>
      <c r="N1929" s="5">
        <v>30</v>
      </c>
      <c r="O1929" s="5">
        <v>17</v>
      </c>
      <c r="P1929" s="5">
        <v>10</v>
      </c>
      <c r="Q1929" s="5">
        <v>0</v>
      </c>
      <c r="R1929" s="5">
        <v>0</v>
      </c>
      <c r="S1929" s="5" t="s">
        <v>27</v>
      </c>
      <c r="T1929" s="5"/>
    </row>
    <row r="1930" spans="1:20" x14ac:dyDescent="0.25">
      <c r="A1930" s="5">
        <f>1923</f>
      </c>
      <c r="B1930" s="5" t="s">
        <v>1949</v>
      </c>
      <c r="C1930" s="5" t="s">
        <v>27</v>
      </c>
      <c r="D1930" s="5" t="s">
        <v>26</v>
      </c>
      <c r="E1930" s="5">
        <v>22</v>
      </c>
      <c r="F1930" s="5">
        <v>0</v>
      </c>
      <c r="G1930" s="5">
        <v>0</v>
      </c>
      <c r="H1930" s="5">
        <v>18</v>
      </c>
      <c r="I1930" s="5">
        <v>28</v>
      </c>
      <c r="J1930" s="5">
        <v>0</v>
      </c>
      <c r="K1930" s="5">
        <v>27</v>
      </c>
      <c r="L1930" s="5">
        <v>15</v>
      </c>
      <c r="M1930" s="5">
        <v>0</v>
      </c>
      <c r="N1930" s="5">
        <v>30</v>
      </c>
      <c r="O1930" s="5">
        <v>17</v>
      </c>
      <c r="P1930" s="5">
        <v>10</v>
      </c>
      <c r="Q1930" s="5">
        <v>0</v>
      </c>
      <c r="R1930" s="5">
        <v>0</v>
      </c>
      <c r="S1930" s="5" t="s">
        <v>27</v>
      </c>
      <c r="T1930" s="5"/>
    </row>
    <row r="1931" spans="1:20" x14ac:dyDescent="0.25">
      <c r="A1931" s="5">
        <f>1924</f>
      </c>
      <c r="B1931" s="5" t="s">
        <v>1950</v>
      </c>
      <c r="C1931" s="5" t="s">
        <v>27</v>
      </c>
      <c r="D1931" s="5" t="s">
        <v>26</v>
      </c>
      <c r="E1931" s="5">
        <v>22</v>
      </c>
      <c r="F1931" s="5">
        <v>0</v>
      </c>
      <c r="G1931" s="5">
        <v>0</v>
      </c>
      <c r="H1931" s="5">
        <v>18</v>
      </c>
      <c r="I1931" s="5">
        <v>28</v>
      </c>
      <c r="J1931" s="5">
        <v>0</v>
      </c>
      <c r="K1931" s="5">
        <v>27</v>
      </c>
      <c r="L1931" s="5">
        <v>15</v>
      </c>
      <c r="M1931" s="5">
        <v>0</v>
      </c>
      <c r="N1931" s="5">
        <v>30</v>
      </c>
      <c r="O1931" s="5">
        <v>17</v>
      </c>
      <c r="P1931" s="5">
        <v>10</v>
      </c>
      <c r="Q1931" s="5">
        <v>0</v>
      </c>
      <c r="R1931" s="5">
        <v>0</v>
      </c>
      <c r="S1931" s="5" t="s">
        <v>27</v>
      </c>
      <c r="T1931" s="5"/>
    </row>
    <row r="1932" spans="1:20" x14ac:dyDescent="0.25">
      <c r="A1932" s="5">
        <f>1925</f>
      </c>
      <c r="B1932" s="5" t="s">
        <v>1951</v>
      </c>
      <c r="C1932" s="5" t="s">
        <v>27</v>
      </c>
      <c r="D1932" s="5" t="s">
        <v>26</v>
      </c>
      <c r="E1932" s="5">
        <v>22</v>
      </c>
      <c r="F1932" s="5">
        <v>0</v>
      </c>
      <c r="G1932" s="5">
        <v>0</v>
      </c>
      <c r="H1932" s="5">
        <v>18</v>
      </c>
      <c r="I1932" s="5">
        <v>28</v>
      </c>
      <c r="J1932" s="5">
        <v>0</v>
      </c>
      <c r="K1932" s="5">
        <v>27</v>
      </c>
      <c r="L1932" s="5">
        <v>15</v>
      </c>
      <c r="M1932" s="5">
        <v>0</v>
      </c>
      <c r="N1932" s="5">
        <v>30</v>
      </c>
      <c r="O1932" s="5">
        <v>17</v>
      </c>
      <c r="P1932" s="5">
        <v>10</v>
      </c>
      <c r="Q1932" s="5">
        <v>0</v>
      </c>
      <c r="R1932" s="5">
        <v>0</v>
      </c>
      <c r="S1932" s="5" t="s">
        <v>27</v>
      </c>
      <c r="T1932" s="5"/>
    </row>
    <row r="1933" spans="1:20" x14ac:dyDescent="0.25">
      <c r="A1933" s="5">
        <f>1926</f>
      </c>
      <c r="B1933" s="5" t="s">
        <v>1952</v>
      </c>
      <c r="C1933" s="5" t="s">
        <v>27</v>
      </c>
      <c r="D1933" s="5" t="s">
        <v>26</v>
      </c>
      <c r="E1933" s="5">
        <v>22</v>
      </c>
      <c r="F1933" s="5">
        <v>0</v>
      </c>
      <c r="G1933" s="5">
        <v>0</v>
      </c>
      <c r="H1933" s="5">
        <v>18</v>
      </c>
      <c r="I1933" s="5">
        <v>28</v>
      </c>
      <c r="J1933" s="5">
        <v>0</v>
      </c>
      <c r="K1933" s="5">
        <v>27</v>
      </c>
      <c r="L1933" s="5">
        <v>15</v>
      </c>
      <c r="M1933" s="5">
        <v>0</v>
      </c>
      <c r="N1933" s="5">
        <v>30</v>
      </c>
      <c r="O1933" s="5">
        <v>17</v>
      </c>
      <c r="P1933" s="5">
        <v>10</v>
      </c>
      <c r="Q1933" s="5">
        <v>0</v>
      </c>
      <c r="R1933" s="5">
        <v>0</v>
      </c>
      <c r="S1933" s="5" t="s">
        <v>27</v>
      </c>
      <c r="T1933" s="5"/>
    </row>
    <row r="1934" spans="1:20" x14ac:dyDescent="0.25">
      <c r="A1934" s="5">
        <f>1927</f>
      </c>
      <c r="B1934" s="5" t="s">
        <v>1953</v>
      </c>
      <c r="C1934" s="5" t="s">
        <v>27</v>
      </c>
      <c r="D1934" s="5" t="s">
        <v>26</v>
      </c>
      <c r="E1934" s="5">
        <v>22</v>
      </c>
      <c r="F1934" s="5">
        <v>0</v>
      </c>
      <c r="G1934" s="5">
        <v>0</v>
      </c>
      <c r="H1934" s="5">
        <v>18</v>
      </c>
      <c r="I1934" s="5">
        <v>28</v>
      </c>
      <c r="J1934" s="5">
        <v>0</v>
      </c>
      <c r="K1934" s="5">
        <v>27</v>
      </c>
      <c r="L1934" s="5">
        <v>15</v>
      </c>
      <c r="M1934" s="5">
        <v>0</v>
      </c>
      <c r="N1934" s="5">
        <v>30</v>
      </c>
      <c r="O1934" s="5">
        <v>17</v>
      </c>
      <c r="P1934" s="5">
        <v>10</v>
      </c>
      <c r="Q1934" s="5">
        <v>0</v>
      </c>
      <c r="R1934" s="5">
        <v>0</v>
      </c>
      <c r="S1934" s="5" t="s">
        <v>27</v>
      </c>
      <c r="T1934" s="5"/>
    </row>
    <row r="1935" spans="1:20" x14ac:dyDescent="0.25">
      <c r="A1935" s="5">
        <f>1928</f>
      </c>
      <c r="B1935" s="5" t="s">
        <v>1954</v>
      </c>
      <c r="C1935" s="5" t="s">
        <v>27</v>
      </c>
      <c r="D1935" s="5" t="s">
        <v>26</v>
      </c>
      <c r="E1935" s="5">
        <v>22</v>
      </c>
      <c r="F1935" s="5">
        <v>0</v>
      </c>
      <c r="G1935" s="5">
        <v>0</v>
      </c>
      <c r="H1935" s="5">
        <v>18</v>
      </c>
      <c r="I1935" s="5">
        <v>28</v>
      </c>
      <c r="J1935" s="5">
        <v>0</v>
      </c>
      <c r="K1935" s="5">
        <v>27</v>
      </c>
      <c r="L1935" s="5">
        <v>15</v>
      </c>
      <c r="M1935" s="5">
        <v>0</v>
      </c>
      <c r="N1935" s="5">
        <v>30</v>
      </c>
      <c r="O1935" s="5">
        <v>17</v>
      </c>
      <c r="P1935" s="5">
        <v>10</v>
      </c>
      <c r="Q1935" s="5">
        <v>0</v>
      </c>
      <c r="R1935" s="5">
        <v>0</v>
      </c>
      <c r="S1935" s="5" t="s">
        <v>27</v>
      </c>
      <c r="T1935" s="5"/>
    </row>
    <row r="1936" spans="1:20" x14ac:dyDescent="0.25">
      <c r="A1936" s="5">
        <f>1929</f>
      </c>
      <c r="B1936" s="5" t="s">
        <v>1955</v>
      </c>
      <c r="C1936" s="5" t="s">
        <v>27</v>
      </c>
      <c r="D1936" s="5" t="s">
        <v>26</v>
      </c>
      <c r="E1936" s="5">
        <v>22</v>
      </c>
      <c r="F1936" s="5">
        <v>0</v>
      </c>
      <c r="G1936" s="5">
        <v>0</v>
      </c>
      <c r="H1936" s="5">
        <v>18</v>
      </c>
      <c r="I1936" s="5">
        <v>28</v>
      </c>
      <c r="J1936" s="5">
        <v>0</v>
      </c>
      <c r="K1936" s="5">
        <v>27</v>
      </c>
      <c r="L1936" s="5">
        <v>15</v>
      </c>
      <c r="M1936" s="5">
        <v>0</v>
      </c>
      <c r="N1936" s="5">
        <v>30</v>
      </c>
      <c r="O1936" s="5">
        <v>17</v>
      </c>
      <c r="P1936" s="5">
        <v>10</v>
      </c>
      <c r="Q1936" s="5">
        <v>0</v>
      </c>
      <c r="R1936" s="5">
        <v>0</v>
      </c>
      <c r="S1936" s="5" t="s">
        <v>27</v>
      </c>
      <c r="T1936" s="5"/>
    </row>
    <row r="1937" spans="1:20" x14ac:dyDescent="0.25">
      <c r="A1937" s="5">
        <f>1930</f>
      </c>
      <c r="B1937" s="5" t="s">
        <v>1956</v>
      </c>
      <c r="C1937" s="5" t="s">
        <v>27</v>
      </c>
      <c r="D1937" s="5" t="s">
        <v>26</v>
      </c>
      <c r="E1937" s="5">
        <v>22</v>
      </c>
      <c r="F1937" s="5">
        <v>0</v>
      </c>
      <c r="G1937" s="5">
        <v>0</v>
      </c>
      <c r="H1937" s="5">
        <v>18</v>
      </c>
      <c r="I1937" s="5">
        <v>28</v>
      </c>
      <c r="J1937" s="5">
        <v>0</v>
      </c>
      <c r="K1937" s="5">
        <v>27</v>
      </c>
      <c r="L1937" s="5">
        <v>15</v>
      </c>
      <c r="M1937" s="5">
        <v>0</v>
      </c>
      <c r="N1937" s="5">
        <v>30</v>
      </c>
      <c r="O1937" s="5">
        <v>17</v>
      </c>
      <c r="P1937" s="5">
        <v>10</v>
      </c>
      <c r="Q1937" s="5">
        <v>0</v>
      </c>
      <c r="R1937" s="5">
        <v>0</v>
      </c>
      <c r="S1937" s="5" t="s">
        <v>27</v>
      </c>
      <c r="T1937" s="5"/>
    </row>
    <row r="1938" spans="1:20" x14ac:dyDescent="0.25">
      <c r="A1938" s="5">
        <f>1931</f>
      </c>
      <c r="B1938" s="5" t="s">
        <v>1957</v>
      </c>
      <c r="C1938" s="5" t="s">
        <v>27</v>
      </c>
      <c r="D1938" s="5" t="s">
        <v>26</v>
      </c>
      <c r="E1938" s="5">
        <v>22</v>
      </c>
      <c r="F1938" s="5">
        <v>0</v>
      </c>
      <c r="G1938" s="5">
        <v>0</v>
      </c>
      <c r="H1938" s="5">
        <v>18</v>
      </c>
      <c r="I1938" s="5">
        <v>28</v>
      </c>
      <c r="J1938" s="5">
        <v>0</v>
      </c>
      <c r="K1938" s="5">
        <v>27</v>
      </c>
      <c r="L1938" s="5">
        <v>15</v>
      </c>
      <c r="M1938" s="5">
        <v>0</v>
      </c>
      <c r="N1938" s="5">
        <v>30</v>
      </c>
      <c r="O1938" s="5">
        <v>17</v>
      </c>
      <c r="P1938" s="5">
        <v>10</v>
      </c>
      <c r="Q1938" s="5">
        <v>0</v>
      </c>
      <c r="R1938" s="5">
        <v>0</v>
      </c>
      <c r="S1938" s="5" t="s">
        <v>27</v>
      </c>
      <c r="T1938" s="5"/>
    </row>
    <row r="1939" spans="1:20" x14ac:dyDescent="0.25">
      <c r="A1939" s="5">
        <f>1932</f>
      </c>
      <c r="B1939" s="5" t="s">
        <v>1958</v>
      </c>
      <c r="C1939" s="5" t="s">
        <v>27</v>
      </c>
      <c r="D1939" s="5" t="s">
        <v>26</v>
      </c>
      <c r="E1939" s="5">
        <v>22</v>
      </c>
      <c r="F1939" s="5">
        <v>0</v>
      </c>
      <c r="G1939" s="5">
        <v>0</v>
      </c>
      <c r="H1939" s="5">
        <v>18</v>
      </c>
      <c r="I1939" s="5">
        <v>28</v>
      </c>
      <c r="J1939" s="5">
        <v>0</v>
      </c>
      <c r="K1939" s="5">
        <v>27</v>
      </c>
      <c r="L1939" s="5">
        <v>15</v>
      </c>
      <c r="M1939" s="5">
        <v>0</v>
      </c>
      <c r="N1939" s="5">
        <v>30</v>
      </c>
      <c r="O1939" s="5">
        <v>17</v>
      </c>
      <c r="P1939" s="5">
        <v>10</v>
      </c>
      <c r="Q1939" s="5">
        <v>0</v>
      </c>
      <c r="R1939" s="5">
        <v>0</v>
      </c>
      <c r="S1939" s="5" t="s">
        <v>27</v>
      </c>
      <c r="T1939" s="5"/>
    </row>
    <row r="1940" spans="1:20" x14ac:dyDescent="0.25">
      <c r="A1940" s="5">
        <f>1933</f>
      </c>
      <c r="B1940" s="5" t="s">
        <v>1959</v>
      </c>
      <c r="C1940" s="5" t="s">
        <v>27</v>
      </c>
      <c r="D1940" s="5" t="s">
        <v>26</v>
      </c>
      <c r="E1940" s="5">
        <v>22</v>
      </c>
      <c r="F1940" s="5">
        <v>0</v>
      </c>
      <c r="G1940" s="5">
        <v>0</v>
      </c>
      <c r="H1940" s="5">
        <v>18</v>
      </c>
      <c r="I1940" s="5">
        <v>28</v>
      </c>
      <c r="J1940" s="5">
        <v>0</v>
      </c>
      <c r="K1940" s="5">
        <v>27</v>
      </c>
      <c r="L1940" s="5">
        <v>15</v>
      </c>
      <c r="M1940" s="5">
        <v>0</v>
      </c>
      <c r="N1940" s="5">
        <v>30</v>
      </c>
      <c r="O1940" s="5">
        <v>17</v>
      </c>
      <c r="P1940" s="5">
        <v>10</v>
      </c>
      <c r="Q1940" s="5">
        <v>0</v>
      </c>
      <c r="R1940" s="5">
        <v>0</v>
      </c>
      <c r="S1940" s="5" t="s">
        <v>27</v>
      </c>
      <c r="T1940" s="5"/>
    </row>
    <row r="1941" spans="1:20" x14ac:dyDescent="0.25">
      <c r="A1941" s="5">
        <f>1934</f>
      </c>
      <c r="B1941" s="5" t="s">
        <v>1960</v>
      </c>
      <c r="C1941" s="5" t="s">
        <v>27</v>
      </c>
      <c r="D1941" s="5" t="s">
        <v>26</v>
      </c>
      <c r="E1941" s="5">
        <v>22</v>
      </c>
      <c r="F1941" s="5">
        <v>0</v>
      </c>
      <c r="G1941" s="5">
        <v>0</v>
      </c>
      <c r="H1941" s="5">
        <v>18</v>
      </c>
      <c r="I1941" s="5">
        <v>28</v>
      </c>
      <c r="J1941" s="5">
        <v>0</v>
      </c>
      <c r="K1941" s="5">
        <v>27</v>
      </c>
      <c r="L1941" s="5">
        <v>15</v>
      </c>
      <c r="M1941" s="5">
        <v>0</v>
      </c>
      <c r="N1941" s="5">
        <v>30</v>
      </c>
      <c r="O1941" s="5">
        <v>17</v>
      </c>
      <c r="P1941" s="5">
        <v>10</v>
      </c>
      <c r="Q1941" s="5">
        <v>0</v>
      </c>
      <c r="R1941" s="5">
        <v>0</v>
      </c>
      <c r="S1941" s="5" t="s">
        <v>27</v>
      </c>
      <c r="T1941" s="5"/>
    </row>
    <row r="1942" spans="1:20" x14ac:dyDescent="0.25">
      <c r="A1942" s="5">
        <f>1935</f>
      </c>
      <c r="B1942" s="5" t="s">
        <v>1961</v>
      </c>
      <c r="C1942" s="5" t="s">
        <v>27</v>
      </c>
      <c r="D1942" s="5" t="s">
        <v>26</v>
      </c>
      <c r="E1942" s="5">
        <v>22</v>
      </c>
      <c r="F1942" s="5">
        <v>0</v>
      </c>
      <c r="G1942" s="5">
        <v>0</v>
      </c>
      <c r="H1942" s="5">
        <v>18</v>
      </c>
      <c r="I1942" s="5">
        <v>28</v>
      </c>
      <c r="J1942" s="5">
        <v>0</v>
      </c>
      <c r="K1942" s="5">
        <v>27</v>
      </c>
      <c r="L1942" s="5">
        <v>15</v>
      </c>
      <c r="M1942" s="5">
        <v>0</v>
      </c>
      <c r="N1942" s="5">
        <v>30</v>
      </c>
      <c r="O1942" s="5">
        <v>17</v>
      </c>
      <c r="P1942" s="5">
        <v>10</v>
      </c>
      <c r="Q1942" s="5">
        <v>0</v>
      </c>
      <c r="R1942" s="5">
        <v>0</v>
      </c>
      <c r="S1942" s="5" t="s">
        <v>27</v>
      </c>
      <c r="T1942" s="5"/>
    </row>
    <row r="1943" spans="1:20" x14ac:dyDescent="0.25">
      <c r="A1943" s="5">
        <f>1936</f>
      </c>
      <c r="B1943" s="5" t="s">
        <v>1962</v>
      </c>
      <c r="C1943" s="5" t="s">
        <v>27</v>
      </c>
      <c r="D1943" s="5" t="s">
        <v>26</v>
      </c>
      <c r="E1943" s="5">
        <v>22</v>
      </c>
      <c r="F1943" s="5">
        <v>0</v>
      </c>
      <c r="G1943" s="5">
        <v>0</v>
      </c>
      <c r="H1943" s="5">
        <v>18</v>
      </c>
      <c r="I1943" s="5">
        <v>28</v>
      </c>
      <c r="J1943" s="5">
        <v>0</v>
      </c>
      <c r="K1943" s="5">
        <v>27</v>
      </c>
      <c r="L1943" s="5">
        <v>15</v>
      </c>
      <c r="M1943" s="5">
        <v>0</v>
      </c>
      <c r="N1943" s="5">
        <v>30</v>
      </c>
      <c r="O1943" s="5">
        <v>17</v>
      </c>
      <c r="P1943" s="5">
        <v>10</v>
      </c>
      <c r="Q1943" s="5">
        <v>0</v>
      </c>
      <c r="R1943" s="5">
        <v>0</v>
      </c>
      <c r="S1943" s="5" t="s">
        <v>27</v>
      </c>
      <c r="T1943" s="5"/>
    </row>
    <row r="1944" spans="1:20" x14ac:dyDescent="0.25">
      <c r="A1944" s="5">
        <f>1937</f>
      </c>
      <c r="B1944" s="5" t="s">
        <v>1963</v>
      </c>
      <c r="C1944" s="5" t="s">
        <v>27</v>
      </c>
      <c r="D1944" s="5" t="s">
        <v>26</v>
      </c>
      <c r="E1944" s="5">
        <v>22</v>
      </c>
      <c r="F1944" s="5">
        <v>0</v>
      </c>
      <c r="G1944" s="5">
        <v>0</v>
      </c>
      <c r="H1944" s="5">
        <v>18</v>
      </c>
      <c r="I1944" s="5">
        <v>28</v>
      </c>
      <c r="J1944" s="5">
        <v>0</v>
      </c>
      <c r="K1944" s="5">
        <v>27</v>
      </c>
      <c r="L1944" s="5">
        <v>15</v>
      </c>
      <c r="M1944" s="5">
        <v>0</v>
      </c>
      <c r="N1944" s="5">
        <v>30</v>
      </c>
      <c r="O1944" s="5">
        <v>17</v>
      </c>
      <c r="P1944" s="5">
        <v>10</v>
      </c>
      <c r="Q1944" s="5">
        <v>0</v>
      </c>
      <c r="R1944" s="5">
        <v>0</v>
      </c>
      <c r="S1944" s="5" t="s">
        <v>27</v>
      </c>
      <c r="T1944" s="5"/>
    </row>
    <row r="1945" spans="1:20" x14ac:dyDescent="0.25">
      <c r="A1945" s="5">
        <f>1938</f>
      </c>
      <c r="B1945" s="5" t="s">
        <v>1964</v>
      </c>
      <c r="C1945" s="5" t="s">
        <v>27</v>
      </c>
      <c r="D1945" s="5" t="s">
        <v>26</v>
      </c>
      <c r="E1945" s="5">
        <v>22</v>
      </c>
      <c r="F1945" s="5">
        <v>0</v>
      </c>
      <c r="G1945" s="5">
        <v>0</v>
      </c>
      <c r="H1945" s="5">
        <v>18</v>
      </c>
      <c r="I1945" s="5">
        <v>28</v>
      </c>
      <c r="J1945" s="5">
        <v>0</v>
      </c>
      <c r="K1945" s="5">
        <v>27</v>
      </c>
      <c r="L1945" s="5">
        <v>15</v>
      </c>
      <c r="M1945" s="5">
        <v>0</v>
      </c>
      <c r="N1945" s="5">
        <v>30</v>
      </c>
      <c r="O1945" s="5">
        <v>17</v>
      </c>
      <c r="P1945" s="5">
        <v>10</v>
      </c>
      <c r="Q1945" s="5">
        <v>0</v>
      </c>
      <c r="R1945" s="5">
        <v>0</v>
      </c>
      <c r="S1945" s="5" t="s">
        <v>27</v>
      </c>
      <c r="T1945" s="5"/>
    </row>
    <row r="1946" spans="1:20" x14ac:dyDescent="0.25">
      <c r="A1946" s="5">
        <f>1939</f>
      </c>
      <c r="B1946" s="5" t="s">
        <v>1965</v>
      </c>
      <c r="C1946" s="5" t="s">
        <v>27</v>
      </c>
      <c r="D1946" s="5" t="s">
        <v>26</v>
      </c>
      <c r="E1946" s="5">
        <v>22</v>
      </c>
      <c r="F1946" s="5">
        <v>0</v>
      </c>
      <c r="G1946" s="5">
        <v>0</v>
      </c>
      <c r="H1946" s="5">
        <v>18</v>
      </c>
      <c r="I1946" s="5">
        <v>28</v>
      </c>
      <c r="J1946" s="5">
        <v>0</v>
      </c>
      <c r="K1946" s="5">
        <v>27</v>
      </c>
      <c r="L1946" s="5">
        <v>15</v>
      </c>
      <c r="M1946" s="5">
        <v>0</v>
      </c>
      <c r="N1946" s="5">
        <v>30</v>
      </c>
      <c r="O1946" s="5">
        <v>17</v>
      </c>
      <c r="P1946" s="5">
        <v>10</v>
      </c>
      <c r="Q1946" s="5">
        <v>0</v>
      </c>
      <c r="R1946" s="5">
        <v>0</v>
      </c>
      <c r="S1946" s="5" t="s">
        <v>27</v>
      </c>
      <c r="T1946" s="5"/>
    </row>
    <row r="1947" spans="1:20" x14ac:dyDescent="0.25">
      <c r="A1947" s="5">
        <f>1940</f>
      </c>
      <c r="B1947" s="5" t="s">
        <v>1966</v>
      </c>
      <c r="C1947" s="5" t="s">
        <v>27</v>
      </c>
      <c r="D1947" s="5" t="s">
        <v>26</v>
      </c>
      <c r="E1947" s="5">
        <v>22</v>
      </c>
      <c r="F1947" s="5">
        <v>0</v>
      </c>
      <c r="G1947" s="5">
        <v>0</v>
      </c>
      <c r="H1947" s="5">
        <v>18</v>
      </c>
      <c r="I1947" s="5">
        <v>28</v>
      </c>
      <c r="J1947" s="5">
        <v>0</v>
      </c>
      <c r="K1947" s="5">
        <v>27</v>
      </c>
      <c r="L1947" s="5">
        <v>15</v>
      </c>
      <c r="M1947" s="5">
        <v>0</v>
      </c>
      <c r="N1947" s="5">
        <v>30</v>
      </c>
      <c r="O1947" s="5">
        <v>17</v>
      </c>
      <c r="P1947" s="5">
        <v>10</v>
      </c>
      <c r="Q1947" s="5">
        <v>0</v>
      </c>
      <c r="R1947" s="5">
        <v>0</v>
      </c>
      <c r="S1947" s="5" t="s">
        <v>27</v>
      </c>
      <c r="T1947" s="5"/>
    </row>
    <row r="1948" spans="1:20" x14ac:dyDescent="0.25">
      <c r="A1948" s="5">
        <f>1941</f>
      </c>
      <c r="B1948" s="5" t="s">
        <v>1967</v>
      </c>
      <c r="C1948" s="5" t="s">
        <v>27</v>
      </c>
      <c r="D1948" s="5" t="s">
        <v>26</v>
      </c>
      <c r="E1948" s="5">
        <v>22</v>
      </c>
      <c r="F1948" s="5">
        <v>0</v>
      </c>
      <c r="G1948" s="5">
        <v>0</v>
      </c>
      <c r="H1948" s="5">
        <v>18</v>
      </c>
      <c r="I1948" s="5">
        <v>28</v>
      </c>
      <c r="J1948" s="5">
        <v>0</v>
      </c>
      <c r="K1948" s="5">
        <v>27</v>
      </c>
      <c r="L1948" s="5">
        <v>15</v>
      </c>
      <c r="M1948" s="5">
        <v>0</v>
      </c>
      <c r="N1948" s="5">
        <v>30</v>
      </c>
      <c r="O1948" s="5">
        <v>17</v>
      </c>
      <c r="P1948" s="5">
        <v>10</v>
      </c>
      <c r="Q1948" s="5">
        <v>0</v>
      </c>
      <c r="R1948" s="5">
        <v>0</v>
      </c>
      <c r="S1948" s="5" t="s">
        <v>27</v>
      </c>
      <c r="T1948" s="5"/>
    </row>
    <row r="1949" spans="1:20" x14ac:dyDescent="0.25">
      <c r="A1949" s="5">
        <f>1942</f>
      </c>
      <c r="B1949" s="5" t="s">
        <v>1968</v>
      </c>
      <c r="C1949" s="5" t="s">
        <v>27</v>
      </c>
      <c r="D1949" s="5" t="s">
        <v>26</v>
      </c>
      <c r="E1949" s="5">
        <v>22</v>
      </c>
      <c r="F1949" s="5">
        <v>0</v>
      </c>
      <c r="G1949" s="5">
        <v>0</v>
      </c>
      <c r="H1949" s="5">
        <v>18</v>
      </c>
      <c r="I1949" s="5">
        <v>28</v>
      </c>
      <c r="J1949" s="5">
        <v>0</v>
      </c>
      <c r="K1949" s="5">
        <v>27</v>
      </c>
      <c r="L1949" s="5">
        <v>15</v>
      </c>
      <c r="M1949" s="5">
        <v>0</v>
      </c>
      <c r="N1949" s="5">
        <v>30</v>
      </c>
      <c r="O1949" s="5">
        <v>17</v>
      </c>
      <c r="P1949" s="5">
        <v>10</v>
      </c>
      <c r="Q1949" s="5">
        <v>0</v>
      </c>
      <c r="R1949" s="5">
        <v>0</v>
      </c>
      <c r="S1949" s="5" t="s">
        <v>27</v>
      </c>
      <c r="T1949" s="5"/>
    </row>
    <row r="1950" spans="1:20" x14ac:dyDescent="0.25">
      <c r="A1950" s="5">
        <f>1943</f>
      </c>
      <c r="B1950" s="5" t="s">
        <v>1969</v>
      </c>
      <c r="C1950" s="5" t="s">
        <v>27</v>
      </c>
      <c r="D1950" s="5" t="s">
        <v>26</v>
      </c>
      <c r="E1950" s="5">
        <v>22</v>
      </c>
      <c r="F1950" s="5">
        <v>0</v>
      </c>
      <c r="G1950" s="5">
        <v>0</v>
      </c>
      <c r="H1950" s="5">
        <v>18</v>
      </c>
      <c r="I1950" s="5">
        <v>28</v>
      </c>
      <c r="J1950" s="5">
        <v>0</v>
      </c>
      <c r="K1950" s="5">
        <v>27</v>
      </c>
      <c r="L1950" s="5">
        <v>15</v>
      </c>
      <c r="M1950" s="5">
        <v>0</v>
      </c>
      <c r="N1950" s="5">
        <v>30</v>
      </c>
      <c r="O1950" s="5">
        <v>17</v>
      </c>
      <c r="P1950" s="5">
        <v>10</v>
      </c>
      <c r="Q1950" s="5">
        <v>0</v>
      </c>
      <c r="R1950" s="5">
        <v>0</v>
      </c>
      <c r="S1950" s="5" t="s">
        <v>27</v>
      </c>
      <c r="T1950" s="5"/>
    </row>
    <row r="1951" spans="1:20" x14ac:dyDescent="0.25">
      <c r="A1951" s="5">
        <f>1944</f>
      </c>
      <c r="B1951" s="5" t="s">
        <v>1970</v>
      </c>
      <c r="C1951" s="5" t="s">
        <v>27</v>
      </c>
      <c r="D1951" s="5" t="s">
        <v>26</v>
      </c>
      <c r="E1951" s="5">
        <v>22</v>
      </c>
      <c r="F1951" s="5">
        <v>0</v>
      </c>
      <c r="G1951" s="5">
        <v>0</v>
      </c>
      <c r="H1951" s="5">
        <v>18</v>
      </c>
      <c r="I1951" s="5">
        <v>28</v>
      </c>
      <c r="J1951" s="5">
        <v>0</v>
      </c>
      <c r="K1951" s="5">
        <v>27</v>
      </c>
      <c r="L1951" s="5">
        <v>15</v>
      </c>
      <c r="M1951" s="5">
        <v>0</v>
      </c>
      <c r="N1951" s="5">
        <v>30</v>
      </c>
      <c r="O1951" s="5">
        <v>17</v>
      </c>
      <c r="P1951" s="5">
        <v>10</v>
      </c>
      <c r="Q1951" s="5">
        <v>0</v>
      </c>
      <c r="R1951" s="5">
        <v>0</v>
      </c>
      <c r="S1951" s="5" t="s">
        <v>27</v>
      </c>
      <c r="T1951" s="5"/>
    </row>
    <row r="1952" spans="1:20" x14ac:dyDescent="0.25">
      <c r="A1952" s="5">
        <f>1945</f>
      </c>
      <c r="B1952" s="5" t="s">
        <v>1971</v>
      </c>
      <c r="C1952" s="5" t="s">
        <v>27</v>
      </c>
      <c r="D1952" s="5" t="s">
        <v>26</v>
      </c>
      <c r="E1952" s="5">
        <v>22</v>
      </c>
      <c r="F1952" s="5">
        <v>0</v>
      </c>
      <c r="G1952" s="5">
        <v>0</v>
      </c>
      <c r="H1952" s="5">
        <v>18</v>
      </c>
      <c r="I1952" s="5">
        <v>28</v>
      </c>
      <c r="J1952" s="5">
        <v>0</v>
      </c>
      <c r="K1952" s="5">
        <v>27</v>
      </c>
      <c r="L1952" s="5">
        <v>15</v>
      </c>
      <c r="M1952" s="5">
        <v>0</v>
      </c>
      <c r="N1952" s="5">
        <v>30</v>
      </c>
      <c r="O1952" s="5">
        <v>17</v>
      </c>
      <c r="P1952" s="5">
        <v>10</v>
      </c>
      <c r="Q1952" s="5">
        <v>0</v>
      </c>
      <c r="R1952" s="5">
        <v>0</v>
      </c>
      <c r="S1952" s="5" t="s">
        <v>27</v>
      </c>
      <c r="T1952" s="5"/>
    </row>
    <row r="1953" spans="1:20" x14ac:dyDescent="0.25">
      <c r="A1953" s="5">
        <f>1946</f>
      </c>
      <c r="B1953" s="5" t="s">
        <v>1972</v>
      </c>
      <c r="C1953" s="5" t="s">
        <v>27</v>
      </c>
      <c r="D1953" s="5" t="s">
        <v>26</v>
      </c>
      <c r="E1953" s="5">
        <v>22</v>
      </c>
      <c r="F1953" s="5">
        <v>0</v>
      </c>
      <c r="G1953" s="5">
        <v>0</v>
      </c>
      <c r="H1953" s="5">
        <v>18</v>
      </c>
      <c r="I1953" s="5">
        <v>28</v>
      </c>
      <c r="J1953" s="5">
        <v>0</v>
      </c>
      <c r="K1953" s="5">
        <v>27</v>
      </c>
      <c r="L1953" s="5">
        <v>15</v>
      </c>
      <c r="M1953" s="5">
        <v>0</v>
      </c>
      <c r="N1953" s="5">
        <v>30</v>
      </c>
      <c r="O1953" s="5">
        <v>17</v>
      </c>
      <c r="P1953" s="5">
        <v>10</v>
      </c>
      <c r="Q1953" s="5">
        <v>0</v>
      </c>
      <c r="R1953" s="5">
        <v>0</v>
      </c>
      <c r="S1953" s="5" t="s">
        <v>27</v>
      </c>
      <c r="T1953" s="5"/>
    </row>
    <row r="1954" spans="1:20" x14ac:dyDescent="0.25">
      <c r="A1954" s="5">
        <f>1947</f>
      </c>
      <c r="B1954" s="5" t="s">
        <v>1973</v>
      </c>
      <c r="C1954" s="5" t="s">
        <v>27</v>
      </c>
      <c r="D1954" s="5" t="s">
        <v>26</v>
      </c>
      <c r="E1954" s="5">
        <v>22</v>
      </c>
      <c r="F1954" s="5">
        <v>0</v>
      </c>
      <c r="G1954" s="5">
        <v>0</v>
      </c>
      <c r="H1954" s="5">
        <v>18</v>
      </c>
      <c r="I1954" s="5">
        <v>28</v>
      </c>
      <c r="J1954" s="5">
        <v>0</v>
      </c>
      <c r="K1954" s="5">
        <v>27</v>
      </c>
      <c r="L1954" s="5">
        <v>15</v>
      </c>
      <c r="M1954" s="5">
        <v>0</v>
      </c>
      <c r="N1954" s="5">
        <v>30</v>
      </c>
      <c r="O1954" s="5">
        <v>17</v>
      </c>
      <c r="P1954" s="5">
        <v>10</v>
      </c>
      <c r="Q1954" s="5">
        <v>0</v>
      </c>
      <c r="R1954" s="5">
        <v>0</v>
      </c>
      <c r="S1954" s="5" t="s">
        <v>27</v>
      </c>
      <c r="T1954" s="5"/>
    </row>
    <row r="1955" spans="1:20" x14ac:dyDescent="0.25">
      <c r="A1955" s="5">
        <f>1948</f>
      </c>
      <c r="B1955" s="5" t="s">
        <v>1974</v>
      </c>
      <c r="C1955" s="5" t="s">
        <v>27</v>
      </c>
      <c r="D1955" s="5" t="s">
        <v>26</v>
      </c>
      <c r="E1955" s="5">
        <v>22</v>
      </c>
      <c r="F1955" s="5">
        <v>0</v>
      </c>
      <c r="G1955" s="5">
        <v>0</v>
      </c>
      <c r="H1955" s="5">
        <v>18</v>
      </c>
      <c r="I1955" s="5">
        <v>28</v>
      </c>
      <c r="J1955" s="5">
        <v>0</v>
      </c>
      <c r="K1955" s="5">
        <v>27</v>
      </c>
      <c r="L1955" s="5">
        <v>15</v>
      </c>
      <c r="M1955" s="5">
        <v>0</v>
      </c>
      <c r="N1955" s="5">
        <v>30</v>
      </c>
      <c r="O1955" s="5">
        <v>17</v>
      </c>
      <c r="P1955" s="5">
        <v>10</v>
      </c>
      <c r="Q1955" s="5">
        <v>0</v>
      </c>
      <c r="R1955" s="5">
        <v>0</v>
      </c>
      <c r="S1955" s="5" t="s">
        <v>27</v>
      </c>
      <c r="T1955" s="5"/>
    </row>
    <row r="1956" spans="1:20" x14ac:dyDescent="0.25">
      <c r="A1956" s="5">
        <f>1949</f>
      </c>
      <c r="B1956" s="5" t="s">
        <v>1975</v>
      </c>
      <c r="C1956" s="5" t="s">
        <v>27</v>
      </c>
      <c r="D1956" s="5" t="s">
        <v>26</v>
      </c>
      <c r="E1956" s="5">
        <v>22</v>
      </c>
      <c r="F1956" s="5">
        <v>0</v>
      </c>
      <c r="G1956" s="5">
        <v>0</v>
      </c>
      <c r="H1956" s="5">
        <v>18</v>
      </c>
      <c r="I1956" s="5">
        <v>28</v>
      </c>
      <c r="J1956" s="5">
        <v>0</v>
      </c>
      <c r="K1956" s="5">
        <v>27</v>
      </c>
      <c r="L1956" s="5">
        <v>15</v>
      </c>
      <c r="M1956" s="5">
        <v>0</v>
      </c>
      <c r="N1956" s="5">
        <v>30</v>
      </c>
      <c r="O1956" s="5">
        <v>17</v>
      </c>
      <c r="P1956" s="5">
        <v>10</v>
      </c>
      <c r="Q1956" s="5">
        <v>0</v>
      </c>
      <c r="R1956" s="5">
        <v>0</v>
      </c>
      <c r="S1956" s="5" t="s">
        <v>27</v>
      </c>
      <c r="T1956" s="5"/>
    </row>
    <row r="1957" spans="1:20" x14ac:dyDescent="0.25">
      <c r="A1957" s="5">
        <f>1950</f>
      </c>
      <c r="B1957" s="5" t="s">
        <v>1976</v>
      </c>
      <c r="C1957" s="5" t="s">
        <v>27</v>
      </c>
      <c r="D1957" s="5" t="s">
        <v>26</v>
      </c>
      <c r="E1957" s="5">
        <v>22</v>
      </c>
      <c r="F1957" s="5">
        <v>0</v>
      </c>
      <c r="G1957" s="5">
        <v>0</v>
      </c>
      <c r="H1957" s="5">
        <v>18</v>
      </c>
      <c r="I1957" s="5">
        <v>28</v>
      </c>
      <c r="J1957" s="5">
        <v>0</v>
      </c>
      <c r="K1957" s="5">
        <v>27</v>
      </c>
      <c r="L1957" s="5">
        <v>15</v>
      </c>
      <c r="M1957" s="5">
        <v>0</v>
      </c>
      <c r="N1957" s="5">
        <v>30</v>
      </c>
      <c r="O1957" s="5">
        <v>17</v>
      </c>
      <c r="P1957" s="5">
        <v>10</v>
      </c>
      <c r="Q1957" s="5">
        <v>0</v>
      </c>
      <c r="R1957" s="5">
        <v>0</v>
      </c>
      <c r="S1957" s="5" t="s">
        <v>27</v>
      </c>
      <c r="T1957" s="5"/>
    </row>
    <row r="1958" spans="1:20" x14ac:dyDescent="0.25">
      <c r="A1958" s="5">
        <f>1951</f>
      </c>
      <c r="B1958" s="5" t="s">
        <v>1977</v>
      </c>
      <c r="C1958" s="5" t="s">
        <v>27</v>
      </c>
      <c r="D1958" s="5" t="s">
        <v>26</v>
      </c>
      <c r="E1958" s="5">
        <v>22</v>
      </c>
      <c r="F1958" s="5">
        <v>0</v>
      </c>
      <c r="G1958" s="5">
        <v>0</v>
      </c>
      <c r="H1958" s="5">
        <v>18</v>
      </c>
      <c r="I1958" s="5">
        <v>28</v>
      </c>
      <c r="J1958" s="5">
        <v>0</v>
      </c>
      <c r="K1958" s="5">
        <v>27</v>
      </c>
      <c r="L1958" s="5">
        <v>15</v>
      </c>
      <c r="M1958" s="5">
        <v>0</v>
      </c>
      <c r="N1958" s="5">
        <v>30</v>
      </c>
      <c r="O1958" s="5">
        <v>17</v>
      </c>
      <c r="P1958" s="5">
        <v>10</v>
      </c>
      <c r="Q1958" s="5">
        <v>0</v>
      </c>
      <c r="R1958" s="5">
        <v>0</v>
      </c>
      <c r="S1958" s="5" t="s">
        <v>27</v>
      </c>
      <c r="T1958" s="5"/>
    </row>
    <row r="1959" spans="1:20" x14ac:dyDescent="0.25">
      <c r="A1959" s="5">
        <f>1952</f>
      </c>
      <c r="B1959" s="5" t="s">
        <v>1978</v>
      </c>
      <c r="C1959" s="5" t="s">
        <v>27</v>
      </c>
      <c r="D1959" s="5" t="s">
        <v>26</v>
      </c>
      <c r="E1959" s="5">
        <v>22</v>
      </c>
      <c r="F1959" s="5">
        <v>0</v>
      </c>
      <c r="G1959" s="5">
        <v>0</v>
      </c>
      <c r="H1959" s="5">
        <v>18</v>
      </c>
      <c r="I1959" s="5">
        <v>28</v>
      </c>
      <c r="J1959" s="5">
        <v>0</v>
      </c>
      <c r="K1959" s="5">
        <v>27</v>
      </c>
      <c r="L1959" s="5">
        <v>15</v>
      </c>
      <c r="M1959" s="5">
        <v>0</v>
      </c>
      <c r="N1959" s="5">
        <v>30</v>
      </c>
      <c r="O1959" s="5">
        <v>17</v>
      </c>
      <c r="P1959" s="5">
        <v>10</v>
      </c>
      <c r="Q1959" s="5">
        <v>0</v>
      </c>
      <c r="R1959" s="5">
        <v>0</v>
      </c>
      <c r="S1959" s="5" t="s">
        <v>27</v>
      </c>
      <c r="T1959" s="5"/>
    </row>
    <row r="1960" spans="1:20" x14ac:dyDescent="0.25">
      <c r="A1960" s="5">
        <f>1953</f>
      </c>
      <c r="B1960" s="5" t="s">
        <v>1979</v>
      </c>
      <c r="C1960" s="5" t="s">
        <v>27</v>
      </c>
      <c r="D1960" s="5" t="s">
        <v>26</v>
      </c>
      <c r="E1960" s="5">
        <v>22</v>
      </c>
      <c r="F1960" s="5">
        <v>0</v>
      </c>
      <c r="G1960" s="5">
        <v>0</v>
      </c>
      <c r="H1960" s="5">
        <v>18</v>
      </c>
      <c r="I1960" s="5">
        <v>28</v>
      </c>
      <c r="J1960" s="5">
        <v>0</v>
      </c>
      <c r="K1960" s="5">
        <v>27</v>
      </c>
      <c r="L1960" s="5">
        <v>15</v>
      </c>
      <c r="M1960" s="5">
        <v>0</v>
      </c>
      <c r="N1960" s="5">
        <v>30</v>
      </c>
      <c r="O1960" s="5">
        <v>17</v>
      </c>
      <c r="P1960" s="5">
        <v>10</v>
      </c>
      <c r="Q1960" s="5">
        <v>0</v>
      </c>
      <c r="R1960" s="5">
        <v>0</v>
      </c>
      <c r="S1960" s="5" t="s">
        <v>27</v>
      </c>
      <c r="T1960" s="5"/>
    </row>
    <row r="1961" spans="1:20" x14ac:dyDescent="0.25">
      <c r="A1961" s="5">
        <f>1954</f>
      </c>
      <c r="B1961" s="5" t="s">
        <v>1980</v>
      </c>
      <c r="C1961" s="5" t="s">
        <v>27</v>
      </c>
      <c r="D1961" s="5" t="s">
        <v>26</v>
      </c>
      <c r="E1961" s="5">
        <v>22</v>
      </c>
      <c r="F1961" s="5">
        <v>0</v>
      </c>
      <c r="G1961" s="5">
        <v>0</v>
      </c>
      <c r="H1961" s="5">
        <v>18</v>
      </c>
      <c r="I1961" s="5">
        <v>28</v>
      </c>
      <c r="J1961" s="5">
        <v>0</v>
      </c>
      <c r="K1961" s="5">
        <v>27</v>
      </c>
      <c r="L1961" s="5">
        <v>15</v>
      </c>
      <c r="M1961" s="5">
        <v>0</v>
      </c>
      <c r="N1961" s="5">
        <v>30</v>
      </c>
      <c r="O1961" s="5">
        <v>17</v>
      </c>
      <c r="P1961" s="5">
        <v>10</v>
      </c>
      <c r="Q1961" s="5">
        <v>0</v>
      </c>
      <c r="R1961" s="5">
        <v>0</v>
      </c>
      <c r="S1961" s="5" t="s">
        <v>27</v>
      </c>
      <c r="T1961" s="5"/>
    </row>
    <row r="1962" spans="1:20" x14ac:dyDescent="0.25">
      <c r="A1962" s="5">
        <f>1955</f>
      </c>
      <c r="B1962" s="5" t="s">
        <v>1981</v>
      </c>
      <c r="C1962" s="5" t="s">
        <v>27</v>
      </c>
      <c r="D1962" s="5" t="s">
        <v>26</v>
      </c>
      <c r="E1962" s="5">
        <v>22</v>
      </c>
      <c r="F1962" s="5">
        <v>0</v>
      </c>
      <c r="G1962" s="5">
        <v>0</v>
      </c>
      <c r="H1962" s="5">
        <v>18</v>
      </c>
      <c r="I1962" s="5">
        <v>28</v>
      </c>
      <c r="J1962" s="5">
        <v>0</v>
      </c>
      <c r="K1962" s="5">
        <v>27</v>
      </c>
      <c r="L1962" s="5">
        <v>15</v>
      </c>
      <c r="M1962" s="5">
        <v>0</v>
      </c>
      <c r="N1962" s="5">
        <v>30</v>
      </c>
      <c r="O1962" s="5">
        <v>17</v>
      </c>
      <c r="P1962" s="5">
        <v>10</v>
      </c>
      <c r="Q1962" s="5">
        <v>0</v>
      </c>
      <c r="R1962" s="5">
        <v>0</v>
      </c>
      <c r="S1962" s="5" t="s">
        <v>27</v>
      </c>
      <c r="T1962" s="5"/>
    </row>
    <row r="1963" spans="1:20" x14ac:dyDescent="0.25">
      <c r="A1963" s="5">
        <f>1956</f>
      </c>
      <c r="B1963" s="5" t="s">
        <v>1982</v>
      </c>
      <c r="C1963" s="5" t="s">
        <v>27</v>
      </c>
      <c r="D1963" s="5" t="s">
        <v>26</v>
      </c>
      <c r="E1963" s="5">
        <v>22</v>
      </c>
      <c r="F1963" s="5">
        <v>0</v>
      </c>
      <c r="G1963" s="5">
        <v>0</v>
      </c>
      <c r="H1963" s="5">
        <v>18</v>
      </c>
      <c r="I1963" s="5">
        <v>28</v>
      </c>
      <c r="J1963" s="5">
        <v>0</v>
      </c>
      <c r="K1963" s="5">
        <v>27</v>
      </c>
      <c r="L1963" s="5">
        <v>15</v>
      </c>
      <c r="M1963" s="5">
        <v>0</v>
      </c>
      <c r="N1963" s="5">
        <v>30</v>
      </c>
      <c r="O1963" s="5">
        <v>17</v>
      </c>
      <c r="P1963" s="5">
        <v>10</v>
      </c>
      <c r="Q1963" s="5">
        <v>0</v>
      </c>
      <c r="R1963" s="5">
        <v>0</v>
      </c>
      <c r="S1963" s="5" t="s">
        <v>27</v>
      </c>
      <c r="T1963" s="5"/>
    </row>
    <row r="1964" spans="1:20" x14ac:dyDescent="0.25">
      <c r="A1964" s="5">
        <f>1957</f>
      </c>
      <c r="B1964" s="5" t="s">
        <v>1983</v>
      </c>
      <c r="C1964" s="5" t="s">
        <v>27</v>
      </c>
      <c r="D1964" s="5" t="s">
        <v>26</v>
      </c>
      <c r="E1964" s="5">
        <v>22</v>
      </c>
      <c r="F1964" s="5">
        <v>0</v>
      </c>
      <c r="G1964" s="5">
        <v>0</v>
      </c>
      <c r="H1964" s="5">
        <v>18</v>
      </c>
      <c r="I1964" s="5">
        <v>28</v>
      </c>
      <c r="J1964" s="5">
        <v>0</v>
      </c>
      <c r="K1964" s="5">
        <v>27</v>
      </c>
      <c r="L1964" s="5">
        <v>15</v>
      </c>
      <c r="M1964" s="5">
        <v>0</v>
      </c>
      <c r="N1964" s="5">
        <v>30</v>
      </c>
      <c r="O1964" s="5">
        <v>17</v>
      </c>
      <c r="P1964" s="5">
        <v>10</v>
      </c>
      <c r="Q1964" s="5">
        <v>0</v>
      </c>
      <c r="R1964" s="5">
        <v>0</v>
      </c>
      <c r="S1964" s="5" t="s">
        <v>27</v>
      </c>
      <c r="T1964" s="5"/>
    </row>
    <row r="1965" spans="1:20" x14ac:dyDescent="0.25">
      <c r="A1965" s="5">
        <f>1958</f>
      </c>
      <c r="B1965" s="5" t="s">
        <v>1984</v>
      </c>
      <c r="C1965" s="5" t="s">
        <v>27</v>
      </c>
      <c r="D1965" s="5" t="s">
        <v>26</v>
      </c>
      <c r="E1965" s="5">
        <v>22</v>
      </c>
      <c r="F1965" s="5">
        <v>0</v>
      </c>
      <c r="G1965" s="5">
        <v>0</v>
      </c>
      <c r="H1965" s="5">
        <v>18</v>
      </c>
      <c r="I1965" s="5">
        <v>28</v>
      </c>
      <c r="J1965" s="5">
        <v>0</v>
      </c>
      <c r="K1965" s="5">
        <v>27</v>
      </c>
      <c r="L1965" s="5">
        <v>15</v>
      </c>
      <c r="M1965" s="5">
        <v>0</v>
      </c>
      <c r="N1965" s="5">
        <v>30</v>
      </c>
      <c r="O1965" s="5">
        <v>17</v>
      </c>
      <c r="P1965" s="5">
        <v>10</v>
      </c>
      <c r="Q1965" s="5">
        <v>0</v>
      </c>
      <c r="R1965" s="5">
        <v>0</v>
      </c>
      <c r="S1965" s="5" t="s">
        <v>27</v>
      </c>
      <c r="T1965" s="5"/>
    </row>
    <row r="1966" spans="1:20" x14ac:dyDescent="0.25">
      <c r="A1966" s="5">
        <f>1959</f>
      </c>
      <c r="B1966" s="5" t="s">
        <v>1985</v>
      </c>
      <c r="C1966" s="5" t="s">
        <v>27</v>
      </c>
      <c r="D1966" s="5" t="s">
        <v>26</v>
      </c>
      <c r="E1966" s="5">
        <v>22</v>
      </c>
      <c r="F1966" s="5">
        <v>0</v>
      </c>
      <c r="G1966" s="5">
        <v>0</v>
      </c>
      <c r="H1966" s="5">
        <v>18</v>
      </c>
      <c r="I1966" s="5">
        <v>28</v>
      </c>
      <c r="J1966" s="5">
        <v>0</v>
      </c>
      <c r="K1966" s="5">
        <v>27</v>
      </c>
      <c r="L1966" s="5">
        <v>15</v>
      </c>
      <c r="M1966" s="5">
        <v>0</v>
      </c>
      <c r="N1966" s="5">
        <v>30</v>
      </c>
      <c r="O1966" s="5">
        <v>17</v>
      </c>
      <c r="P1966" s="5">
        <v>10</v>
      </c>
      <c r="Q1966" s="5">
        <v>0</v>
      </c>
      <c r="R1966" s="5">
        <v>0</v>
      </c>
      <c r="S1966" s="5" t="s">
        <v>27</v>
      </c>
      <c r="T1966" s="5"/>
    </row>
    <row r="1967" spans="1:20" x14ac:dyDescent="0.25">
      <c r="A1967" s="5">
        <f>1960</f>
      </c>
      <c r="B1967" s="5" t="s">
        <v>1986</v>
      </c>
      <c r="C1967" s="5" t="s">
        <v>27</v>
      </c>
      <c r="D1967" s="5" t="s">
        <v>26</v>
      </c>
      <c r="E1967" s="5">
        <v>22</v>
      </c>
      <c r="F1967" s="5">
        <v>0</v>
      </c>
      <c r="G1967" s="5">
        <v>0</v>
      </c>
      <c r="H1967" s="5">
        <v>18</v>
      </c>
      <c r="I1967" s="5">
        <v>28</v>
      </c>
      <c r="J1967" s="5">
        <v>0</v>
      </c>
      <c r="K1967" s="5">
        <v>27</v>
      </c>
      <c r="L1967" s="5">
        <v>15</v>
      </c>
      <c r="M1967" s="5">
        <v>0</v>
      </c>
      <c r="N1967" s="5">
        <v>30</v>
      </c>
      <c r="O1967" s="5">
        <v>17</v>
      </c>
      <c r="P1967" s="5">
        <v>10</v>
      </c>
      <c r="Q1967" s="5">
        <v>0</v>
      </c>
      <c r="R1967" s="5">
        <v>0</v>
      </c>
      <c r="S1967" s="5" t="s">
        <v>27</v>
      </c>
      <c r="T1967" s="5"/>
    </row>
    <row r="1968" spans="1:20" x14ac:dyDescent="0.25">
      <c r="A1968" s="5">
        <f>1961</f>
      </c>
      <c r="B1968" s="5" t="s">
        <v>1987</v>
      </c>
      <c r="C1968" s="5" t="s">
        <v>27</v>
      </c>
      <c r="D1968" s="5" t="s">
        <v>26</v>
      </c>
      <c r="E1968" s="5">
        <v>22</v>
      </c>
      <c r="F1968" s="5">
        <v>0</v>
      </c>
      <c r="G1968" s="5">
        <v>0</v>
      </c>
      <c r="H1968" s="5">
        <v>18</v>
      </c>
      <c r="I1968" s="5">
        <v>28</v>
      </c>
      <c r="J1968" s="5">
        <v>0</v>
      </c>
      <c r="K1968" s="5">
        <v>27</v>
      </c>
      <c r="L1968" s="5">
        <v>15</v>
      </c>
      <c r="M1968" s="5">
        <v>0</v>
      </c>
      <c r="N1968" s="5">
        <v>30</v>
      </c>
      <c r="O1968" s="5">
        <v>17</v>
      </c>
      <c r="P1968" s="5">
        <v>10</v>
      </c>
      <c r="Q1968" s="5">
        <v>0</v>
      </c>
      <c r="R1968" s="5">
        <v>0</v>
      </c>
      <c r="S1968" s="5" t="s">
        <v>27</v>
      </c>
      <c r="T1968" s="5"/>
    </row>
    <row r="1969" spans="1:20" x14ac:dyDescent="0.25">
      <c r="A1969" s="5">
        <f>1962</f>
      </c>
      <c r="B1969" s="5" t="s">
        <v>1988</v>
      </c>
      <c r="C1969" s="5" t="s">
        <v>27</v>
      </c>
      <c r="D1969" s="5" t="s">
        <v>26</v>
      </c>
      <c r="E1969" s="5">
        <v>22</v>
      </c>
      <c r="F1969" s="5">
        <v>0</v>
      </c>
      <c r="G1969" s="5">
        <v>0</v>
      </c>
      <c r="H1969" s="5">
        <v>18</v>
      </c>
      <c r="I1969" s="5">
        <v>28</v>
      </c>
      <c r="J1969" s="5">
        <v>0</v>
      </c>
      <c r="K1969" s="5">
        <v>27</v>
      </c>
      <c r="L1969" s="5">
        <v>15</v>
      </c>
      <c r="M1969" s="5">
        <v>0</v>
      </c>
      <c r="N1969" s="5">
        <v>30</v>
      </c>
      <c r="O1969" s="5">
        <v>17</v>
      </c>
      <c r="P1969" s="5">
        <v>10</v>
      </c>
      <c r="Q1969" s="5">
        <v>0</v>
      </c>
      <c r="R1969" s="5">
        <v>0</v>
      </c>
      <c r="S1969" s="5" t="s">
        <v>27</v>
      </c>
      <c r="T1969" s="5"/>
    </row>
    <row r="1970" spans="1:20" x14ac:dyDescent="0.25">
      <c r="A1970" s="5">
        <f>1963</f>
      </c>
      <c r="B1970" s="5" t="s">
        <v>1989</v>
      </c>
      <c r="C1970" s="5" t="s">
        <v>27</v>
      </c>
      <c r="D1970" s="5" t="s">
        <v>26</v>
      </c>
      <c r="E1970" s="5">
        <v>22</v>
      </c>
      <c r="F1970" s="5">
        <v>0</v>
      </c>
      <c r="G1970" s="5">
        <v>0</v>
      </c>
      <c r="H1970" s="5">
        <v>18</v>
      </c>
      <c r="I1970" s="5">
        <v>28</v>
      </c>
      <c r="J1970" s="5">
        <v>0</v>
      </c>
      <c r="K1970" s="5">
        <v>27</v>
      </c>
      <c r="L1970" s="5">
        <v>15</v>
      </c>
      <c r="M1970" s="5">
        <v>0</v>
      </c>
      <c r="N1970" s="5">
        <v>30</v>
      </c>
      <c r="O1970" s="5">
        <v>17</v>
      </c>
      <c r="P1970" s="5">
        <v>10</v>
      </c>
      <c r="Q1970" s="5">
        <v>0</v>
      </c>
      <c r="R1970" s="5">
        <v>0</v>
      </c>
      <c r="S1970" s="5" t="s">
        <v>27</v>
      </c>
      <c r="T1970" s="5"/>
    </row>
    <row r="1971" spans="1:20" x14ac:dyDescent="0.25">
      <c r="A1971" s="5">
        <f>1964</f>
      </c>
      <c r="B1971" s="5" t="s">
        <v>1990</v>
      </c>
      <c r="C1971" s="5" t="s">
        <v>27</v>
      </c>
      <c r="D1971" s="5" t="s">
        <v>26</v>
      </c>
      <c r="E1971" s="5">
        <v>22</v>
      </c>
      <c r="F1971" s="5">
        <v>0</v>
      </c>
      <c r="G1971" s="5">
        <v>0</v>
      </c>
      <c r="H1971" s="5">
        <v>18</v>
      </c>
      <c r="I1971" s="5">
        <v>28</v>
      </c>
      <c r="J1971" s="5">
        <v>0</v>
      </c>
      <c r="K1971" s="5">
        <v>27</v>
      </c>
      <c r="L1971" s="5">
        <v>15</v>
      </c>
      <c r="M1971" s="5">
        <v>0</v>
      </c>
      <c r="N1971" s="5">
        <v>30</v>
      </c>
      <c r="O1971" s="5">
        <v>17</v>
      </c>
      <c r="P1971" s="5">
        <v>10</v>
      </c>
      <c r="Q1971" s="5">
        <v>0</v>
      </c>
      <c r="R1971" s="5">
        <v>0</v>
      </c>
      <c r="S1971" s="5" t="s">
        <v>27</v>
      </c>
      <c r="T1971" s="5"/>
    </row>
    <row r="1972" spans="1:20" x14ac:dyDescent="0.25">
      <c r="A1972" s="5">
        <f>1965</f>
      </c>
      <c r="B1972" s="5" t="s">
        <v>1991</v>
      </c>
      <c r="C1972" s="5" t="s">
        <v>27</v>
      </c>
      <c r="D1972" s="5" t="s">
        <v>26</v>
      </c>
      <c r="E1972" s="5">
        <v>22</v>
      </c>
      <c r="F1972" s="5">
        <v>0</v>
      </c>
      <c r="G1972" s="5">
        <v>0</v>
      </c>
      <c r="H1972" s="5">
        <v>18</v>
      </c>
      <c r="I1972" s="5">
        <v>28</v>
      </c>
      <c r="J1972" s="5">
        <v>0</v>
      </c>
      <c r="K1972" s="5">
        <v>27</v>
      </c>
      <c r="L1972" s="5">
        <v>15</v>
      </c>
      <c r="M1972" s="5">
        <v>0</v>
      </c>
      <c r="N1972" s="5">
        <v>30</v>
      </c>
      <c r="O1972" s="5">
        <v>17</v>
      </c>
      <c r="P1972" s="5">
        <v>10</v>
      </c>
      <c r="Q1972" s="5">
        <v>0</v>
      </c>
      <c r="R1972" s="5">
        <v>0</v>
      </c>
      <c r="S1972" s="5" t="s">
        <v>27</v>
      </c>
      <c r="T1972" s="5"/>
    </row>
    <row r="1973" spans="1:20" x14ac:dyDescent="0.25">
      <c r="A1973" s="5">
        <f>1966</f>
      </c>
      <c r="B1973" s="5" t="s">
        <v>1992</v>
      </c>
      <c r="C1973" s="5" t="s">
        <v>27</v>
      </c>
      <c r="D1973" s="5" t="s">
        <v>26</v>
      </c>
      <c r="E1973" s="5">
        <v>22</v>
      </c>
      <c r="F1973" s="5">
        <v>0</v>
      </c>
      <c r="G1973" s="5">
        <v>0</v>
      </c>
      <c r="H1973" s="5">
        <v>18</v>
      </c>
      <c r="I1973" s="5">
        <v>28</v>
      </c>
      <c r="J1973" s="5">
        <v>0</v>
      </c>
      <c r="K1973" s="5">
        <v>27</v>
      </c>
      <c r="L1973" s="5">
        <v>15</v>
      </c>
      <c r="M1973" s="5">
        <v>0</v>
      </c>
      <c r="N1973" s="5">
        <v>30</v>
      </c>
      <c r="O1973" s="5">
        <v>17</v>
      </c>
      <c r="P1973" s="5">
        <v>10</v>
      </c>
      <c r="Q1973" s="5">
        <v>0</v>
      </c>
      <c r="R1973" s="5">
        <v>0</v>
      </c>
      <c r="S1973" s="5" t="s">
        <v>27</v>
      </c>
      <c r="T1973" s="5"/>
    </row>
    <row r="1974" spans="1:20" x14ac:dyDescent="0.25">
      <c r="A1974" s="5">
        <f>1967</f>
      </c>
      <c r="B1974" s="5" t="s">
        <v>1993</v>
      </c>
      <c r="C1974" s="5" t="s">
        <v>27</v>
      </c>
      <c r="D1974" s="5" t="s">
        <v>26</v>
      </c>
      <c r="E1974" s="5">
        <v>22</v>
      </c>
      <c r="F1974" s="5">
        <v>0</v>
      </c>
      <c r="G1974" s="5">
        <v>0</v>
      </c>
      <c r="H1974" s="5">
        <v>18</v>
      </c>
      <c r="I1974" s="5">
        <v>28</v>
      </c>
      <c r="J1974" s="5">
        <v>0</v>
      </c>
      <c r="K1974" s="5">
        <v>27</v>
      </c>
      <c r="L1974" s="5">
        <v>15</v>
      </c>
      <c r="M1974" s="5">
        <v>0</v>
      </c>
      <c r="N1974" s="5">
        <v>30</v>
      </c>
      <c r="O1974" s="5">
        <v>17</v>
      </c>
      <c r="P1974" s="5">
        <v>10</v>
      </c>
      <c r="Q1974" s="5">
        <v>0</v>
      </c>
      <c r="R1974" s="5">
        <v>0</v>
      </c>
      <c r="S1974" s="5" t="s">
        <v>27</v>
      </c>
      <c r="T1974" s="5"/>
    </row>
    <row r="1975" spans="1:20" x14ac:dyDescent="0.25">
      <c r="A1975" s="5">
        <f>1968</f>
      </c>
      <c r="B1975" s="5" t="s">
        <v>1994</v>
      </c>
      <c r="C1975" s="5" t="s">
        <v>27</v>
      </c>
      <c r="D1975" s="5" t="s">
        <v>26</v>
      </c>
      <c r="E1975" s="5">
        <v>22</v>
      </c>
      <c r="F1975" s="5">
        <v>0</v>
      </c>
      <c r="G1975" s="5">
        <v>0</v>
      </c>
      <c r="H1975" s="5">
        <v>18</v>
      </c>
      <c r="I1975" s="5">
        <v>28</v>
      </c>
      <c r="J1975" s="5">
        <v>0</v>
      </c>
      <c r="K1975" s="5">
        <v>27</v>
      </c>
      <c r="L1975" s="5">
        <v>15</v>
      </c>
      <c r="M1975" s="5">
        <v>0</v>
      </c>
      <c r="N1975" s="5">
        <v>30</v>
      </c>
      <c r="O1975" s="5">
        <v>17</v>
      </c>
      <c r="P1975" s="5">
        <v>10</v>
      </c>
      <c r="Q1975" s="5">
        <v>0</v>
      </c>
      <c r="R1975" s="5">
        <v>0</v>
      </c>
      <c r="S1975" s="5" t="s">
        <v>27</v>
      </c>
      <c r="T1975" s="5"/>
    </row>
    <row r="1976" spans="1:20" x14ac:dyDescent="0.25">
      <c r="A1976" s="5">
        <f>1969</f>
      </c>
      <c r="B1976" s="5" t="s">
        <v>1995</v>
      </c>
      <c r="C1976" s="5" t="s">
        <v>27</v>
      </c>
      <c r="D1976" s="5" t="s">
        <v>26</v>
      </c>
      <c r="E1976" s="5">
        <v>22</v>
      </c>
      <c r="F1976" s="5">
        <v>0</v>
      </c>
      <c r="G1976" s="5">
        <v>0</v>
      </c>
      <c r="H1976" s="5">
        <v>18</v>
      </c>
      <c r="I1976" s="5">
        <v>28</v>
      </c>
      <c r="J1976" s="5">
        <v>0</v>
      </c>
      <c r="K1976" s="5">
        <v>27</v>
      </c>
      <c r="L1976" s="5">
        <v>15</v>
      </c>
      <c r="M1976" s="5">
        <v>0</v>
      </c>
      <c r="N1976" s="5">
        <v>30</v>
      </c>
      <c r="O1976" s="5">
        <v>17</v>
      </c>
      <c r="P1976" s="5">
        <v>10</v>
      </c>
      <c r="Q1976" s="5">
        <v>0</v>
      </c>
      <c r="R1976" s="5">
        <v>0</v>
      </c>
      <c r="S1976" s="5" t="s">
        <v>27</v>
      </c>
      <c r="T1976" s="5"/>
    </row>
    <row r="1977" spans="1:20" x14ac:dyDescent="0.25">
      <c r="A1977" s="5">
        <f>1970</f>
      </c>
      <c r="B1977" s="5" t="s">
        <v>1996</v>
      </c>
      <c r="C1977" s="5" t="s">
        <v>27</v>
      </c>
      <c r="D1977" s="5" t="s">
        <v>26</v>
      </c>
      <c r="E1977" s="5">
        <v>22</v>
      </c>
      <c r="F1977" s="5">
        <v>0</v>
      </c>
      <c r="G1977" s="5">
        <v>0</v>
      </c>
      <c r="H1977" s="5">
        <v>18</v>
      </c>
      <c r="I1977" s="5">
        <v>28</v>
      </c>
      <c r="J1977" s="5">
        <v>0</v>
      </c>
      <c r="K1977" s="5">
        <v>27</v>
      </c>
      <c r="L1977" s="5">
        <v>15</v>
      </c>
      <c r="M1977" s="5">
        <v>0</v>
      </c>
      <c r="N1977" s="5">
        <v>30</v>
      </c>
      <c r="O1977" s="5">
        <v>17</v>
      </c>
      <c r="P1977" s="5">
        <v>10</v>
      </c>
      <c r="Q1977" s="5">
        <v>0</v>
      </c>
      <c r="R1977" s="5">
        <v>0</v>
      </c>
      <c r="S1977" s="5" t="s">
        <v>27</v>
      </c>
      <c r="T1977" s="5"/>
    </row>
    <row r="1978" spans="1:20" x14ac:dyDescent="0.25">
      <c r="A1978" s="5">
        <f>1971</f>
      </c>
      <c r="B1978" s="5" t="s">
        <v>1997</v>
      </c>
      <c r="C1978" s="5" t="s">
        <v>27</v>
      </c>
      <c r="D1978" s="5" t="s">
        <v>26</v>
      </c>
      <c r="E1978" s="5">
        <v>22</v>
      </c>
      <c r="F1978" s="5">
        <v>0</v>
      </c>
      <c r="G1978" s="5">
        <v>0</v>
      </c>
      <c r="H1978" s="5">
        <v>18</v>
      </c>
      <c r="I1978" s="5">
        <v>28</v>
      </c>
      <c r="J1978" s="5">
        <v>0</v>
      </c>
      <c r="K1978" s="5">
        <v>27</v>
      </c>
      <c r="L1978" s="5">
        <v>15</v>
      </c>
      <c r="M1978" s="5">
        <v>0</v>
      </c>
      <c r="N1978" s="5">
        <v>30</v>
      </c>
      <c r="O1978" s="5">
        <v>17</v>
      </c>
      <c r="P1978" s="5">
        <v>10</v>
      </c>
      <c r="Q1978" s="5">
        <v>0</v>
      </c>
      <c r="R1978" s="5">
        <v>0</v>
      </c>
      <c r="S1978" s="5" t="s">
        <v>27</v>
      </c>
      <c r="T1978" s="5"/>
    </row>
    <row r="1979" spans="1:20" x14ac:dyDescent="0.25">
      <c r="A1979" s="5">
        <f>1972</f>
      </c>
      <c r="B1979" s="5" t="s">
        <v>1998</v>
      </c>
      <c r="C1979" s="5" t="s">
        <v>27</v>
      </c>
      <c r="D1979" s="5" t="s">
        <v>26</v>
      </c>
      <c r="E1979" s="5">
        <v>22</v>
      </c>
      <c r="F1979" s="5">
        <v>0</v>
      </c>
      <c r="G1979" s="5">
        <v>0</v>
      </c>
      <c r="H1979" s="5">
        <v>18</v>
      </c>
      <c r="I1979" s="5">
        <v>28</v>
      </c>
      <c r="J1979" s="5">
        <v>0</v>
      </c>
      <c r="K1979" s="5">
        <v>27</v>
      </c>
      <c r="L1979" s="5">
        <v>15</v>
      </c>
      <c r="M1979" s="5">
        <v>0</v>
      </c>
      <c r="N1979" s="5">
        <v>30</v>
      </c>
      <c r="O1979" s="5">
        <v>17</v>
      </c>
      <c r="P1979" s="5">
        <v>10</v>
      </c>
      <c r="Q1979" s="5">
        <v>0</v>
      </c>
      <c r="R1979" s="5">
        <v>0</v>
      </c>
      <c r="S1979" s="5" t="s">
        <v>27</v>
      </c>
      <c r="T1979" s="5"/>
    </row>
    <row r="1980" spans="1:20" x14ac:dyDescent="0.25">
      <c r="A1980" s="5">
        <f>1973</f>
      </c>
      <c r="B1980" s="5" t="s">
        <v>1999</v>
      </c>
      <c r="C1980" s="5" t="s">
        <v>27</v>
      </c>
      <c r="D1980" s="5" t="s">
        <v>26</v>
      </c>
      <c r="E1980" s="5">
        <v>22</v>
      </c>
      <c r="F1980" s="5">
        <v>0</v>
      </c>
      <c r="G1980" s="5">
        <v>0</v>
      </c>
      <c r="H1980" s="5">
        <v>18</v>
      </c>
      <c r="I1980" s="5">
        <v>28</v>
      </c>
      <c r="J1980" s="5">
        <v>0</v>
      </c>
      <c r="K1980" s="5">
        <v>27</v>
      </c>
      <c r="L1980" s="5">
        <v>15</v>
      </c>
      <c r="M1980" s="5">
        <v>0</v>
      </c>
      <c r="N1980" s="5">
        <v>30</v>
      </c>
      <c r="O1980" s="5">
        <v>17</v>
      </c>
      <c r="P1980" s="5">
        <v>10</v>
      </c>
      <c r="Q1980" s="5">
        <v>0</v>
      </c>
      <c r="R1980" s="5">
        <v>0</v>
      </c>
      <c r="S1980" s="5" t="s">
        <v>27</v>
      </c>
      <c r="T1980" s="5"/>
    </row>
    <row r="1981" spans="1:20" x14ac:dyDescent="0.25">
      <c r="A1981" s="5">
        <f>1974</f>
      </c>
      <c r="B1981" s="5" t="s">
        <v>2000</v>
      </c>
      <c r="C1981" s="5" t="s">
        <v>27</v>
      </c>
      <c r="D1981" s="5" t="s">
        <v>26</v>
      </c>
      <c r="E1981" s="5">
        <v>22</v>
      </c>
      <c r="F1981" s="5">
        <v>0</v>
      </c>
      <c r="G1981" s="5">
        <v>0</v>
      </c>
      <c r="H1981" s="5">
        <v>18</v>
      </c>
      <c r="I1981" s="5">
        <v>28</v>
      </c>
      <c r="J1981" s="5">
        <v>0</v>
      </c>
      <c r="K1981" s="5">
        <v>27</v>
      </c>
      <c r="L1981" s="5">
        <v>15</v>
      </c>
      <c r="M1981" s="5">
        <v>0</v>
      </c>
      <c r="N1981" s="5">
        <v>30</v>
      </c>
      <c r="O1981" s="5">
        <v>17</v>
      </c>
      <c r="P1981" s="5">
        <v>10</v>
      </c>
      <c r="Q1981" s="5">
        <v>0</v>
      </c>
      <c r="R1981" s="5">
        <v>0</v>
      </c>
      <c r="S1981" s="5" t="s">
        <v>27</v>
      </c>
      <c r="T1981" s="5"/>
    </row>
    <row r="1982" spans="1:20" x14ac:dyDescent="0.25">
      <c r="A1982" s="5">
        <f>1975</f>
      </c>
      <c r="B1982" s="5" t="s">
        <v>2001</v>
      </c>
      <c r="C1982" s="5" t="s">
        <v>27</v>
      </c>
      <c r="D1982" s="5" t="s">
        <v>26</v>
      </c>
      <c r="E1982" s="5">
        <v>22</v>
      </c>
      <c r="F1982" s="5">
        <v>0</v>
      </c>
      <c r="G1982" s="5">
        <v>0</v>
      </c>
      <c r="H1982" s="5">
        <v>18</v>
      </c>
      <c r="I1982" s="5">
        <v>28</v>
      </c>
      <c r="J1982" s="5">
        <v>0</v>
      </c>
      <c r="K1982" s="5">
        <v>27</v>
      </c>
      <c r="L1982" s="5">
        <v>15</v>
      </c>
      <c r="M1982" s="5">
        <v>0</v>
      </c>
      <c r="N1982" s="5">
        <v>30</v>
      </c>
      <c r="O1982" s="5">
        <v>17</v>
      </c>
      <c r="P1982" s="5">
        <v>10</v>
      </c>
      <c r="Q1982" s="5">
        <v>0</v>
      </c>
      <c r="R1982" s="5">
        <v>0</v>
      </c>
      <c r="S1982" s="5" t="s">
        <v>27</v>
      </c>
      <c r="T1982" s="5"/>
    </row>
    <row r="1983" spans="1:20" x14ac:dyDescent="0.25">
      <c r="A1983" s="5">
        <f>1976</f>
      </c>
      <c r="B1983" s="5" t="s">
        <v>2002</v>
      </c>
      <c r="C1983" s="5" t="s">
        <v>27</v>
      </c>
      <c r="D1983" s="5" t="s">
        <v>26</v>
      </c>
      <c r="E1983" s="5">
        <v>22</v>
      </c>
      <c r="F1983" s="5">
        <v>0</v>
      </c>
      <c r="G1983" s="5">
        <v>0</v>
      </c>
      <c r="H1983" s="5">
        <v>18</v>
      </c>
      <c r="I1983" s="5">
        <v>28</v>
      </c>
      <c r="J1983" s="5">
        <v>0</v>
      </c>
      <c r="K1983" s="5">
        <v>27</v>
      </c>
      <c r="L1983" s="5">
        <v>15</v>
      </c>
      <c r="M1983" s="5">
        <v>0</v>
      </c>
      <c r="N1983" s="5">
        <v>30</v>
      </c>
      <c r="O1983" s="5">
        <v>17</v>
      </c>
      <c r="P1983" s="5">
        <v>10</v>
      </c>
      <c r="Q1983" s="5">
        <v>0</v>
      </c>
      <c r="R1983" s="5">
        <v>0</v>
      </c>
      <c r="S1983" s="5" t="s">
        <v>27</v>
      </c>
      <c r="T1983" s="5"/>
    </row>
    <row r="1984" spans="1:20" x14ac:dyDescent="0.25">
      <c r="A1984" s="5">
        <f>1977</f>
      </c>
      <c r="B1984" s="5" t="s">
        <v>2003</v>
      </c>
      <c r="C1984" s="5" t="s">
        <v>27</v>
      </c>
      <c r="D1984" s="5" t="s">
        <v>26</v>
      </c>
      <c r="E1984" s="5">
        <v>22</v>
      </c>
      <c r="F1984" s="5">
        <v>0</v>
      </c>
      <c r="G1984" s="5">
        <v>0</v>
      </c>
      <c r="H1984" s="5">
        <v>18</v>
      </c>
      <c r="I1984" s="5">
        <v>28</v>
      </c>
      <c r="J1984" s="5">
        <v>0</v>
      </c>
      <c r="K1984" s="5">
        <v>27</v>
      </c>
      <c r="L1984" s="5">
        <v>15</v>
      </c>
      <c r="M1984" s="5">
        <v>0</v>
      </c>
      <c r="N1984" s="5">
        <v>30</v>
      </c>
      <c r="O1984" s="5">
        <v>17</v>
      </c>
      <c r="P1984" s="5">
        <v>10</v>
      </c>
      <c r="Q1984" s="5">
        <v>0</v>
      </c>
      <c r="R1984" s="5">
        <v>0</v>
      </c>
      <c r="S1984" s="5" t="s">
        <v>27</v>
      </c>
      <c r="T1984" s="5"/>
    </row>
    <row r="1985" spans="1:20" x14ac:dyDescent="0.25">
      <c r="A1985" s="5">
        <f>1978</f>
      </c>
      <c r="B1985" s="5" t="s">
        <v>2004</v>
      </c>
      <c r="C1985" s="5" t="s">
        <v>27</v>
      </c>
      <c r="D1985" s="5" t="s">
        <v>26</v>
      </c>
      <c r="E1985" s="5">
        <v>22</v>
      </c>
      <c r="F1985" s="5">
        <v>0</v>
      </c>
      <c r="G1985" s="5">
        <v>0</v>
      </c>
      <c r="H1985" s="5">
        <v>18</v>
      </c>
      <c r="I1985" s="5">
        <v>28</v>
      </c>
      <c r="J1985" s="5">
        <v>0</v>
      </c>
      <c r="K1985" s="5">
        <v>27</v>
      </c>
      <c r="L1985" s="5">
        <v>15</v>
      </c>
      <c r="M1985" s="5">
        <v>0</v>
      </c>
      <c r="N1985" s="5">
        <v>30</v>
      </c>
      <c r="O1985" s="5">
        <v>17</v>
      </c>
      <c r="P1985" s="5">
        <v>10</v>
      </c>
      <c r="Q1985" s="5">
        <v>0</v>
      </c>
      <c r="R1985" s="5">
        <v>0</v>
      </c>
      <c r="S1985" s="5" t="s">
        <v>27</v>
      </c>
      <c r="T1985" s="5"/>
    </row>
    <row r="1986" spans="1:20" x14ac:dyDescent="0.25">
      <c r="A1986" s="5">
        <f>1979</f>
      </c>
      <c r="B1986" s="5" t="s">
        <v>2005</v>
      </c>
      <c r="C1986" s="5" t="s">
        <v>27</v>
      </c>
      <c r="D1986" s="5" t="s">
        <v>26</v>
      </c>
      <c r="E1986" s="5">
        <v>22</v>
      </c>
      <c r="F1986" s="5">
        <v>0</v>
      </c>
      <c r="G1986" s="5">
        <v>0</v>
      </c>
      <c r="H1986" s="5">
        <v>18</v>
      </c>
      <c r="I1986" s="5">
        <v>28</v>
      </c>
      <c r="J1986" s="5">
        <v>0</v>
      </c>
      <c r="K1986" s="5">
        <v>27</v>
      </c>
      <c r="L1986" s="5">
        <v>15</v>
      </c>
      <c r="M1986" s="5">
        <v>0</v>
      </c>
      <c r="N1986" s="5">
        <v>30</v>
      </c>
      <c r="O1986" s="5">
        <v>17</v>
      </c>
      <c r="P1986" s="5">
        <v>10</v>
      </c>
      <c r="Q1986" s="5">
        <v>0</v>
      </c>
      <c r="R1986" s="5">
        <v>0</v>
      </c>
      <c r="S1986" s="5" t="s">
        <v>27</v>
      </c>
      <c r="T1986" s="5"/>
    </row>
    <row r="1987" spans="1:20" x14ac:dyDescent="0.25">
      <c r="A1987" s="5">
        <f>1980</f>
      </c>
      <c r="B1987" s="5" t="s">
        <v>2006</v>
      </c>
      <c r="C1987" s="5" t="s">
        <v>27</v>
      </c>
      <c r="D1987" s="5" t="s">
        <v>26</v>
      </c>
      <c r="E1987" s="5">
        <v>22</v>
      </c>
      <c r="F1987" s="5">
        <v>0</v>
      </c>
      <c r="G1987" s="5">
        <v>0</v>
      </c>
      <c r="H1987" s="5">
        <v>18</v>
      </c>
      <c r="I1987" s="5">
        <v>28</v>
      </c>
      <c r="J1987" s="5">
        <v>0</v>
      </c>
      <c r="K1987" s="5">
        <v>27</v>
      </c>
      <c r="L1987" s="5">
        <v>15</v>
      </c>
      <c r="M1987" s="5">
        <v>0</v>
      </c>
      <c r="N1987" s="5">
        <v>30</v>
      </c>
      <c r="O1987" s="5">
        <v>17</v>
      </c>
      <c r="P1987" s="5">
        <v>10</v>
      </c>
      <c r="Q1987" s="5">
        <v>0</v>
      </c>
      <c r="R1987" s="5">
        <v>0</v>
      </c>
      <c r="S1987" s="5" t="s">
        <v>27</v>
      </c>
      <c r="T1987" s="5"/>
    </row>
    <row r="1988" spans="1:20" x14ac:dyDescent="0.25">
      <c r="A1988" s="5">
        <f>1981</f>
      </c>
      <c r="B1988" s="5" t="s">
        <v>2007</v>
      </c>
      <c r="C1988" s="5" t="s">
        <v>27</v>
      </c>
      <c r="D1988" s="5" t="s">
        <v>26</v>
      </c>
      <c r="E1988" s="5">
        <v>22</v>
      </c>
      <c r="F1988" s="5">
        <v>0</v>
      </c>
      <c r="G1988" s="5">
        <v>0</v>
      </c>
      <c r="H1988" s="5">
        <v>18</v>
      </c>
      <c r="I1988" s="5">
        <v>28</v>
      </c>
      <c r="J1988" s="5">
        <v>0</v>
      </c>
      <c r="K1988" s="5">
        <v>27</v>
      </c>
      <c r="L1988" s="5">
        <v>15</v>
      </c>
      <c r="M1988" s="5">
        <v>0</v>
      </c>
      <c r="N1988" s="5">
        <v>30</v>
      </c>
      <c r="O1988" s="5">
        <v>17</v>
      </c>
      <c r="P1988" s="5">
        <v>10</v>
      </c>
      <c r="Q1988" s="5">
        <v>0</v>
      </c>
      <c r="R1988" s="5">
        <v>0</v>
      </c>
      <c r="S1988" s="5" t="s">
        <v>27</v>
      </c>
      <c r="T1988" s="5"/>
    </row>
    <row r="1989" spans="1:20" x14ac:dyDescent="0.25">
      <c r="A1989" s="5">
        <f>1982</f>
      </c>
      <c r="B1989" s="5" t="s">
        <v>2008</v>
      </c>
      <c r="C1989" s="5" t="s">
        <v>27</v>
      </c>
      <c r="D1989" s="5" t="s">
        <v>26</v>
      </c>
      <c r="E1989" s="5">
        <v>22</v>
      </c>
      <c r="F1989" s="5">
        <v>0</v>
      </c>
      <c r="G1989" s="5">
        <v>0</v>
      </c>
      <c r="H1989" s="5">
        <v>18</v>
      </c>
      <c r="I1989" s="5">
        <v>28</v>
      </c>
      <c r="J1989" s="5">
        <v>0</v>
      </c>
      <c r="K1989" s="5">
        <v>27</v>
      </c>
      <c r="L1989" s="5">
        <v>15</v>
      </c>
      <c r="M1989" s="5">
        <v>0</v>
      </c>
      <c r="N1989" s="5">
        <v>30</v>
      </c>
      <c r="O1989" s="5">
        <v>17</v>
      </c>
      <c r="P1989" s="5">
        <v>10</v>
      </c>
      <c r="Q1989" s="5">
        <v>0</v>
      </c>
      <c r="R1989" s="5">
        <v>0</v>
      </c>
      <c r="S1989" s="5" t="s">
        <v>27</v>
      </c>
      <c r="T1989" s="5"/>
    </row>
    <row r="1990" spans="1:20" x14ac:dyDescent="0.25">
      <c r="A1990" s="5">
        <f>1983</f>
      </c>
      <c r="B1990" s="5" t="s">
        <v>2009</v>
      </c>
      <c r="C1990" s="5" t="s">
        <v>27</v>
      </c>
      <c r="D1990" s="5" t="s">
        <v>26</v>
      </c>
      <c r="E1990" s="5">
        <v>22</v>
      </c>
      <c r="F1990" s="5">
        <v>0</v>
      </c>
      <c r="G1990" s="5">
        <v>0</v>
      </c>
      <c r="H1990" s="5">
        <v>18</v>
      </c>
      <c r="I1990" s="5">
        <v>28</v>
      </c>
      <c r="J1990" s="5">
        <v>0</v>
      </c>
      <c r="K1990" s="5">
        <v>27</v>
      </c>
      <c r="L1990" s="5">
        <v>15</v>
      </c>
      <c r="M1990" s="5">
        <v>0</v>
      </c>
      <c r="N1990" s="5">
        <v>30</v>
      </c>
      <c r="O1990" s="5">
        <v>17</v>
      </c>
      <c r="P1990" s="5">
        <v>10</v>
      </c>
      <c r="Q1990" s="5">
        <v>0</v>
      </c>
      <c r="R1990" s="5">
        <v>0</v>
      </c>
      <c r="S1990" s="5" t="s">
        <v>27</v>
      </c>
      <c r="T1990" s="5"/>
    </row>
    <row r="1991" spans="1:20" x14ac:dyDescent="0.25">
      <c r="A1991" s="5">
        <f>1984</f>
      </c>
      <c r="B1991" s="5" t="s">
        <v>2010</v>
      </c>
      <c r="C1991" s="5" t="s">
        <v>27</v>
      </c>
      <c r="D1991" s="5" t="s">
        <v>26</v>
      </c>
      <c r="E1991" s="5">
        <v>22</v>
      </c>
      <c r="F1991" s="5">
        <v>0</v>
      </c>
      <c r="G1991" s="5">
        <v>0</v>
      </c>
      <c r="H1991" s="5">
        <v>18</v>
      </c>
      <c r="I1991" s="5">
        <v>28</v>
      </c>
      <c r="J1991" s="5">
        <v>0</v>
      </c>
      <c r="K1991" s="5">
        <v>27</v>
      </c>
      <c r="L1991" s="5">
        <v>15</v>
      </c>
      <c r="M1991" s="5">
        <v>0</v>
      </c>
      <c r="N1991" s="5">
        <v>30</v>
      </c>
      <c r="O1991" s="5">
        <v>17</v>
      </c>
      <c r="P1991" s="5">
        <v>10</v>
      </c>
      <c r="Q1991" s="5">
        <v>0</v>
      </c>
      <c r="R1991" s="5">
        <v>0</v>
      </c>
      <c r="S1991" s="5" t="s">
        <v>27</v>
      </c>
      <c r="T1991" s="5"/>
    </row>
    <row r="1992" spans="1:20" x14ac:dyDescent="0.25">
      <c r="A1992" s="5">
        <f>1985</f>
      </c>
      <c r="B1992" s="5" t="s">
        <v>2011</v>
      </c>
      <c r="C1992" s="5" t="s">
        <v>27</v>
      </c>
      <c r="D1992" s="5" t="s">
        <v>26</v>
      </c>
      <c r="E1992" s="5">
        <v>22</v>
      </c>
      <c r="F1992" s="5">
        <v>0</v>
      </c>
      <c r="G1992" s="5">
        <v>0</v>
      </c>
      <c r="H1992" s="5">
        <v>18</v>
      </c>
      <c r="I1992" s="5">
        <v>28</v>
      </c>
      <c r="J1992" s="5">
        <v>0</v>
      </c>
      <c r="K1992" s="5">
        <v>27</v>
      </c>
      <c r="L1992" s="5">
        <v>15</v>
      </c>
      <c r="M1992" s="5">
        <v>0</v>
      </c>
      <c r="N1992" s="5">
        <v>30</v>
      </c>
      <c r="O1992" s="5">
        <v>17</v>
      </c>
      <c r="P1992" s="5">
        <v>10</v>
      </c>
      <c r="Q1992" s="5">
        <v>0</v>
      </c>
      <c r="R1992" s="5">
        <v>0</v>
      </c>
      <c r="S1992" s="5" t="s">
        <v>27</v>
      </c>
      <c r="T1992" s="5"/>
    </row>
    <row r="1993" spans="1:20" x14ac:dyDescent="0.25">
      <c r="A1993" s="5">
        <f>1986</f>
      </c>
      <c r="B1993" s="5" t="s">
        <v>2012</v>
      </c>
      <c r="C1993" s="5" t="s">
        <v>27</v>
      </c>
      <c r="D1993" s="5" t="s">
        <v>26</v>
      </c>
      <c r="E1993" s="5">
        <v>22</v>
      </c>
      <c r="F1993" s="5">
        <v>0</v>
      </c>
      <c r="G1993" s="5">
        <v>0</v>
      </c>
      <c r="H1993" s="5">
        <v>18</v>
      </c>
      <c r="I1993" s="5">
        <v>28</v>
      </c>
      <c r="J1993" s="5">
        <v>0</v>
      </c>
      <c r="K1993" s="5">
        <v>27</v>
      </c>
      <c r="L1993" s="5">
        <v>15</v>
      </c>
      <c r="M1993" s="5">
        <v>0</v>
      </c>
      <c r="N1993" s="5">
        <v>30</v>
      </c>
      <c r="O1993" s="5">
        <v>17</v>
      </c>
      <c r="P1993" s="5">
        <v>10</v>
      </c>
      <c r="Q1993" s="5">
        <v>0</v>
      </c>
      <c r="R1993" s="5">
        <v>0</v>
      </c>
      <c r="S1993" s="5" t="s">
        <v>27</v>
      </c>
      <c r="T1993" s="5"/>
    </row>
    <row r="1994" spans="1:20" x14ac:dyDescent="0.25">
      <c r="A1994" s="5">
        <f>1987</f>
      </c>
      <c r="B1994" s="5" t="s">
        <v>2013</v>
      </c>
      <c r="C1994" s="5" t="s">
        <v>27</v>
      </c>
      <c r="D1994" s="5" t="s">
        <v>26</v>
      </c>
      <c r="E1994" s="5">
        <v>22</v>
      </c>
      <c r="F1994" s="5">
        <v>0</v>
      </c>
      <c r="G1994" s="5">
        <v>0</v>
      </c>
      <c r="H1994" s="5">
        <v>18</v>
      </c>
      <c r="I1994" s="5">
        <v>28</v>
      </c>
      <c r="J1994" s="5">
        <v>0</v>
      </c>
      <c r="K1994" s="5">
        <v>27</v>
      </c>
      <c r="L1994" s="5">
        <v>15</v>
      </c>
      <c r="M1994" s="5">
        <v>0</v>
      </c>
      <c r="N1994" s="5">
        <v>30</v>
      </c>
      <c r="O1994" s="5">
        <v>17</v>
      </c>
      <c r="P1994" s="5">
        <v>10</v>
      </c>
      <c r="Q1994" s="5">
        <v>0</v>
      </c>
      <c r="R1994" s="5">
        <v>0</v>
      </c>
      <c r="S1994" s="5" t="s">
        <v>27</v>
      </c>
      <c r="T1994" s="5"/>
    </row>
    <row r="1995" spans="1:20" x14ac:dyDescent="0.25">
      <c r="A1995" s="5">
        <f>1988</f>
      </c>
      <c r="B1995" s="5" t="s">
        <v>2014</v>
      </c>
      <c r="C1995" s="5" t="s">
        <v>27</v>
      </c>
      <c r="D1995" s="5" t="s">
        <v>26</v>
      </c>
      <c r="E1995" s="5">
        <v>22</v>
      </c>
      <c r="F1995" s="5">
        <v>0</v>
      </c>
      <c r="G1995" s="5">
        <v>0</v>
      </c>
      <c r="H1995" s="5">
        <v>18</v>
      </c>
      <c r="I1995" s="5">
        <v>28</v>
      </c>
      <c r="J1995" s="5">
        <v>0</v>
      </c>
      <c r="K1995" s="5">
        <v>27</v>
      </c>
      <c r="L1995" s="5">
        <v>15</v>
      </c>
      <c r="M1995" s="5">
        <v>0</v>
      </c>
      <c r="N1995" s="5">
        <v>30</v>
      </c>
      <c r="O1995" s="5">
        <v>17</v>
      </c>
      <c r="P1995" s="5">
        <v>10</v>
      </c>
      <c r="Q1995" s="5">
        <v>0</v>
      </c>
      <c r="R1995" s="5">
        <v>0</v>
      </c>
      <c r="S1995" s="5" t="s">
        <v>27</v>
      </c>
      <c r="T1995" s="5"/>
    </row>
    <row r="1996" spans="1:20" x14ac:dyDescent="0.25">
      <c r="A1996" s="5">
        <f>1989</f>
      </c>
      <c r="B1996" s="5" t="s">
        <v>2015</v>
      </c>
      <c r="C1996" s="5" t="s">
        <v>27</v>
      </c>
      <c r="D1996" s="5" t="s">
        <v>26</v>
      </c>
      <c r="E1996" s="5">
        <v>22</v>
      </c>
      <c r="F1996" s="5">
        <v>0</v>
      </c>
      <c r="G1996" s="5">
        <v>0</v>
      </c>
      <c r="H1996" s="5">
        <v>18</v>
      </c>
      <c r="I1996" s="5">
        <v>28</v>
      </c>
      <c r="J1996" s="5">
        <v>0</v>
      </c>
      <c r="K1996" s="5">
        <v>27</v>
      </c>
      <c r="L1996" s="5">
        <v>15</v>
      </c>
      <c r="M1996" s="5">
        <v>0</v>
      </c>
      <c r="N1996" s="5">
        <v>30</v>
      </c>
      <c r="O1996" s="5">
        <v>17</v>
      </c>
      <c r="P1996" s="5">
        <v>10</v>
      </c>
      <c r="Q1996" s="5">
        <v>0</v>
      </c>
      <c r="R1996" s="5">
        <v>0</v>
      </c>
      <c r="S1996" s="5" t="s">
        <v>27</v>
      </c>
      <c r="T1996" s="5"/>
    </row>
    <row r="1997" spans="1:20" x14ac:dyDescent="0.25">
      <c r="A1997" s="5">
        <f>1990</f>
      </c>
      <c r="B1997" s="5" t="s">
        <v>2016</v>
      </c>
      <c r="C1997" s="5" t="s">
        <v>27</v>
      </c>
      <c r="D1997" s="5" t="s">
        <v>26</v>
      </c>
      <c r="E1997" s="5">
        <v>22</v>
      </c>
      <c r="F1997" s="5">
        <v>0</v>
      </c>
      <c r="G1997" s="5">
        <v>0</v>
      </c>
      <c r="H1997" s="5">
        <v>18</v>
      </c>
      <c r="I1997" s="5">
        <v>28</v>
      </c>
      <c r="J1997" s="5">
        <v>0</v>
      </c>
      <c r="K1997" s="5">
        <v>27</v>
      </c>
      <c r="L1997" s="5">
        <v>15</v>
      </c>
      <c r="M1997" s="5">
        <v>0</v>
      </c>
      <c r="N1997" s="5">
        <v>30</v>
      </c>
      <c r="O1997" s="5">
        <v>17</v>
      </c>
      <c r="P1997" s="5">
        <v>10</v>
      </c>
      <c r="Q1997" s="5">
        <v>0</v>
      </c>
      <c r="R1997" s="5">
        <v>0</v>
      </c>
      <c r="S1997" s="5" t="s">
        <v>27</v>
      </c>
      <c r="T1997" s="5"/>
    </row>
    <row r="1998" spans="1:20" x14ac:dyDescent="0.25">
      <c r="A1998" s="5">
        <f>1991</f>
      </c>
      <c r="B1998" s="5" t="s">
        <v>2017</v>
      </c>
      <c r="C1998" s="5" t="s">
        <v>27</v>
      </c>
      <c r="D1998" s="5" t="s">
        <v>26</v>
      </c>
      <c r="E1998" s="5">
        <v>22</v>
      </c>
      <c r="F1998" s="5">
        <v>0</v>
      </c>
      <c r="G1998" s="5">
        <v>0</v>
      </c>
      <c r="H1998" s="5">
        <v>18</v>
      </c>
      <c r="I1998" s="5">
        <v>28</v>
      </c>
      <c r="J1998" s="5">
        <v>0</v>
      </c>
      <c r="K1998" s="5">
        <v>27</v>
      </c>
      <c r="L1998" s="5">
        <v>15</v>
      </c>
      <c r="M1998" s="5">
        <v>0</v>
      </c>
      <c r="N1998" s="5">
        <v>30</v>
      </c>
      <c r="O1998" s="5">
        <v>17</v>
      </c>
      <c r="P1998" s="5">
        <v>10</v>
      </c>
      <c r="Q1998" s="5">
        <v>0</v>
      </c>
      <c r="R1998" s="5">
        <v>0</v>
      </c>
      <c r="S1998" s="5" t="s">
        <v>27</v>
      </c>
      <c r="T1998" s="5"/>
    </row>
    <row r="1999" spans="1:20" x14ac:dyDescent="0.25">
      <c r="A1999" s="5">
        <f>1992</f>
      </c>
      <c r="B1999" s="5" t="s">
        <v>2018</v>
      </c>
      <c r="C1999" s="5" t="s">
        <v>27</v>
      </c>
      <c r="D1999" s="5" t="s">
        <v>26</v>
      </c>
      <c r="E1999" s="5">
        <v>22</v>
      </c>
      <c r="F1999" s="5">
        <v>0</v>
      </c>
      <c r="G1999" s="5">
        <v>0</v>
      </c>
      <c r="H1999" s="5">
        <v>18</v>
      </c>
      <c r="I1999" s="5">
        <v>28</v>
      </c>
      <c r="J1999" s="5">
        <v>0</v>
      </c>
      <c r="K1999" s="5">
        <v>27</v>
      </c>
      <c r="L1999" s="5">
        <v>15</v>
      </c>
      <c r="M1999" s="5">
        <v>0</v>
      </c>
      <c r="N1999" s="5">
        <v>30</v>
      </c>
      <c r="O1999" s="5">
        <v>17</v>
      </c>
      <c r="P1999" s="5">
        <v>10</v>
      </c>
      <c r="Q1999" s="5">
        <v>0</v>
      </c>
      <c r="R1999" s="5">
        <v>0</v>
      </c>
      <c r="S1999" s="5" t="s">
        <v>27</v>
      </c>
      <c r="T1999" s="5"/>
    </row>
    <row r="2000" spans="1:20" x14ac:dyDescent="0.25">
      <c r="A2000" s="5">
        <f>1993</f>
      </c>
      <c r="B2000" s="5" t="s">
        <v>2019</v>
      </c>
      <c r="C2000" s="5" t="s">
        <v>27</v>
      </c>
      <c r="D2000" s="5" t="s">
        <v>26</v>
      </c>
      <c r="E2000" s="5">
        <v>22</v>
      </c>
      <c r="F2000" s="5">
        <v>0</v>
      </c>
      <c r="G2000" s="5">
        <v>0</v>
      </c>
      <c r="H2000" s="5">
        <v>18</v>
      </c>
      <c r="I2000" s="5">
        <v>28</v>
      </c>
      <c r="J2000" s="5">
        <v>0</v>
      </c>
      <c r="K2000" s="5">
        <v>27</v>
      </c>
      <c r="L2000" s="5">
        <v>15</v>
      </c>
      <c r="M2000" s="5">
        <v>0</v>
      </c>
      <c r="N2000" s="5">
        <v>30</v>
      </c>
      <c r="O2000" s="5">
        <v>17</v>
      </c>
      <c r="P2000" s="5">
        <v>10</v>
      </c>
      <c r="Q2000" s="5">
        <v>0</v>
      </c>
      <c r="R2000" s="5">
        <v>0</v>
      </c>
      <c r="S2000" s="5" t="s">
        <v>27</v>
      </c>
      <c r="T2000" s="5"/>
    </row>
    <row r="2001" spans="1:20" x14ac:dyDescent="0.25">
      <c r="A2001" s="5">
        <f>1994</f>
      </c>
      <c r="B2001" s="5" t="s">
        <v>2020</v>
      </c>
      <c r="C2001" s="5" t="s">
        <v>27</v>
      </c>
      <c r="D2001" s="5" t="s">
        <v>26</v>
      </c>
      <c r="E2001" s="5">
        <v>22</v>
      </c>
      <c r="F2001" s="5">
        <v>0</v>
      </c>
      <c r="G2001" s="5">
        <v>0</v>
      </c>
      <c r="H2001" s="5">
        <v>18</v>
      </c>
      <c r="I2001" s="5">
        <v>28</v>
      </c>
      <c r="J2001" s="5">
        <v>0</v>
      </c>
      <c r="K2001" s="5">
        <v>27</v>
      </c>
      <c r="L2001" s="5">
        <v>15</v>
      </c>
      <c r="M2001" s="5">
        <v>0</v>
      </c>
      <c r="N2001" s="5">
        <v>30</v>
      </c>
      <c r="O2001" s="5">
        <v>17</v>
      </c>
      <c r="P2001" s="5">
        <v>10</v>
      </c>
      <c r="Q2001" s="5">
        <v>0</v>
      </c>
      <c r="R2001" s="5">
        <v>0</v>
      </c>
      <c r="S2001" s="5" t="s">
        <v>27</v>
      </c>
      <c r="T2001" s="5"/>
    </row>
    <row r="2002" spans="1:20" x14ac:dyDescent="0.25">
      <c r="A2002" s="5">
        <f>1995</f>
      </c>
      <c r="B2002" s="5" t="s">
        <v>2021</v>
      </c>
      <c r="C2002" s="5" t="s">
        <v>27</v>
      </c>
      <c r="D2002" s="5" t="s">
        <v>26</v>
      </c>
      <c r="E2002" s="5">
        <v>22</v>
      </c>
      <c r="F2002" s="5">
        <v>0</v>
      </c>
      <c r="G2002" s="5">
        <v>0</v>
      </c>
      <c r="H2002" s="5">
        <v>18</v>
      </c>
      <c r="I2002" s="5">
        <v>28</v>
      </c>
      <c r="J2002" s="5">
        <v>0</v>
      </c>
      <c r="K2002" s="5">
        <v>27</v>
      </c>
      <c r="L2002" s="5">
        <v>15</v>
      </c>
      <c r="M2002" s="5">
        <v>0</v>
      </c>
      <c r="N2002" s="5">
        <v>30</v>
      </c>
      <c r="O2002" s="5">
        <v>17</v>
      </c>
      <c r="P2002" s="5">
        <v>10</v>
      </c>
      <c r="Q2002" s="5">
        <v>0</v>
      </c>
      <c r="R2002" s="5">
        <v>0</v>
      </c>
      <c r="S2002" s="5" t="s">
        <v>27</v>
      </c>
      <c r="T2002" s="5"/>
    </row>
    <row r="2003" spans="1:20" x14ac:dyDescent="0.25">
      <c r="A2003" s="5">
        <f>1996</f>
      </c>
      <c r="B2003" s="5" t="s">
        <v>2022</v>
      </c>
      <c r="C2003" s="5" t="s">
        <v>27</v>
      </c>
      <c r="D2003" s="5" t="s">
        <v>26</v>
      </c>
      <c r="E2003" s="5">
        <v>22</v>
      </c>
      <c r="F2003" s="5">
        <v>0</v>
      </c>
      <c r="G2003" s="5">
        <v>0</v>
      </c>
      <c r="H2003" s="5">
        <v>18</v>
      </c>
      <c r="I2003" s="5">
        <v>28</v>
      </c>
      <c r="J2003" s="5">
        <v>0</v>
      </c>
      <c r="K2003" s="5">
        <v>27</v>
      </c>
      <c r="L2003" s="5">
        <v>15</v>
      </c>
      <c r="M2003" s="5">
        <v>0</v>
      </c>
      <c r="N2003" s="5">
        <v>30</v>
      </c>
      <c r="O2003" s="5">
        <v>17</v>
      </c>
      <c r="P2003" s="5">
        <v>10</v>
      </c>
      <c r="Q2003" s="5">
        <v>0</v>
      </c>
      <c r="R2003" s="5">
        <v>0</v>
      </c>
      <c r="S2003" s="5" t="s">
        <v>27</v>
      </c>
      <c r="T2003" s="5"/>
    </row>
    <row r="2004" spans="1:20" x14ac:dyDescent="0.25">
      <c r="A2004" s="5">
        <f>1997</f>
      </c>
      <c r="B2004" s="5" t="s">
        <v>2023</v>
      </c>
      <c r="C2004" s="5" t="s">
        <v>27</v>
      </c>
      <c r="D2004" s="5" t="s">
        <v>26</v>
      </c>
      <c r="E2004" s="5">
        <v>22</v>
      </c>
      <c r="F2004" s="5">
        <v>0</v>
      </c>
      <c r="G2004" s="5">
        <v>0</v>
      </c>
      <c r="H2004" s="5">
        <v>18</v>
      </c>
      <c r="I2004" s="5">
        <v>28</v>
      </c>
      <c r="J2004" s="5">
        <v>0</v>
      </c>
      <c r="K2004" s="5">
        <v>27</v>
      </c>
      <c r="L2004" s="5">
        <v>15</v>
      </c>
      <c r="M2004" s="5">
        <v>0</v>
      </c>
      <c r="N2004" s="5">
        <v>30</v>
      </c>
      <c r="O2004" s="5">
        <v>17</v>
      </c>
      <c r="P2004" s="5">
        <v>10</v>
      </c>
      <c r="Q2004" s="5">
        <v>0</v>
      </c>
      <c r="R2004" s="5">
        <v>0</v>
      </c>
      <c r="S2004" s="5" t="s">
        <v>27</v>
      </c>
      <c r="T2004" s="5"/>
    </row>
    <row r="2005" spans="1:20" x14ac:dyDescent="0.25">
      <c r="A2005" s="5">
        <f>1998</f>
      </c>
      <c r="B2005" s="5" t="s">
        <v>2024</v>
      </c>
      <c r="C2005" s="5" t="s">
        <v>27</v>
      </c>
      <c r="D2005" s="5" t="s">
        <v>26</v>
      </c>
      <c r="E2005" s="5">
        <v>22</v>
      </c>
      <c r="F2005" s="5">
        <v>0</v>
      </c>
      <c r="G2005" s="5">
        <v>0</v>
      </c>
      <c r="H2005" s="5">
        <v>18</v>
      </c>
      <c r="I2005" s="5">
        <v>28</v>
      </c>
      <c r="J2005" s="5">
        <v>0</v>
      </c>
      <c r="K2005" s="5">
        <v>27</v>
      </c>
      <c r="L2005" s="5">
        <v>15</v>
      </c>
      <c r="M2005" s="5">
        <v>0</v>
      </c>
      <c r="N2005" s="5">
        <v>30</v>
      </c>
      <c r="O2005" s="5">
        <v>17</v>
      </c>
      <c r="P2005" s="5">
        <v>10</v>
      </c>
      <c r="Q2005" s="5">
        <v>0</v>
      </c>
      <c r="R2005" s="5">
        <v>0</v>
      </c>
      <c r="S2005" s="5" t="s">
        <v>27</v>
      </c>
      <c r="T2005" s="5"/>
    </row>
    <row r="2006" spans="1:20" x14ac:dyDescent="0.25">
      <c r="A2006" s="5">
        <f>1999</f>
      </c>
      <c r="B2006" s="5" t="s">
        <v>2025</v>
      </c>
      <c r="C2006" s="5" t="s">
        <v>27</v>
      </c>
      <c r="D2006" s="5" t="s">
        <v>26</v>
      </c>
      <c r="E2006" s="5">
        <v>22</v>
      </c>
      <c r="F2006" s="5">
        <v>0</v>
      </c>
      <c r="G2006" s="5">
        <v>0</v>
      </c>
      <c r="H2006" s="5">
        <v>18</v>
      </c>
      <c r="I2006" s="5">
        <v>28</v>
      </c>
      <c r="J2006" s="5">
        <v>0</v>
      </c>
      <c r="K2006" s="5">
        <v>27</v>
      </c>
      <c r="L2006" s="5">
        <v>15</v>
      </c>
      <c r="M2006" s="5">
        <v>0</v>
      </c>
      <c r="N2006" s="5">
        <v>30</v>
      </c>
      <c r="O2006" s="5">
        <v>17</v>
      </c>
      <c r="P2006" s="5">
        <v>10</v>
      </c>
      <c r="Q2006" s="5">
        <v>0</v>
      </c>
      <c r="R2006" s="5">
        <v>0</v>
      </c>
      <c r="S2006" s="5" t="s">
        <v>27</v>
      </c>
      <c r="T2006" s="5"/>
    </row>
    <row r="2007" spans="1:20" x14ac:dyDescent="0.25">
      <c r="A2007" s="5">
        <f>2000</f>
      </c>
      <c r="B2007" s="5" t="s">
        <v>2026</v>
      </c>
      <c r="C2007" s="5" t="s">
        <v>27</v>
      </c>
      <c r="D2007" s="5" t="s">
        <v>26</v>
      </c>
      <c r="E2007" s="5">
        <v>22</v>
      </c>
      <c r="F2007" s="5">
        <v>0</v>
      </c>
      <c r="G2007" s="5">
        <v>0</v>
      </c>
      <c r="H2007" s="5">
        <v>18</v>
      </c>
      <c r="I2007" s="5">
        <v>28</v>
      </c>
      <c r="J2007" s="5">
        <v>0</v>
      </c>
      <c r="K2007" s="5">
        <v>27</v>
      </c>
      <c r="L2007" s="5">
        <v>15</v>
      </c>
      <c r="M2007" s="5">
        <v>0</v>
      </c>
      <c r="N2007" s="5">
        <v>30</v>
      </c>
      <c r="O2007" s="5">
        <v>17</v>
      </c>
      <c r="P2007" s="5">
        <v>10</v>
      </c>
      <c r="Q2007" s="5">
        <v>0</v>
      </c>
      <c r="R2007" s="5">
        <v>0</v>
      </c>
      <c r="S2007" s="5" t="s">
        <v>27</v>
      </c>
      <c r="T2007" s="5"/>
    </row>
    <row r="2008" spans="1:20" x14ac:dyDescent="0.25">
      <c r="A2008" s="5">
        <f>2001</f>
      </c>
      <c r="B2008" s="5" t="s">
        <v>2027</v>
      </c>
      <c r="C2008" s="5" t="s">
        <v>27</v>
      </c>
      <c r="D2008" s="5" t="s">
        <v>26</v>
      </c>
      <c r="E2008" s="5">
        <v>22</v>
      </c>
      <c r="F2008" s="5">
        <v>0</v>
      </c>
      <c r="G2008" s="5">
        <v>0</v>
      </c>
      <c r="H2008" s="5">
        <v>18</v>
      </c>
      <c r="I2008" s="5">
        <v>28</v>
      </c>
      <c r="J2008" s="5">
        <v>0</v>
      </c>
      <c r="K2008" s="5">
        <v>27</v>
      </c>
      <c r="L2008" s="5">
        <v>15</v>
      </c>
      <c r="M2008" s="5">
        <v>0</v>
      </c>
      <c r="N2008" s="5">
        <v>30</v>
      </c>
      <c r="O2008" s="5">
        <v>17</v>
      </c>
      <c r="P2008" s="5">
        <v>10</v>
      </c>
      <c r="Q2008" s="5">
        <v>0</v>
      </c>
      <c r="R2008" s="5">
        <v>0</v>
      </c>
      <c r="S2008" s="5" t="s">
        <v>27</v>
      </c>
      <c r="T2008" s="5"/>
    </row>
    <row r="2009" spans="1:20" x14ac:dyDescent="0.25">
      <c r="A2009" s="5">
        <f>2002</f>
      </c>
      <c r="B2009" s="5" t="s">
        <v>2028</v>
      </c>
      <c r="C2009" s="5" t="s">
        <v>27</v>
      </c>
      <c r="D2009" s="5" t="s">
        <v>26</v>
      </c>
      <c r="E2009" s="5">
        <v>22</v>
      </c>
      <c r="F2009" s="5">
        <v>0</v>
      </c>
      <c r="G2009" s="5">
        <v>0</v>
      </c>
      <c r="H2009" s="5">
        <v>18</v>
      </c>
      <c r="I2009" s="5">
        <v>28</v>
      </c>
      <c r="J2009" s="5">
        <v>0</v>
      </c>
      <c r="K2009" s="5">
        <v>27</v>
      </c>
      <c r="L2009" s="5">
        <v>15</v>
      </c>
      <c r="M2009" s="5">
        <v>0</v>
      </c>
      <c r="N2009" s="5">
        <v>30</v>
      </c>
      <c r="O2009" s="5">
        <v>17</v>
      </c>
      <c r="P2009" s="5">
        <v>10</v>
      </c>
      <c r="Q2009" s="5">
        <v>0</v>
      </c>
      <c r="R2009" s="5">
        <v>0</v>
      </c>
      <c r="S2009" s="5" t="s">
        <v>27</v>
      </c>
      <c r="T2009" s="5"/>
    </row>
    <row r="2010" spans="1:20" x14ac:dyDescent="0.25">
      <c r="A2010" s="5">
        <f>2003</f>
      </c>
      <c r="B2010" s="5" t="s">
        <v>2029</v>
      </c>
      <c r="C2010" s="5" t="s">
        <v>27</v>
      </c>
      <c r="D2010" s="5" t="s">
        <v>26</v>
      </c>
      <c r="E2010" s="5">
        <v>22</v>
      </c>
      <c r="F2010" s="5">
        <v>0</v>
      </c>
      <c r="G2010" s="5">
        <v>0</v>
      </c>
      <c r="H2010" s="5">
        <v>18</v>
      </c>
      <c r="I2010" s="5">
        <v>28</v>
      </c>
      <c r="J2010" s="5">
        <v>0</v>
      </c>
      <c r="K2010" s="5">
        <v>27</v>
      </c>
      <c r="L2010" s="5">
        <v>15</v>
      </c>
      <c r="M2010" s="5">
        <v>0</v>
      </c>
      <c r="N2010" s="5">
        <v>30</v>
      </c>
      <c r="O2010" s="5">
        <v>17</v>
      </c>
      <c r="P2010" s="5">
        <v>10</v>
      </c>
      <c r="Q2010" s="5">
        <v>0</v>
      </c>
      <c r="R2010" s="5">
        <v>0</v>
      </c>
      <c r="S2010" s="5" t="s">
        <v>27</v>
      </c>
      <c r="T2010" s="5"/>
    </row>
    <row r="2011" spans="1:20" x14ac:dyDescent="0.25">
      <c r="A2011" s="5">
        <f>2004</f>
      </c>
      <c r="B2011" s="5" t="s">
        <v>2030</v>
      </c>
      <c r="C2011" s="5" t="s">
        <v>27</v>
      </c>
      <c r="D2011" s="5" t="s">
        <v>26</v>
      </c>
      <c r="E2011" s="5">
        <v>22</v>
      </c>
      <c r="F2011" s="5">
        <v>0</v>
      </c>
      <c r="G2011" s="5">
        <v>0</v>
      </c>
      <c r="H2011" s="5">
        <v>18</v>
      </c>
      <c r="I2011" s="5">
        <v>28</v>
      </c>
      <c r="J2011" s="5">
        <v>0</v>
      </c>
      <c r="K2011" s="5">
        <v>27</v>
      </c>
      <c r="L2011" s="5">
        <v>15</v>
      </c>
      <c r="M2011" s="5">
        <v>0</v>
      </c>
      <c r="N2011" s="5">
        <v>30</v>
      </c>
      <c r="O2011" s="5">
        <v>17</v>
      </c>
      <c r="P2011" s="5">
        <v>10</v>
      </c>
      <c r="Q2011" s="5">
        <v>0</v>
      </c>
      <c r="R2011" s="5">
        <v>0</v>
      </c>
      <c r="S2011" s="5" t="s">
        <v>27</v>
      </c>
      <c r="T2011" s="5"/>
    </row>
    <row r="2012" spans="1:20" x14ac:dyDescent="0.25">
      <c r="A2012" s="5">
        <f>2005</f>
      </c>
      <c r="B2012" s="5" t="s">
        <v>2031</v>
      </c>
      <c r="C2012" s="5" t="s">
        <v>27</v>
      </c>
      <c r="D2012" s="5" t="s">
        <v>26</v>
      </c>
      <c r="E2012" s="5">
        <v>22</v>
      </c>
      <c r="F2012" s="5">
        <v>0</v>
      </c>
      <c r="G2012" s="5">
        <v>0</v>
      </c>
      <c r="H2012" s="5">
        <v>18</v>
      </c>
      <c r="I2012" s="5">
        <v>28</v>
      </c>
      <c r="J2012" s="5">
        <v>0</v>
      </c>
      <c r="K2012" s="5">
        <v>27</v>
      </c>
      <c r="L2012" s="5">
        <v>15</v>
      </c>
      <c r="M2012" s="5">
        <v>0</v>
      </c>
      <c r="N2012" s="5">
        <v>30</v>
      </c>
      <c r="O2012" s="5">
        <v>17</v>
      </c>
      <c r="P2012" s="5">
        <v>10</v>
      </c>
      <c r="Q2012" s="5">
        <v>0</v>
      </c>
      <c r="R2012" s="5">
        <v>0</v>
      </c>
      <c r="S2012" s="5" t="s">
        <v>27</v>
      </c>
      <c r="T2012" s="5"/>
    </row>
    <row r="2013" spans="1:20" x14ac:dyDescent="0.25">
      <c r="A2013" s="5">
        <f>2006</f>
      </c>
      <c r="B2013" s="5" t="s">
        <v>2032</v>
      </c>
      <c r="C2013" s="5" t="s">
        <v>27</v>
      </c>
      <c r="D2013" s="5" t="s">
        <v>26</v>
      </c>
      <c r="E2013" s="5">
        <v>22</v>
      </c>
      <c r="F2013" s="5">
        <v>0</v>
      </c>
      <c r="G2013" s="5">
        <v>0</v>
      </c>
      <c r="H2013" s="5">
        <v>18</v>
      </c>
      <c r="I2013" s="5">
        <v>28</v>
      </c>
      <c r="J2013" s="5">
        <v>0</v>
      </c>
      <c r="K2013" s="5">
        <v>27</v>
      </c>
      <c r="L2013" s="5">
        <v>15</v>
      </c>
      <c r="M2013" s="5">
        <v>0</v>
      </c>
      <c r="N2013" s="5">
        <v>30</v>
      </c>
      <c r="O2013" s="5">
        <v>17</v>
      </c>
      <c r="P2013" s="5">
        <v>10</v>
      </c>
      <c r="Q2013" s="5">
        <v>0</v>
      </c>
      <c r="R2013" s="5">
        <v>0</v>
      </c>
      <c r="S2013" s="5" t="s">
        <v>27</v>
      </c>
      <c r="T2013" s="5"/>
    </row>
    <row r="2014" spans="1:20" x14ac:dyDescent="0.25">
      <c r="A2014" s="5">
        <f>2007</f>
      </c>
      <c r="B2014" s="5" t="s">
        <v>2033</v>
      </c>
      <c r="C2014" s="5" t="s">
        <v>27</v>
      </c>
      <c r="D2014" s="5" t="s">
        <v>26</v>
      </c>
      <c r="E2014" s="5">
        <v>22</v>
      </c>
      <c r="F2014" s="5">
        <v>0</v>
      </c>
      <c r="G2014" s="5">
        <v>0</v>
      </c>
      <c r="H2014" s="5">
        <v>18</v>
      </c>
      <c r="I2014" s="5">
        <v>28</v>
      </c>
      <c r="J2014" s="5">
        <v>0</v>
      </c>
      <c r="K2014" s="5">
        <v>27</v>
      </c>
      <c r="L2014" s="5">
        <v>15</v>
      </c>
      <c r="M2014" s="5">
        <v>0</v>
      </c>
      <c r="N2014" s="5">
        <v>30</v>
      </c>
      <c r="O2014" s="5">
        <v>17</v>
      </c>
      <c r="P2014" s="5">
        <v>10</v>
      </c>
      <c r="Q2014" s="5">
        <v>0</v>
      </c>
      <c r="R2014" s="5">
        <v>0</v>
      </c>
      <c r="S2014" s="5" t="s">
        <v>27</v>
      </c>
      <c r="T2014" s="5"/>
    </row>
    <row r="2015" spans="1:20" x14ac:dyDescent="0.25">
      <c r="A2015" s="5">
        <f>2008</f>
      </c>
      <c r="B2015" s="5" t="s">
        <v>2034</v>
      </c>
      <c r="C2015" s="5" t="s">
        <v>27</v>
      </c>
      <c r="D2015" s="5" t="s">
        <v>26</v>
      </c>
      <c r="E2015" s="5">
        <v>22</v>
      </c>
      <c r="F2015" s="5">
        <v>0</v>
      </c>
      <c r="G2015" s="5">
        <v>0</v>
      </c>
      <c r="H2015" s="5">
        <v>18</v>
      </c>
      <c r="I2015" s="5">
        <v>28</v>
      </c>
      <c r="J2015" s="5">
        <v>0</v>
      </c>
      <c r="K2015" s="5">
        <v>27</v>
      </c>
      <c r="L2015" s="5">
        <v>15</v>
      </c>
      <c r="M2015" s="5">
        <v>0</v>
      </c>
      <c r="N2015" s="5">
        <v>30</v>
      </c>
      <c r="O2015" s="5">
        <v>17</v>
      </c>
      <c r="P2015" s="5">
        <v>10</v>
      </c>
      <c r="Q2015" s="5">
        <v>0</v>
      </c>
      <c r="R2015" s="5">
        <v>0</v>
      </c>
      <c r="S2015" s="5" t="s">
        <v>27</v>
      </c>
      <c r="T2015" s="5"/>
    </row>
    <row r="2016" spans="1:20" x14ac:dyDescent="0.25">
      <c r="A2016" s="5">
        <f>2009</f>
      </c>
      <c r="B2016" s="5" t="s">
        <v>2035</v>
      </c>
      <c r="C2016" s="5" t="s">
        <v>27</v>
      </c>
      <c r="D2016" s="5" t="s">
        <v>26</v>
      </c>
      <c r="E2016" s="5">
        <v>22</v>
      </c>
      <c r="F2016" s="5">
        <v>0</v>
      </c>
      <c r="G2016" s="5">
        <v>0</v>
      </c>
      <c r="H2016" s="5">
        <v>18</v>
      </c>
      <c r="I2016" s="5">
        <v>28</v>
      </c>
      <c r="J2016" s="5">
        <v>0</v>
      </c>
      <c r="K2016" s="5">
        <v>27</v>
      </c>
      <c r="L2016" s="5">
        <v>15</v>
      </c>
      <c r="M2016" s="5">
        <v>0</v>
      </c>
      <c r="N2016" s="5">
        <v>30</v>
      </c>
      <c r="O2016" s="5">
        <v>17</v>
      </c>
      <c r="P2016" s="5">
        <v>10</v>
      </c>
      <c r="Q2016" s="5">
        <v>0</v>
      </c>
      <c r="R2016" s="5">
        <v>0</v>
      </c>
      <c r="S2016" s="5" t="s">
        <v>27</v>
      </c>
      <c r="T2016" s="5"/>
    </row>
    <row r="2017" spans="1:20" x14ac:dyDescent="0.25">
      <c r="A2017" s="5">
        <f>2010</f>
      </c>
      <c r="B2017" s="5" t="s">
        <v>2036</v>
      </c>
      <c r="C2017" s="5" t="s">
        <v>27</v>
      </c>
      <c r="D2017" s="5" t="s">
        <v>26</v>
      </c>
      <c r="E2017" s="5">
        <v>22</v>
      </c>
      <c r="F2017" s="5">
        <v>0</v>
      </c>
      <c r="G2017" s="5">
        <v>0</v>
      </c>
      <c r="H2017" s="5">
        <v>18</v>
      </c>
      <c r="I2017" s="5">
        <v>28</v>
      </c>
      <c r="J2017" s="5">
        <v>0</v>
      </c>
      <c r="K2017" s="5">
        <v>27</v>
      </c>
      <c r="L2017" s="5">
        <v>15</v>
      </c>
      <c r="M2017" s="5">
        <v>0</v>
      </c>
      <c r="N2017" s="5">
        <v>30</v>
      </c>
      <c r="O2017" s="5">
        <v>17</v>
      </c>
      <c r="P2017" s="5">
        <v>10</v>
      </c>
      <c r="Q2017" s="5">
        <v>0</v>
      </c>
      <c r="R2017" s="5">
        <v>0</v>
      </c>
      <c r="S2017" s="5" t="s">
        <v>27</v>
      </c>
      <c r="T2017" s="5"/>
    </row>
    <row r="2018" spans="1:20" x14ac:dyDescent="0.25">
      <c r="A2018" s="5">
        <f>2011</f>
      </c>
      <c r="B2018" s="5" t="s">
        <v>2037</v>
      </c>
      <c r="C2018" s="5" t="s">
        <v>27</v>
      </c>
      <c r="D2018" s="5" t="s">
        <v>26</v>
      </c>
      <c r="E2018" s="5">
        <v>22</v>
      </c>
      <c r="F2018" s="5">
        <v>0</v>
      </c>
      <c r="G2018" s="5">
        <v>0</v>
      </c>
      <c r="H2018" s="5">
        <v>18</v>
      </c>
      <c r="I2018" s="5">
        <v>28</v>
      </c>
      <c r="J2018" s="5">
        <v>0</v>
      </c>
      <c r="K2018" s="5">
        <v>27</v>
      </c>
      <c r="L2018" s="5">
        <v>15</v>
      </c>
      <c r="M2018" s="5">
        <v>0</v>
      </c>
      <c r="N2018" s="5">
        <v>30</v>
      </c>
      <c r="O2018" s="5">
        <v>17</v>
      </c>
      <c r="P2018" s="5">
        <v>10</v>
      </c>
      <c r="Q2018" s="5">
        <v>0</v>
      </c>
      <c r="R2018" s="5">
        <v>0</v>
      </c>
      <c r="S2018" s="5" t="s">
        <v>27</v>
      </c>
      <c r="T2018" s="5"/>
    </row>
    <row r="2019" spans="1:20" x14ac:dyDescent="0.25">
      <c r="A2019" s="5">
        <f>2012</f>
      </c>
      <c r="B2019" s="5" t="s">
        <v>2038</v>
      </c>
      <c r="C2019" s="5" t="s">
        <v>27</v>
      </c>
      <c r="D2019" s="5" t="s">
        <v>26</v>
      </c>
      <c r="E2019" s="5">
        <v>22</v>
      </c>
      <c r="F2019" s="5">
        <v>0</v>
      </c>
      <c r="G2019" s="5">
        <v>0</v>
      </c>
      <c r="H2019" s="5">
        <v>18</v>
      </c>
      <c r="I2019" s="5">
        <v>28</v>
      </c>
      <c r="J2019" s="5">
        <v>0</v>
      </c>
      <c r="K2019" s="5">
        <v>27</v>
      </c>
      <c r="L2019" s="5">
        <v>15</v>
      </c>
      <c r="M2019" s="5">
        <v>0</v>
      </c>
      <c r="N2019" s="5">
        <v>30</v>
      </c>
      <c r="O2019" s="5">
        <v>17</v>
      </c>
      <c r="P2019" s="5">
        <v>10</v>
      </c>
      <c r="Q2019" s="5">
        <v>0</v>
      </c>
      <c r="R2019" s="5">
        <v>0</v>
      </c>
      <c r="S2019" s="5" t="s">
        <v>27</v>
      </c>
      <c r="T2019" s="5"/>
    </row>
    <row r="2020" spans="1:20" x14ac:dyDescent="0.25">
      <c r="A2020" s="5">
        <f>2013</f>
      </c>
      <c r="B2020" s="5" t="s">
        <v>2039</v>
      </c>
      <c r="C2020" s="5" t="s">
        <v>27</v>
      </c>
      <c r="D2020" s="5" t="s">
        <v>26</v>
      </c>
      <c r="E2020" s="5">
        <v>22</v>
      </c>
      <c r="F2020" s="5">
        <v>0</v>
      </c>
      <c r="G2020" s="5">
        <v>0</v>
      </c>
      <c r="H2020" s="5">
        <v>18</v>
      </c>
      <c r="I2020" s="5">
        <v>28</v>
      </c>
      <c r="J2020" s="5">
        <v>0</v>
      </c>
      <c r="K2020" s="5">
        <v>27</v>
      </c>
      <c r="L2020" s="5">
        <v>15</v>
      </c>
      <c r="M2020" s="5">
        <v>0</v>
      </c>
      <c r="N2020" s="5">
        <v>30</v>
      </c>
      <c r="O2020" s="5">
        <v>17</v>
      </c>
      <c r="P2020" s="5">
        <v>10</v>
      </c>
      <c r="Q2020" s="5">
        <v>0</v>
      </c>
      <c r="R2020" s="5">
        <v>0</v>
      </c>
      <c r="S2020" s="5" t="s">
        <v>27</v>
      </c>
      <c r="T2020" s="5"/>
    </row>
    <row r="2021" spans="1:20" x14ac:dyDescent="0.25">
      <c r="A2021" s="5">
        <f>2014</f>
      </c>
      <c r="B2021" s="5" t="s">
        <v>2040</v>
      </c>
      <c r="C2021" s="5" t="s">
        <v>27</v>
      </c>
      <c r="D2021" s="5" t="s">
        <v>26</v>
      </c>
      <c r="E2021" s="5">
        <v>22</v>
      </c>
      <c r="F2021" s="5">
        <v>0</v>
      </c>
      <c r="G2021" s="5">
        <v>0</v>
      </c>
      <c r="H2021" s="5">
        <v>18</v>
      </c>
      <c r="I2021" s="5">
        <v>28</v>
      </c>
      <c r="J2021" s="5">
        <v>0</v>
      </c>
      <c r="K2021" s="5">
        <v>27</v>
      </c>
      <c r="L2021" s="5">
        <v>15</v>
      </c>
      <c r="M2021" s="5">
        <v>0</v>
      </c>
      <c r="N2021" s="5">
        <v>30</v>
      </c>
      <c r="O2021" s="5">
        <v>17</v>
      </c>
      <c r="P2021" s="5">
        <v>10</v>
      </c>
      <c r="Q2021" s="5">
        <v>0</v>
      </c>
      <c r="R2021" s="5">
        <v>0</v>
      </c>
      <c r="S2021" s="5" t="s">
        <v>27</v>
      </c>
      <c r="T2021" s="5"/>
    </row>
    <row r="2022" spans="1:20" x14ac:dyDescent="0.25">
      <c r="A2022" s="5">
        <f>2015</f>
      </c>
      <c r="B2022" s="5" t="s">
        <v>2041</v>
      </c>
      <c r="C2022" s="5" t="s">
        <v>27</v>
      </c>
      <c r="D2022" s="5" t="s">
        <v>26</v>
      </c>
      <c r="E2022" s="5">
        <v>22</v>
      </c>
      <c r="F2022" s="5">
        <v>0</v>
      </c>
      <c r="G2022" s="5">
        <v>0</v>
      </c>
      <c r="H2022" s="5">
        <v>18</v>
      </c>
      <c r="I2022" s="5">
        <v>28</v>
      </c>
      <c r="J2022" s="5">
        <v>0</v>
      </c>
      <c r="K2022" s="5">
        <v>27</v>
      </c>
      <c r="L2022" s="5">
        <v>15</v>
      </c>
      <c r="M2022" s="5">
        <v>0</v>
      </c>
      <c r="N2022" s="5">
        <v>30</v>
      </c>
      <c r="O2022" s="5">
        <v>17</v>
      </c>
      <c r="P2022" s="5">
        <v>10</v>
      </c>
      <c r="Q2022" s="5">
        <v>0</v>
      </c>
      <c r="R2022" s="5">
        <v>0</v>
      </c>
      <c r="S2022" s="5" t="s">
        <v>27</v>
      </c>
      <c r="T2022" s="5"/>
    </row>
    <row r="2023" spans="1:20" x14ac:dyDescent="0.25">
      <c r="A2023" s="5">
        <f>2016</f>
      </c>
      <c r="B2023" s="5" t="s">
        <v>2042</v>
      </c>
      <c r="C2023" s="5" t="s">
        <v>27</v>
      </c>
      <c r="D2023" s="5" t="s">
        <v>26</v>
      </c>
      <c r="E2023" s="5">
        <v>22</v>
      </c>
      <c r="F2023" s="5">
        <v>0</v>
      </c>
      <c r="G2023" s="5">
        <v>0</v>
      </c>
      <c r="H2023" s="5">
        <v>18</v>
      </c>
      <c r="I2023" s="5">
        <v>28</v>
      </c>
      <c r="J2023" s="5">
        <v>0</v>
      </c>
      <c r="K2023" s="5">
        <v>27</v>
      </c>
      <c r="L2023" s="5">
        <v>15</v>
      </c>
      <c r="M2023" s="5">
        <v>0</v>
      </c>
      <c r="N2023" s="5">
        <v>30</v>
      </c>
      <c r="O2023" s="5">
        <v>17</v>
      </c>
      <c r="P2023" s="5">
        <v>10</v>
      </c>
      <c r="Q2023" s="5">
        <v>0</v>
      </c>
      <c r="R2023" s="5">
        <v>0</v>
      </c>
      <c r="S2023" s="5" t="s">
        <v>27</v>
      </c>
      <c r="T2023" s="5"/>
    </row>
    <row r="2024" spans="1:20" x14ac:dyDescent="0.25">
      <c r="A2024" s="5">
        <f>2017</f>
      </c>
      <c r="B2024" s="5" t="s">
        <v>2043</v>
      </c>
      <c r="C2024" s="5" t="s">
        <v>27</v>
      </c>
      <c r="D2024" s="5" t="s">
        <v>26</v>
      </c>
      <c r="E2024" s="5">
        <v>22</v>
      </c>
      <c r="F2024" s="5">
        <v>0</v>
      </c>
      <c r="G2024" s="5">
        <v>0</v>
      </c>
      <c r="H2024" s="5">
        <v>18</v>
      </c>
      <c r="I2024" s="5">
        <v>28</v>
      </c>
      <c r="J2024" s="5">
        <v>0</v>
      </c>
      <c r="K2024" s="5">
        <v>27</v>
      </c>
      <c r="L2024" s="5">
        <v>15</v>
      </c>
      <c r="M2024" s="5">
        <v>0</v>
      </c>
      <c r="N2024" s="5">
        <v>30</v>
      </c>
      <c r="O2024" s="5">
        <v>17</v>
      </c>
      <c r="P2024" s="5">
        <v>10</v>
      </c>
      <c r="Q2024" s="5">
        <v>0</v>
      </c>
      <c r="R2024" s="5">
        <v>0</v>
      </c>
      <c r="S2024" s="5" t="s">
        <v>27</v>
      </c>
      <c r="T2024" s="5"/>
    </row>
    <row r="2025" spans="1:20" x14ac:dyDescent="0.25">
      <c r="A2025" s="5">
        <f>2018</f>
      </c>
      <c r="B2025" s="5" t="s">
        <v>2044</v>
      </c>
      <c r="C2025" s="5" t="s">
        <v>27</v>
      </c>
      <c r="D2025" s="5" t="s">
        <v>26</v>
      </c>
      <c r="E2025" s="5">
        <v>22</v>
      </c>
      <c r="F2025" s="5">
        <v>0</v>
      </c>
      <c r="G2025" s="5">
        <v>0</v>
      </c>
      <c r="H2025" s="5">
        <v>18</v>
      </c>
      <c r="I2025" s="5">
        <v>28</v>
      </c>
      <c r="J2025" s="5">
        <v>0</v>
      </c>
      <c r="K2025" s="5">
        <v>27</v>
      </c>
      <c r="L2025" s="5">
        <v>15</v>
      </c>
      <c r="M2025" s="5">
        <v>0</v>
      </c>
      <c r="N2025" s="5">
        <v>30</v>
      </c>
      <c r="O2025" s="5">
        <v>17</v>
      </c>
      <c r="P2025" s="5">
        <v>10</v>
      </c>
      <c r="Q2025" s="5">
        <v>0</v>
      </c>
      <c r="R2025" s="5">
        <v>0</v>
      </c>
      <c r="S2025" s="5" t="s">
        <v>27</v>
      </c>
      <c r="T2025" s="5"/>
    </row>
    <row r="2026" spans="1:20" x14ac:dyDescent="0.25">
      <c r="A2026" s="5">
        <f>2019</f>
      </c>
      <c r="B2026" s="5" t="s">
        <v>2045</v>
      </c>
      <c r="C2026" s="5" t="s">
        <v>27</v>
      </c>
      <c r="D2026" s="5" t="s">
        <v>26</v>
      </c>
      <c r="E2026" s="5">
        <v>22</v>
      </c>
      <c r="F2026" s="5">
        <v>0</v>
      </c>
      <c r="G2026" s="5">
        <v>0</v>
      </c>
      <c r="H2026" s="5">
        <v>18</v>
      </c>
      <c r="I2026" s="5">
        <v>28</v>
      </c>
      <c r="J2026" s="5">
        <v>0</v>
      </c>
      <c r="K2026" s="5">
        <v>27</v>
      </c>
      <c r="L2026" s="5">
        <v>15</v>
      </c>
      <c r="M2026" s="5">
        <v>0</v>
      </c>
      <c r="N2026" s="5">
        <v>30</v>
      </c>
      <c r="O2026" s="5">
        <v>17</v>
      </c>
      <c r="P2026" s="5">
        <v>10</v>
      </c>
      <c r="Q2026" s="5">
        <v>0</v>
      </c>
      <c r="R2026" s="5">
        <v>0</v>
      </c>
      <c r="S2026" s="5" t="s">
        <v>27</v>
      </c>
      <c r="T2026" s="5"/>
    </row>
    <row r="2027" spans="1:20" x14ac:dyDescent="0.25">
      <c r="A2027" s="5">
        <f>2020</f>
      </c>
      <c r="B2027" s="5" t="s">
        <v>2046</v>
      </c>
      <c r="C2027" s="5" t="s">
        <v>27</v>
      </c>
      <c r="D2027" s="5" t="s">
        <v>26</v>
      </c>
      <c r="E2027" s="5">
        <v>22</v>
      </c>
      <c r="F2027" s="5">
        <v>0</v>
      </c>
      <c r="G2027" s="5">
        <v>0</v>
      </c>
      <c r="H2027" s="5">
        <v>18</v>
      </c>
      <c r="I2027" s="5">
        <v>28</v>
      </c>
      <c r="J2027" s="5">
        <v>0</v>
      </c>
      <c r="K2027" s="5">
        <v>27</v>
      </c>
      <c r="L2027" s="5">
        <v>15</v>
      </c>
      <c r="M2027" s="5">
        <v>0</v>
      </c>
      <c r="N2027" s="5">
        <v>30</v>
      </c>
      <c r="O2027" s="5">
        <v>17</v>
      </c>
      <c r="P2027" s="5">
        <v>10</v>
      </c>
      <c r="Q2027" s="5">
        <v>0</v>
      </c>
      <c r="R2027" s="5">
        <v>0</v>
      </c>
      <c r="S2027" s="5" t="s">
        <v>27</v>
      </c>
      <c r="T2027" s="5"/>
    </row>
    <row r="2028" spans="1:20" x14ac:dyDescent="0.25">
      <c r="A2028" s="5">
        <f>2021</f>
      </c>
      <c r="B2028" s="5" t="s">
        <v>2047</v>
      </c>
      <c r="C2028" s="5" t="s">
        <v>27</v>
      </c>
      <c r="D2028" s="5" t="s">
        <v>26</v>
      </c>
      <c r="E2028" s="5">
        <v>22</v>
      </c>
      <c r="F2028" s="5">
        <v>0</v>
      </c>
      <c r="G2028" s="5">
        <v>0</v>
      </c>
      <c r="H2028" s="5">
        <v>18</v>
      </c>
      <c r="I2028" s="5">
        <v>28</v>
      </c>
      <c r="J2028" s="5">
        <v>0</v>
      </c>
      <c r="K2028" s="5">
        <v>27</v>
      </c>
      <c r="L2028" s="5">
        <v>15</v>
      </c>
      <c r="M2028" s="5">
        <v>0</v>
      </c>
      <c r="N2028" s="5">
        <v>30</v>
      </c>
      <c r="O2028" s="5">
        <v>17</v>
      </c>
      <c r="P2028" s="5">
        <v>10</v>
      </c>
      <c r="Q2028" s="5">
        <v>0</v>
      </c>
      <c r="R2028" s="5">
        <v>0</v>
      </c>
      <c r="S2028" s="5" t="s">
        <v>27</v>
      </c>
      <c r="T2028" s="5"/>
    </row>
    <row r="2029" spans="1:20" x14ac:dyDescent="0.25">
      <c r="A2029" s="5">
        <f>2022</f>
      </c>
      <c r="B2029" s="5" t="s">
        <v>2048</v>
      </c>
      <c r="C2029" s="5" t="s">
        <v>27</v>
      </c>
      <c r="D2029" s="5" t="s">
        <v>26</v>
      </c>
      <c r="E2029" s="5">
        <v>22</v>
      </c>
      <c r="F2029" s="5">
        <v>0</v>
      </c>
      <c r="G2029" s="5">
        <v>0</v>
      </c>
      <c r="H2029" s="5">
        <v>18</v>
      </c>
      <c r="I2029" s="5">
        <v>28</v>
      </c>
      <c r="J2029" s="5">
        <v>0</v>
      </c>
      <c r="K2029" s="5">
        <v>27</v>
      </c>
      <c r="L2029" s="5">
        <v>15</v>
      </c>
      <c r="M2029" s="5">
        <v>0</v>
      </c>
      <c r="N2029" s="5">
        <v>30</v>
      </c>
      <c r="O2029" s="5">
        <v>17</v>
      </c>
      <c r="P2029" s="5">
        <v>10</v>
      </c>
      <c r="Q2029" s="5">
        <v>0</v>
      </c>
      <c r="R2029" s="5">
        <v>0</v>
      </c>
      <c r="S2029" s="5" t="s">
        <v>27</v>
      </c>
      <c r="T2029" s="5"/>
    </row>
    <row r="2030" spans="1:20" x14ac:dyDescent="0.25">
      <c r="A2030" s="5">
        <f>2023</f>
      </c>
      <c r="B2030" s="5" t="s">
        <v>2049</v>
      </c>
      <c r="C2030" s="5" t="s">
        <v>27</v>
      </c>
      <c r="D2030" s="5" t="s">
        <v>26</v>
      </c>
      <c r="E2030" s="5">
        <v>22</v>
      </c>
      <c r="F2030" s="5">
        <v>0</v>
      </c>
      <c r="G2030" s="5">
        <v>0</v>
      </c>
      <c r="H2030" s="5">
        <v>18</v>
      </c>
      <c r="I2030" s="5">
        <v>28</v>
      </c>
      <c r="J2030" s="5">
        <v>0</v>
      </c>
      <c r="K2030" s="5">
        <v>27</v>
      </c>
      <c r="L2030" s="5">
        <v>15</v>
      </c>
      <c r="M2030" s="5">
        <v>0</v>
      </c>
      <c r="N2030" s="5">
        <v>30</v>
      </c>
      <c r="O2030" s="5">
        <v>17</v>
      </c>
      <c r="P2030" s="5">
        <v>10</v>
      </c>
      <c r="Q2030" s="5">
        <v>0</v>
      </c>
      <c r="R2030" s="5">
        <v>0</v>
      </c>
      <c r="S2030" s="5" t="s">
        <v>27</v>
      </c>
      <c r="T2030" s="5"/>
    </row>
    <row r="2031" spans="1:20" x14ac:dyDescent="0.25">
      <c r="A2031" s="5">
        <f>2024</f>
      </c>
      <c r="B2031" s="5" t="s">
        <v>2050</v>
      </c>
      <c r="C2031" s="5" t="s">
        <v>27</v>
      </c>
      <c r="D2031" s="5" t="s">
        <v>26</v>
      </c>
      <c r="E2031" s="5">
        <v>22</v>
      </c>
      <c r="F2031" s="5">
        <v>0</v>
      </c>
      <c r="G2031" s="5">
        <v>0</v>
      </c>
      <c r="H2031" s="5">
        <v>18</v>
      </c>
      <c r="I2031" s="5">
        <v>28</v>
      </c>
      <c r="J2031" s="5">
        <v>0</v>
      </c>
      <c r="K2031" s="5">
        <v>27</v>
      </c>
      <c r="L2031" s="5">
        <v>15</v>
      </c>
      <c r="M2031" s="5">
        <v>0</v>
      </c>
      <c r="N2031" s="5">
        <v>30</v>
      </c>
      <c r="O2031" s="5">
        <v>17</v>
      </c>
      <c r="P2031" s="5">
        <v>10</v>
      </c>
      <c r="Q2031" s="5">
        <v>0</v>
      </c>
      <c r="R2031" s="5">
        <v>0</v>
      </c>
      <c r="S2031" s="5" t="s">
        <v>27</v>
      </c>
      <c r="T2031" s="5"/>
    </row>
    <row r="2032" spans="1:20" x14ac:dyDescent="0.25">
      <c r="A2032" s="5">
        <f>2025</f>
      </c>
      <c r="B2032" s="5" t="s">
        <v>2051</v>
      </c>
      <c r="C2032" s="5" t="s">
        <v>27</v>
      </c>
      <c r="D2032" s="5" t="s">
        <v>26</v>
      </c>
      <c r="E2032" s="5">
        <v>22</v>
      </c>
      <c r="F2032" s="5">
        <v>0</v>
      </c>
      <c r="G2032" s="5">
        <v>0</v>
      </c>
      <c r="H2032" s="5">
        <v>18</v>
      </c>
      <c r="I2032" s="5">
        <v>28</v>
      </c>
      <c r="J2032" s="5">
        <v>0</v>
      </c>
      <c r="K2032" s="5">
        <v>27</v>
      </c>
      <c r="L2032" s="5">
        <v>15</v>
      </c>
      <c r="M2032" s="5">
        <v>0</v>
      </c>
      <c r="N2032" s="5">
        <v>30</v>
      </c>
      <c r="O2032" s="5">
        <v>17</v>
      </c>
      <c r="P2032" s="5">
        <v>10</v>
      </c>
      <c r="Q2032" s="5">
        <v>0</v>
      </c>
      <c r="R2032" s="5">
        <v>0</v>
      </c>
      <c r="S2032" s="5" t="s">
        <v>27</v>
      </c>
      <c r="T2032" s="5"/>
    </row>
    <row r="2033" spans="1:20" x14ac:dyDescent="0.25">
      <c r="A2033" s="5">
        <f>2026</f>
      </c>
      <c r="B2033" s="5" t="s">
        <v>2052</v>
      </c>
      <c r="C2033" s="5" t="s">
        <v>27</v>
      </c>
      <c r="D2033" s="5" t="s">
        <v>26</v>
      </c>
      <c r="E2033" s="5">
        <v>22</v>
      </c>
      <c r="F2033" s="5">
        <v>0</v>
      </c>
      <c r="G2033" s="5">
        <v>0</v>
      </c>
      <c r="H2033" s="5">
        <v>18</v>
      </c>
      <c r="I2033" s="5">
        <v>28</v>
      </c>
      <c r="J2033" s="5">
        <v>0</v>
      </c>
      <c r="K2033" s="5">
        <v>27</v>
      </c>
      <c r="L2033" s="5">
        <v>15</v>
      </c>
      <c r="M2033" s="5">
        <v>0</v>
      </c>
      <c r="N2033" s="5">
        <v>30</v>
      </c>
      <c r="O2033" s="5">
        <v>17</v>
      </c>
      <c r="P2033" s="5">
        <v>10</v>
      </c>
      <c r="Q2033" s="5">
        <v>0</v>
      </c>
      <c r="R2033" s="5">
        <v>0</v>
      </c>
      <c r="S2033" s="5" t="s">
        <v>27</v>
      </c>
      <c r="T2033" s="5"/>
    </row>
    <row r="2034" spans="1:20" x14ac:dyDescent="0.25">
      <c r="A2034" s="5">
        <f>2027</f>
      </c>
      <c r="B2034" s="5" t="s">
        <v>2053</v>
      </c>
      <c r="C2034" s="5" t="s">
        <v>27</v>
      </c>
      <c r="D2034" s="5" t="s">
        <v>26</v>
      </c>
      <c r="E2034" s="5">
        <v>22</v>
      </c>
      <c r="F2034" s="5">
        <v>0</v>
      </c>
      <c r="G2034" s="5">
        <v>0</v>
      </c>
      <c r="H2034" s="5">
        <v>18</v>
      </c>
      <c r="I2034" s="5">
        <v>28</v>
      </c>
      <c r="J2034" s="5">
        <v>0</v>
      </c>
      <c r="K2034" s="5">
        <v>27</v>
      </c>
      <c r="L2034" s="5">
        <v>15</v>
      </c>
      <c r="M2034" s="5">
        <v>0</v>
      </c>
      <c r="N2034" s="5">
        <v>30</v>
      </c>
      <c r="O2034" s="5">
        <v>17</v>
      </c>
      <c r="P2034" s="5">
        <v>10</v>
      </c>
      <c r="Q2034" s="5">
        <v>0</v>
      </c>
      <c r="R2034" s="5">
        <v>0</v>
      </c>
      <c r="S2034" s="5" t="s">
        <v>27</v>
      </c>
      <c r="T2034" s="5"/>
    </row>
    <row r="2035" spans="1:20" x14ac:dyDescent="0.25">
      <c r="A2035" s="5">
        <f>2028</f>
      </c>
      <c r="B2035" s="5" t="s">
        <v>2054</v>
      </c>
      <c r="C2035" s="5" t="s">
        <v>27</v>
      </c>
      <c r="D2035" s="5" t="s">
        <v>26</v>
      </c>
      <c r="E2035" s="5">
        <v>22</v>
      </c>
      <c r="F2035" s="5">
        <v>0</v>
      </c>
      <c r="G2035" s="5">
        <v>0</v>
      </c>
      <c r="H2035" s="5">
        <v>18</v>
      </c>
      <c r="I2035" s="5">
        <v>28</v>
      </c>
      <c r="J2035" s="5">
        <v>0</v>
      </c>
      <c r="K2035" s="5">
        <v>27</v>
      </c>
      <c r="L2035" s="5">
        <v>15</v>
      </c>
      <c r="M2035" s="5">
        <v>0</v>
      </c>
      <c r="N2035" s="5">
        <v>30</v>
      </c>
      <c r="O2035" s="5">
        <v>17</v>
      </c>
      <c r="P2035" s="5">
        <v>10</v>
      </c>
      <c r="Q2035" s="5">
        <v>0</v>
      </c>
      <c r="R2035" s="5">
        <v>0</v>
      </c>
      <c r="S2035" s="5" t="s">
        <v>27</v>
      </c>
      <c r="T2035" s="5"/>
    </row>
    <row r="2036" spans="1:20" x14ac:dyDescent="0.25">
      <c r="A2036" s="5">
        <f>2029</f>
      </c>
      <c r="B2036" s="5" t="s">
        <v>2055</v>
      </c>
      <c r="C2036" s="5" t="s">
        <v>27</v>
      </c>
      <c r="D2036" s="5" t="s">
        <v>26</v>
      </c>
      <c r="E2036" s="5">
        <v>22</v>
      </c>
      <c r="F2036" s="5">
        <v>0</v>
      </c>
      <c r="G2036" s="5">
        <v>0</v>
      </c>
      <c r="H2036" s="5">
        <v>18</v>
      </c>
      <c r="I2036" s="5">
        <v>28</v>
      </c>
      <c r="J2036" s="5">
        <v>0</v>
      </c>
      <c r="K2036" s="5">
        <v>27</v>
      </c>
      <c r="L2036" s="5">
        <v>15</v>
      </c>
      <c r="M2036" s="5">
        <v>0</v>
      </c>
      <c r="N2036" s="5">
        <v>30</v>
      </c>
      <c r="O2036" s="5">
        <v>17</v>
      </c>
      <c r="P2036" s="5">
        <v>10</v>
      </c>
      <c r="Q2036" s="5">
        <v>0</v>
      </c>
      <c r="R2036" s="5">
        <v>0</v>
      </c>
      <c r="S2036" s="5" t="s">
        <v>27</v>
      </c>
      <c r="T2036" s="5"/>
    </row>
    <row r="2037" spans="1:20" x14ac:dyDescent="0.25">
      <c r="A2037" s="5">
        <f>2030</f>
      </c>
      <c r="B2037" s="5" t="s">
        <v>2056</v>
      </c>
      <c r="C2037" s="5" t="s">
        <v>27</v>
      </c>
      <c r="D2037" s="5" t="s">
        <v>26</v>
      </c>
      <c r="E2037" s="5">
        <v>22</v>
      </c>
      <c r="F2037" s="5">
        <v>0</v>
      </c>
      <c r="G2037" s="5">
        <v>0</v>
      </c>
      <c r="H2037" s="5">
        <v>18</v>
      </c>
      <c r="I2037" s="5">
        <v>28</v>
      </c>
      <c r="J2037" s="5">
        <v>0</v>
      </c>
      <c r="K2037" s="5">
        <v>27</v>
      </c>
      <c r="L2037" s="5">
        <v>15</v>
      </c>
      <c r="M2037" s="5">
        <v>0</v>
      </c>
      <c r="N2037" s="5">
        <v>30</v>
      </c>
      <c r="O2037" s="5">
        <v>17</v>
      </c>
      <c r="P2037" s="5">
        <v>10</v>
      </c>
      <c r="Q2037" s="5">
        <v>0</v>
      </c>
      <c r="R2037" s="5">
        <v>0</v>
      </c>
      <c r="S2037" s="5" t="s">
        <v>27</v>
      </c>
      <c r="T2037" s="5"/>
    </row>
    <row r="2038" spans="1:20" x14ac:dyDescent="0.25">
      <c r="A2038" s="5">
        <f>2031</f>
      </c>
      <c r="B2038" s="5" t="s">
        <v>2057</v>
      </c>
      <c r="C2038" s="5" t="s">
        <v>27</v>
      </c>
      <c r="D2038" s="5" t="s">
        <v>26</v>
      </c>
      <c r="E2038" s="5">
        <v>22</v>
      </c>
      <c r="F2038" s="5">
        <v>0</v>
      </c>
      <c r="G2038" s="5">
        <v>0</v>
      </c>
      <c r="H2038" s="5">
        <v>18</v>
      </c>
      <c r="I2038" s="5">
        <v>28</v>
      </c>
      <c r="J2038" s="5">
        <v>0</v>
      </c>
      <c r="K2038" s="5">
        <v>27</v>
      </c>
      <c r="L2038" s="5">
        <v>15</v>
      </c>
      <c r="M2038" s="5">
        <v>0</v>
      </c>
      <c r="N2038" s="5">
        <v>30</v>
      </c>
      <c r="O2038" s="5">
        <v>17</v>
      </c>
      <c r="P2038" s="5">
        <v>10</v>
      </c>
      <c r="Q2038" s="5">
        <v>0</v>
      </c>
      <c r="R2038" s="5">
        <v>0</v>
      </c>
      <c r="S2038" s="5" t="s">
        <v>27</v>
      </c>
      <c r="T2038" s="5"/>
    </row>
    <row r="2039" spans="1:20" x14ac:dyDescent="0.25">
      <c r="A2039" s="5">
        <f>2032</f>
      </c>
      <c r="B2039" s="5" t="s">
        <v>2058</v>
      </c>
      <c r="C2039" s="5" t="s">
        <v>27</v>
      </c>
      <c r="D2039" s="5" t="s">
        <v>26</v>
      </c>
      <c r="E2039" s="5">
        <v>22</v>
      </c>
      <c r="F2039" s="5">
        <v>0</v>
      </c>
      <c r="G2039" s="5">
        <v>0</v>
      </c>
      <c r="H2039" s="5">
        <v>18</v>
      </c>
      <c r="I2039" s="5">
        <v>28</v>
      </c>
      <c r="J2039" s="5">
        <v>0</v>
      </c>
      <c r="K2039" s="5">
        <v>27</v>
      </c>
      <c r="L2039" s="5">
        <v>15</v>
      </c>
      <c r="M2039" s="5">
        <v>0</v>
      </c>
      <c r="N2039" s="5">
        <v>30</v>
      </c>
      <c r="O2039" s="5">
        <v>17</v>
      </c>
      <c r="P2039" s="5">
        <v>10</v>
      </c>
      <c r="Q2039" s="5">
        <v>0</v>
      </c>
      <c r="R2039" s="5">
        <v>0</v>
      </c>
      <c r="S2039" s="5" t="s">
        <v>27</v>
      </c>
      <c r="T2039" s="5"/>
    </row>
    <row r="2040" spans="1:20" x14ac:dyDescent="0.25">
      <c r="A2040" s="5">
        <f>2033</f>
      </c>
      <c r="B2040" s="5" t="s">
        <v>2059</v>
      </c>
      <c r="C2040" s="5" t="s">
        <v>27</v>
      </c>
      <c r="D2040" s="5" t="s">
        <v>26</v>
      </c>
      <c r="E2040" s="5">
        <v>22</v>
      </c>
      <c r="F2040" s="5">
        <v>0</v>
      </c>
      <c r="G2040" s="5">
        <v>0</v>
      </c>
      <c r="H2040" s="5">
        <v>18</v>
      </c>
      <c r="I2040" s="5">
        <v>28</v>
      </c>
      <c r="J2040" s="5">
        <v>0</v>
      </c>
      <c r="K2040" s="5">
        <v>27</v>
      </c>
      <c r="L2040" s="5">
        <v>15</v>
      </c>
      <c r="M2040" s="5">
        <v>0</v>
      </c>
      <c r="N2040" s="5">
        <v>30</v>
      </c>
      <c r="O2040" s="5">
        <v>17</v>
      </c>
      <c r="P2040" s="5">
        <v>10</v>
      </c>
      <c r="Q2040" s="5">
        <v>0</v>
      </c>
      <c r="R2040" s="5">
        <v>0</v>
      </c>
      <c r="S2040" s="5" t="s">
        <v>27</v>
      </c>
      <c r="T2040" s="5"/>
    </row>
    <row r="2041" spans="1:20" x14ac:dyDescent="0.25">
      <c r="A2041" s="5">
        <f>2034</f>
      </c>
      <c r="B2041" s="5" t="s">
        <v>2060</v>
      </c>
      <c r="C2041" s="5" t="s">
        <v>27</v>
      </c>
      <c r="D2041" s="5" t="s">
        <v>26</v>
      </c>
      <c r="E2041" s="5">
        <v>22</v>
      </c>
      <c r="F2041" s="5">
        <v>0</v>
      </c>
      <c r="G2041" s="5">
        <v>0</v>
      </c>
      <c r="H2041" s="5">
        <v>18</v>
      </c>
      <c r="I2041" s="5">
        <v>28</v>
      </c>
      <c r="J2041" s="5">
        <v>0</v>
      </c>
      <c r="K2041" s="5">
        <v>27</v>
      </c>
      <c r="L2041" s="5">
        <v>15</v>
      </c>
      <c r="M2041" s="5">
        <v>0</v>
      </c>
      <c r="N2041" s="5">
        <v>30</v>
      </c>
      <c r="O2041" s="5">
        <v>17</v>
      </c>
      <c r="P2041" s="5">
        <v>10</v>
      </c>
      <c r="Q2041" s="5">
        <v>0</v>
      </c>
      <c r="R2041" s="5">
        <v>0</v>
      </c>
      <c r="S2041" s="5" t="s">
        <v>27</v>
      </c>
      <c r="T2041" s="5"/>
    </row>
    <row r="2042" spans="1:20" x14ac:dyDescent="0.25">
      <c r="A2042" s="5">
        <f>2035</f>
      </c>
      <c r="B2042" s="5" t="s">
        <v>2061</v>
      </c>
      <c r="C2042" s="5" t="s">
        <v>27</v>
      </c>
      <c r="D2042" s="5" t="s">
        <v>26</v>
      </c>
      <c r="E2042" s="5">
        <v>22</v>
      </c>
      <c r="F2042" s="5">
        <v>0</v>
      </c>
      <c r="G2042" s="5">
        <v>0</v>
      </c>
      <c r="H2042" s="5">
        <v>18</v>
      </c>
      <c r="I2042" s="5">
        <v>28</v>
      </c>
      <c r="J2042" s="5">
        <v>0</v>
      </c>
      <c r="K2042" s="5">
        <v>27</v>
      </c>
      <c r="L2042" s="5">
        <v>15</v>
      </c>
      <c r="M2042" s="5">
        <v>0</v>
      </c>
      <c r="N2042" s="5">
        <v>30</v>
      </c>
      <c r="O2042" s="5">
        <v>17</v>
      </c>
      <c r="P2042" s="5">
        <v>10</v>
      </c>
      <c r="Q2042" s="5">
        <v>0</v>
      </c>
      <c r="R2042" s="5">
        <v>0</v>
      </c>
      <c r="S2042" s="5" t="s">
        <v>27</v>
      </c>
      <c r="T2042" s="5"/>
    </row>
    <row r="2043" spans="1:20" x14ac:dyDescent="0.25">
      <c r="A2043" s="5">
        <f>2036</f>
      </c>
      <c r="B2043" s="5" t="s">
        <v>2062</v>
      </c>
      <c r="C2043" s="5" t="s">
        <v>27</v>
      </c>
      <c r="D2043" s="5" t="s">
        <v>26</v>
      </c>
      <c r="E2043" s="5">
        <v>22</v>
      </c>
      <c r="F2043" s="5">
        <v>0</v>
      </c>
      <c r="G2043" s="5">
        <v>0</v>
      </c>
      <c r="H2043" s="5">
        <v>18</v>
      </c>
      <c r="I2043" s="5">
        <v>28</v>
      </c>
      <c r="J2043" s="5">
        <v>0</v>
      </c>
      <c r="K2043" s="5">
        <v>27</v>
      </c>
      <c r="L2043" s="5">
        <v>15</v>
      </c>
      <c r="M2043" s="5">
        <v>0</v>
      </c>
      <c r="N2043" s="5">
        <v>30</v>
      </c>
      <c r="O2043" s="5">
        <v>17</v>
      </c>
      <c r="P2043" s="5">
        <v>10</v>
      </c>
      <c r="Q2043" s="5">
        <v>0</v>
      </c>
      <c r="R2043" s="5">
        <v>0</v>
      </c>
      <c r="S2043" s="5" t="s">
        <v>27</v>
      </c>
      <c r="T2043" s="5"/>
    </row>
    <row r="2044" spans="1:20" x14ac:dyDescent="0.25">
      <c r="A2044" s="5">
        <f>2037</f>
      </c>
      <c r="B2044" s="5" t="s">
        <v>2063</v>
      </c>
      <c r="C2044" s="5" t="s">
        <v>27</v>
      </c>
      <c r="D2044" s="5" t="s">
        <v>26</v>
      </c>
      <c r="E2044" s="5">
        <v>22</v>
      </c>
      <c r="F2044" s="5">
        <v>0</v>
      </c>
      <c r="G2044" s="5">
        <v>0</v>
      </c>
      <c r="H2044" s="5">
        <v>18</v>
      </c>
      <c r="I2044" s="5">
        <v>28</v>
      </c>
      <c r="J2044" s="5">
        <v>0</v>
      </c>
      <c r="K2044" s="5">
        <v>27</v>
      </c>
      <c r="L2044" s="5">
        <v>15</v>
      </c>
      <c r="M2044" s="5">
        <v>0</v>
      </c>
      <c r="N2044" s="5">
        <v>30</v>
      </c>
      <c r="O2044" s="5">
        <v>17</v>
      </c>
      <c r="P2044" s="5">
        <v>10</v>
      </c>
      <c r="Q2044" s="5">
        <v>0</v>
      </c>
      <c r="R2044" s="5">
        <v>0</v>
      </c>
      <c r="S2044" s="5" t="s">
        <v>27</v>
      </c>
      <c r="T2044" s="5"/>
    </row>
    <row r="2045" spans="1:20" x14ac:dyDescent="0.25">
      <c r="A2045" s="5">
        <f>2038</f>
      </c>
      <c r="B2045" s="5" t="s">
        <v>2064</v>
      </c>
      <c r="C2045" s="5" t="s">
        <v>27</v>
      </c>
      <c r="D2045" s="5" t="s">
        <v>26</v>
      </c>
      <c r="E2045" s="5">
        <v>22</v>
      </c>
      <c r="F2045" s="5">
        <v>0</v>
      </c>
      <c r="G2045" s="5">
        <v>0</v>
      </c>
      <c r="H2045" s="5">
        <v>18</v>
      </c>
      <c r="I2045" s="5">
        <v>28</v>
      </c>
      <c r="J2045" s="5">
        <v>0</v>
      </c>
      <c r="K2045" s="5">
        <v>27</v>
      </c>
      <c r="L2045" s="5">
        <v>15</v>
      </c>
      <c r="M2045" s="5">
        <v>0</v>
      </c>
      <c r="N2045" s="5">
        <v>30</v>
      </c>
      <c r="O2045" s="5">
        <v>17</v>
      </c>
      <c r="P2045" s="5">
        <v>10</v>
      </c>
      <c r="Q2045" s="5">
        <v>0</v>
      </c>
      <c r="R2045" s="5">
        <v>0</v>
      </c>
      <c r="S2045" s="5" t="s">
        <v>27</v>
      </c>
      <c r="T2045" s="5"/>
    </row>
    <row r="2046" spans="1:20" x14ac:dyDescent="0.25">
      <c r="A2046" s="5">
        <f>2039</f>
      </c>
      <c r="B2046" s="5" t="s">
        <v>2065</v>
      </c>
      <c r="C2046" s="5" t="s">
        <v>27</v>
      </c>
      <c r="D2046" s="5" t="s">
        <v>26</v>
      </c>
      <c r="E2046" s="5">
        <v>22</v>
      </c>
      <c r="F2046" s="5">
        <v>0</v>
      </c>
      <c r="G2046" s="5">
        <v>0</v>
      </c>
      <c r="H2046" s="5">
        <v>18</v>
      </c>
      <c r="I2046" s="5">
        <v>28</v>
      </c>
      <c r="J2046" s="5">
        <v>0</v>
      </c>
      <c r="K2046" s="5">
        <v>27</v>
      </c>
      <c r="L2046" s="5">
        <v>15</v>
      </c>
      <c r="M2046" s="5">
        <v>0</v>
      </c>
      <c r="N2046" s="5">
        <v>30</v>
      </c>
      <c r="O2046" s="5">
        <v>17</v>
      </c>
      <c r="P2046" s="5">
        <v>10</v>
      </c>
      <c r="Q2046" s="5">
        <v>0</v>
      </c>
      <c r="R2046" s="5">
        <v>0</v>
      </c>
      <c r="S2046" s="5" t="s">
        <v>27</v>
      </c>
      <c r="T2046" s="5"/>
    </row>
    <row r="2047" spans="1:20" x14ac:dyDescent="0.25">
      <c r="A2047" s="5">
        <f>2040</f>
      </c>
      <c r="B2047" s="5" t="s">
        <v>2066</v>
      </c>
      <c r="C2047" s="5" t="s">
        <v>27</v>
      </c>
      <c r="D2047" s="5" t="s">
        <v>26</v>
      </c>
      <c r="E2047" s="5">
        <v>22</v>
      </c>
      <c r="F2047" s="5">
        <v>0</v>
      </c>
      <c r="G2047" s="5">
        <v>0</v>
      </c>
      <c r="H2047" s="5">
        <v>18</v>
      </c>
      <c r="I2047" s="5">
        <v>28</v>
      </c>
      <c r="J2047" s="5">
        <v>0</v>
      </c>
      <c r="K2047" s="5">
        <v>27</v>
      </c>
      <c r="L2047" s="5">
        <v>15</v>
      </c>
      <c r="M2047" s="5">
        <v>0</v>
      </c>
      <c r="N2047" s="5">
        <v>30</v>
      </c>
      <c r="O2047" s="5">
        <v>17</v>
      </c>
      <c r="P2047" s="5">
        <v>10</v>
      </c>
      <c r="Q2047" s="5">
        <v>0</v>
      </c>
      <c r="R2047" s="5">
        <v>0</v>
      </c>
      <c r="S2047" s="5" t="s">
        <v>27</v>
      </c>
      <c r="T2047" s="5"/>
    </row>
    <row r="2048" spans="1:20" x14ac:dyDescent="0.25">
      <c r="A2048" s="5">
        <f>2041</f>
      </c>
      <c r="B2048" s="5" t="s">
        <v>2067</v>
      </c>
      <c r="C2048" s="5" t="s">
        <v>27</v>
      </c>
      <c r="D2048" s="5" t="s">
        <v>26</v>
      </c>
      <c r="E2048" s="5">
        <v>22</v>
      </c>
      <c r="F2048" s="5">
        <v>0</v>
      </c>
      <c r="G2048" s="5">
        <v>0</v>
      </c>
      <c r="H2048" s="5">
        <v>18</v>
      </c>
      <c r="I2048" s="5">
        <v>28</v>
      </c>
      <c r="J2048" s="5">
        <v>0</v>
      </c>
      <c r="K2048" s="5">
        <v>27</v>
      </c>
      <c r="L2048" s="5">
        <v>15</v>
      </c>
      <c r="M2048" s="5">
        <v>0</v>
      </c>
      <c r="N2048" s="5">
        <v>30</v>
      </c>
      <c r="O2048" s="5">
        <v>17</v>
      </c>
      <c r="P2048" s="5">
        <v>10</v>
      </c>
      <c r="Q2048" s="5">
        <v>0</v>
      </c>
      <c r="R2048" s="5">
        <v>0</v>
      </c>
      <c r="S2048" s="5" t="s">
        <v>27</v>
      </c>
      <c r="T2048" s="5"/>
    </row>
    <row r="2049" spans="1:20" x14ac:dyDescent="0.25">
      <c r="A2049" s="5">
        <f>2042</f>
      </c>
      <c r="B2049" s="5" t="s">
        <v>2068</v>
      </c>
      <c r="C2049" s="5" t="s">
        <v>27</v>
      </c>
      <c r="D2049" s="5" t="s">
        <v>26</v>
      </c>
      <c r="E2049" s="5">
        <v>22</v>
      </c>
      <c r="F2049" s="5">
        <v>0</v>
      </c>
      <c r="G2049" s="5">
        <v>0</v>
      </c>
      <c r="H2049" s="5">
        <v>18</v>
      </c>
      <c r="I2049" s="5">
        <v>28</v>
      </c>
      <c r="J2049" s="5">
        <v>0</v>
      </c>
      <c r="K2049" s="5">
        <v>27</v>
      </c>
      <c r="L2049" s="5">
        <v>15</v>
      </c>
      <c r="M2049" s="5">
        <v>0</v>
      </c>
      <c r="N2049" s="5">
        <v>30</v>
      </c>
      <c r="O2049" s="5">
        <v>17</v>
      </c>
      <c r="P2049" s="5">
        <v>10</v>
      </c>
      <c r="Q2049" s="5">
        <v>0</v>
      </c>
      <c r="R2049" s="5">
        <v>0</v>
      </c>
      <c r="S2049" s="5" t="s">
        <v>27</v>
      </c>
      <c r="T2049" s="5"/>
    </row>
    <row r="2050" spans="1:20" x14ac:dyDescent="0.25">
      <c r="A2050" s="5">
        <f>2043</f>
      </c>
      <c r="B2050" s="5" t="s">
        <v>2069</v>
      </c>
      <c r="C2050" s="5" t="s">
        <v>27</v>
      </c>
      <c r="D2050" s="5" t="s">
        <v>26</v>
      </c>
      <c r="E2050" s="5">
        <v>22</v>
      </c>
      <c r="F2050" s="5">
        <v>0</v>
      </c>
      <c r="G2050" s="5">
        <v>0</v>
      </c>
      <c r="H2050" s="5">
        <v>18</v>
      </c>
      <c r="I2050" s="5">
        <v>28</v>
      </c>
      <c r="J2050" s="5">
        <v>0</v>
      </c>
      <c r="K2050" s="5">
        <v>27</v>
      </c>
      <c r="L2050" s="5">
        <v>15</v>
      </c>
      <c r="M2050" s="5">
        <v>0</v>
      </c>
      <c r="N2050" s="5">
        <v>30</v>
      </c>
      <c r="O2050" s="5">
        <v>17</v>
      </c>
      <c r="P2050" s="5">
        <v>10</v>
      </c>
      <c r="Q2050" s="5">
        <v>0</v>
      </c>
      <c r="R2050" s="5">
        <v>0</v>
      </c>
      <c r="S2050" s="5" t="s">
        <v>27</v>
      </c>
      <c r="T2050" s="5"/>
    </row>
    <row r="2051" spans="1:20" x14ac:dyDescent="0.25">
      <c r="A2051" s="5">
        <f>2044</f>
      </c>
      <c r="B2051" s="5" t="s">
        <v>2070</v>
      </c>
      <c r="C2051" s="5" t="s">
        <v>27</v>
      </c>
      <c r="D2051" s="5" t="s">
        <v>26</v>
      </c>
      <c r="E2051" s="5">
        <v>22</v>
      </c>
      <c r="F2051" s="5">
        <v>0</v>
      </c>
      <c r="G2051" s="5">
        <v>0</v>
      </c>
      <c r="H2051" s="5">
        <v>18</v>
      </c>
      <c r="I2051" s="5">
        <v>28</v>
      </c>
      <c r="J2051" s="5">
        <v>0</v>
      </c>
      <c r="K2051" s="5">
        <v>27</v>
      </c>
      <c r="L2051" s="5">
        <v>15</v>
      </c>
      <c r="M2051" s="5">
        <v>0</v>
      </c>
      <c r="N2051" s="5">
        <v>30</v>
      </c>
      <c r="O2051" s="5">
        <v>17</v>
      </c>
      <c r="P2051" s="5">
        <v>10</v>
      </c>
      <c r="Q2051" s="5">
        <v>0</v>
      </c>
      <c r="R2051" s="5">
        <v>0</v>
      </c>
      <c r="S2051" s="5" t="s">
        <v>27</v>
      </c>
      <c r="T2051" s="5"/>
    </row>
    <row r="2052" spans="1:20" x14ac:dyDescent="0.25">
      <c r="A2052" s="5">
        <f>2045</f>
      </c>
      <c r="B2052" s="5" t="s">
        <v>2071</v>
      </c>
      <c r="C2052" s="5" t="s">
        <v>27</v>
      </c>
      <c r="D2052" s="5" t="s">
        <v>26</v>
      </c>
      <c r="E2052" s="5">
        <v>22</v>
      </c>
      <c r="F2052" s="5">
        <v>0</v>
      </c>
      <c r="G2052" s="5">
        <v>0</v>
      </c>
      <c r="H2052" s="5">
        <v>18</v>
      </c>
      <c r="I2052" s="5">
        <v>28</v>
      </c>
      <c r="J2052" s="5">
        <v>0</v>
      </c>
      <c r="K2052" s="5">
        <v>27</v>
      </c>
      <c r="L2052" s="5">
        <v>15</v>
      </c>
      <c r="M2052" s="5">
        <v>0</v>
      </c>
      <c r="N2052" s="5">
        <v>30</v>
      </c>
      <c r="O2052" s="5">
        <v>17</v>
      </c>
      <c r="P2052" s="5">
        <v>10</v>
      </c>
      <c r="Q2052" s="5">
        <v>0</v>
      </c>
      <c r="R2052" s="5">
        <v>0</v>
      </c>
      <c r="S2052" s="5" t="s">
        <v>27</v>
      </c>
      <c r="T2052" s="5"/>
    </row>
    <row r="2053" spans="1:20" x14ac:dyDescent="0.25">
      <c r="A2053" s="5">
        <f>2046</f>
      </c>
      <c r="B2053" s="5" t="s">
        <v>2072</v>
      </c>
      <c r="C2053" s="5" t="s">
        <v>27</v>
      </c>
      <c r="D2053" s="5" t="s">
        <v>26</v>
      </c>
      <c r="E2053" s="5">
        <v>22</v>
      </c>
      <c r="F2053" s="5">
        <v>0</v>
      </c>
      <c r="G2053" s="5">
        <v>0</v>
      </c>
      <c r="H2053" s="5">
        <v>18</v>
      </c>
      <c r="I2053" s="5">
        <v>28</v>
      </c>
      <c r="J2053" s="5">
        <v>0</v>
      </c>
      <c r="K2053" s="5">
        <v>27</v>
      </c>
      <c r="L2053" s="5">
        <v>15</v>
      </c>
      <c r="M2053" s="5">
        <v>0</v>
      </c>
      <c r="N2053" s="5">
        <v>30</v>
      </c>
      <c r="O2053" s="5">
        <v>17</v>
      </c>
      <c r="P2053" s="5">
        <v>10</v>
      </c>
      <c r="Q2053" s="5">
        <v>0</v>
      </c>
      <c r="R2053" s="5">
        <v>0</v>
      </c>
      <c r="S2053" s="5" t="s">
        <v>27</v>
      </c>
      <c r="T2053" s="5"/>
    </row>
    <row r="2054" spans="1:20" x14ac:dyDescent="0.25">
      <c r="A2054" s="5">
        <f>2047</f>
      </c>
      <c r="B2054" s="5" t="s">
        <v>2073</v>
      </c>
      <c r="C2054" s="5" t="s">
        <v>27</v>
      </c>
      <c r="D2054" s="5" t="s">
        <v>26</v>
      </c>
      <c r="E2054" s="5">
        <v>22</v>
      </c>
      <c r="F2054" s="5">
        <v>0</v>
      </c>
      <c r="G2054" s="5">
        <v>0</v>
      </c>
      <c r="H2054" s="5">
        <v>18</v>
      </c>
      <c r="I2054" s="5">
        <v>28</v>
      </c>
      <c r="J2054" s="5">
        <v>0</v>
      </c>
      <c r="K2054" s="5">
        <v>27</v>
      </c>
      <c r="L2054" s="5">
        <v>15</v>
      </c>
      <c r="M2054" s="5">
        <v>0</v>
      </c>
      <c r="N2054" s="5">
        <v>30</v>
      </c>
      <c r="O2054" s="5">
        <v>17</v>
      </c>
      <c r="P2054" s="5">
        <v>10</v>
      </c>
      <c r="Q2054" s="5">
        <v>0</v>
      </c>
      <c r="R2054" s="5">
        <v>0</v>
      </c>
      <c r="S2054" s="5" t="s">
        <v>27</v>
      </c>
      <c r="T2054" s="5"/>
    </row>
    <row r="2055" spans="1:20" x14ac:dyDescent="0.25">
      <c r="A2055" s="5">
        <f>2048</f>
      </c>
      <c r="B2055" s="5" t="s">
        <v>2074</v>
      </c>
      <c r="C2055" s="5" t="s">
        <v>27</v>
      </c>
      <c r="D2055" s="5" t="s">
        <v>26</v>
      </c>
      <c r="E2055" s="5">
        <v>22</v>
      </c>
      <c r="F2055" s="5">
        <v>0</v>
      </c>
      <c r="G2055" s="5">
        <v>0</v>
      </c>
      <c r="H2055" s="5">
        <v>18</v>
      </c>
      <c r="I2055" s="5">
        <v>28</v>
      </c>
      <c r="J2055" s="5">
        <v>0</v>
      </c>
      <c r="K2055" s="5">
        <v>27</v>
      </c>
      <c r="L2055" s="5">
        <v>15</v>
      </c>
      <c r="M2055" s="5">
        <v>0</v>
      </c>
      <c r="N2055" s="5">
        <v>30</v>
      </c>
      <c r="O2055" s="5">
        <v>17</v>
      </c>
      <c r="P2055" s="5">
        <v>10</v>
      </c>
      <c r="Q2055" s="5">
        <v>0</v>
      </c>
      <c r="R2055" s="5">
        <v>0</v>
      </c>
      <c r="S2055" s="5" t="s">
        <v>27</v>
      </c>
      <c r="T2055" s="5"/>
    </row>
    <row r="2056" spans="1:20" x14ac:dyDescent="0.25">
      <c r="A2056" s="5">
        <f>2049</f>
      </c>
      <c r="B2056" s="5" t="s">
        <v>2075</v>
      </c>
      <c r="C2056" s="5" t="s">
        <v>27</v>
      </c>
      <c r="D2056" s="5" t="s">
        <v>26</v>
      </c>
      <c r="E2056" s="5">
        <v>22</v>
      </c>
      <c r="F2056" s="5">
        <v>0</v>
      </c>
      <c r="G2056" s="5">
        <v>0</v>
      </c>
      <c r="H2056" s="5">
        <v>18</v>
      </c>
      <c r="I2056" s="5">
        <v>28</v>
      </c>
      <c r="J2056" s="5">
        <v>0</v>
      </c>
      <c r="K2056" s="5">
        <v>27</v>
      </c>
      <c r="L2056" s="5">
        <v>15</v>
      </c>
      <c r="M2056" s="5">
        <v>0</v>
      </c>
      <c r="N2056" s="5">
        <v>30</v>
      </c>
      <c r="O2056" s="5">
        <v>17</v>
      </c>
      <c r="P2056" s="5">
        <v>10</v>
      </c>
      <c r="Q2056" s="5">
        <v>0</v>
      </c>
      <c r="R2056" s="5">
        <v>0</v>
      </c>
      <c r="S2056" s="5" t="s">
        <v>27</v>
      </c>
      <c r="T2056" s="5"/>
    </row>
    <row r="2057" spans="1:20" x14ac:dyDescent="0.25">
      <c r="A2057" s="5">
        <f>2050</f>
      </c>
      <c r="B2057" s="5" t="s">
        <v>2076</v>
      </c>
      <c r="C2057" s="5" t="s">
        <v>27</v>
      </c>
      <c r="D2057" s="5" t="s">
        <v>26</v>
      </c>
      <c r="E2057" s="5">
        <v>22</v>
      </c>
      <c r="F2057" s="5">
        <v>0</v>
      </c>
      <c r="G2057" s="5">
        <v>0</v>
      </c>
      <c r="H2057" s="5">
        <v>18</v>
      </c>
      <c r="I2057" s="5">
        <v>28</v>
      </c>
      <c r="J2057" s="5">
        <v>0</v>
      </c>
      <c r="K2057" s="5">
        <v>27</v>
      </c>
      <c r="L2057" s="5">
        <v>15</v>
      </c>
      <c r="M2057" s="5">
        <v>0</v>
      </c>
      <c r="N2057" s="5">
        <v>30</v>
      </c>
      <c r="O2057" s="5">
        <v>17</v>
      </c>
      <c r="P2057" s="5">
        <v>10</v>
      </c>
      <c r="Q2057" s="5">
        <v>0</v>
      </c>
      <c r="R2057" s="5">
        <v>0</v>
      </c>
      <c r="S2057" s="5" t="s">
        <v>27</v>
      </c>
      <c r="T2057" s="5"/>
    </row>
    <row r="2058" spans="1:20" x14ac:dyDescent="0.25">
      <c r="A2058" s="5">
        <f>2051</f>
      </c>
      <c r="B2058" s="5" t="s">
        <v>2077</v>
      </c>
      <c r="C2058" s="5" t="s">
        <v>27</v>
      </c>
      <c r="D2058" s="5" t="s">
        <v>26</v>
      </c>
      <c r="E2058" s="5">
        <v>22</v>
      </c>
      <c r="F2058" s="5">
        <v>0</v>
      </c>
      <c r="G2058" s="5">
        <v>0</v>
      </c>
      <c r="H2058" s="5">
        <v>18</v>
      </c>
      <c r="I2058" s="5">
        <v>28</v>
      </c>
      <c r="J2058" s="5">
        <v>0</v>
      </c>
      <c r="K2058" s="5">
        <v>27</v>
      </c>
      <c r="L2058" s="5">
        <v>15</v>
      </c>
      <c r="M2058" s="5">
        <v>0</v>
      </c>
      <c r="N2058" s="5">
        <v>30</v>
      </c>
      <c r="O2058" s="5">
        <v>17</v>
      </c>
      <c r="P2058" s="5">
        <v>10</v>
      </c>
      <c r="Q2058" s="5">
        <v>0</v>
      </c>
      <c r="R2058" s="5">
        <v>0</v>
      </c>
      <c r="S2058" s="5" t="s">
        <v>27</v>
      </c>
      <c r="T2058" s="5"/>
    </row>
    <row r="2059" spans="1:20" x14ac:dyDescent="0.25">
      <c r="A2059" s="5">
        <f>2052</f>
      </c>
      <c r="B2059" s="5" t="s">
        <v>2078</v>
      </c>
      <c r="C2059" s="5" t="s">
        <v>27</v>
      </c>
      <c r="D2059" s="5" t="s">
        <v>26</v>
      </c>
      <c r="E2059" s="5">
        <v>22</v>
      </c>
      <c r="F2059" s="5">
        <v>0</v>
      </c>
      <c r="G2059" s="5">
        <v>0</v>
      </c>
      <c r="H2059" s="5">
        <v>18</v>
      </c>
      <c r="I2059" s="5">
        <v>28</v>
      </c>
      <c r="J2059" s="5">
        <v>0</v>
      </c>
      <c r="K2059" s="5">
        <v>27</v>
      </c>
      <c r="L2059" s="5">
        <v>15</v>
      </c>
      <c r="M2059" s="5">
        <v>0</v>
      </c>
      <c r="N2059" s="5">
        <v>30</v>
      </c>
      <c r="O2059" s="5">
        <v>17</v>
      </c>
      <c r="P2059" s="5">
        <v>10</v>
      </c>
      <c r="Q2059" s="5">
        <v>0</v>
      </c>
      <c r="R2059" s="5">
        <v>0</v>
      </c>
      <c r="S2059" s="5" t="s">
        <v>27</v>
      </c>
      <c r="T2059" s="5"/>
    </row>
    <row r="2060" spans="1:20" x14ac:dyDescent="0.25">
      <c r="A2060" s="5">
        <f>2053</f>
      </c>
      <c r="B2060" s="5" t="s">
        <v>2079</v>
      </c>
      <c r="C2060" s="5" t="s">
        <v>27</v>
      </c>
      <c r="D2060" s="5" t="s">
        <v>26</v>
      </c>
      <c r="E2060" s="5">
        <v>22</v>
      </c>
      <c r="F2060" s="5">
        <v>0</v>
      </c>
      <c r="G2060" s="5">
        <v>0</v>
      </c>
      <c r="H2060" s="5">
        <v>18</v>
      </c>
      <c r="I2060" s="5">
        <v>28</v>
      </c>
      <c r="J2060" s="5">
        <v>0</v>
      </c>
      <c r="K2060" s="5">
        <v>27</v>
      </c>
      <c r="L2060" s="5">
        <v>15</v>
      </c>
      <c r="M2060" s="5">
        <v>0</v>
      </c>
      <c r="N2060" s="5">
        <v>30</v>
      </c>
      <c r="O2060" s="5">
        <v>17</v>
      </c>
      <c r="P2060" s="5">
        <v>10</v>
      </c>
      <c r="Q2060" s="5">
        <v>0</v>
      </c>
      <c r="R2060" s="5">
        <v>0</v>
      </c>
      <c r="S2060" s="5" t="s">
        <v>27</v>
      </c>
      <c r="T2060" s="5"/>
    </row>
    <row r="2061" spans="1:20" x14ac:dyDescent="0.25">
      <c r="A2061" s="5">
        <f>2054</f>
      </c>
      <c r="B2061" s="5" t="s">
        <v>2080</v>
      </c>
      <c r="C2061" s="5" t="s">
        <v>27</v>
      </c>
      <c r="D2061" s="5" t="s">
        <v>26</v>
      </c>
      <c r="E2061" s="5">
        <v>22</v>
      </c>
      <c r="F2061" s="5">
        <v>0</v>
      </c>
      <c r="G2061" s="5">
        <v>0</v>
      </c>
      <c r="H2061" s="5">
        <v>18</v>
      </c>
      <c r="I2061" s="5">
        <v>28</v>
      </c>
      <c r="J2061" s="5">
        <v>0</v>
      </c>
      <c r="K2061" s="5">
        <v>27</v>
      </c>
      <c r="L2061" s="5">
        <v>15</v>
      </c>
      <c r="M2061" s="5">
        <v>0</v>
      </c>
      <c r="N2061" s="5">
        <v>30</v>
      </c>
      <c r="O2061" s="5">
        <v>17</v>
      </c>
      <c r="P2061" s="5">
        <v>10</v>
      </c>
      <c r="Q2061" s="5">
        <v>0</v>
      </c>
      <c r="R2061" s="5">
        <v>0</v>
      </c>
      <c r="S2061" s="5" t="s">
        <v>27</v>
      </c>
      <c r="T2061" s="5"/>
    </row>
    <row r="2062" spans="1:20" x14ac:dyDescent="0.25">
      <c r="A2062" s="5">
        <f>2055</f>
      </c>
      <c r="B2062" s="5" t="s">
        <v>2081</v>
      </c>
      <c r="C2062" s="5" t="s">
        <v>27</v>
      </c>
      <c r="D2062" s="5" t="s">
        <v>26</v>
      </c>
      <c r="E2062" s="5">
        <v>22</v>
      </c>
      <c r="F2062" s="5">
        <v>0</v>
      </c>
      <c r="G2062" s="5">
        <v>0</v>
      </c>
      <c r="H2062" s="5">
        <v>18</v>
      </c>
      <c r="I2062" s="5">
        <v>28</v>
      </c>
      <c r="J2062" s="5">
        <v>0</v>
      </c>
      <c r="K2062" s="5">
        <v>27</v>
      </c>
      <c r="L2062" s="5">
        <v>15</v>
      </c>
      <c r="M2062" s="5">
        <v>0</v>
      </c>
      <c r="N2062" s="5">
        <v>30</v>
      </c>
      <c r="O2062" s="5">
        <v>17</v>
      </c>
      <c r="P2062" s="5">
        <v>10</v>
      </c>
      <c r="Q2062" s="5">
        <v>0</v>
      </c>
      <c r="R2062" s="5">
        <v>0</v>
      </c>
      <c r="S2062" s="5" t="s">
        <v>27</v>
      </c>
      <c r="T2062" s="5"/>
    </row>
    <row r="2063" spans="1:20" x14ac:dyDescent="0.25">
      <c r="A2063" s="5">
        <f>2056</f>
      </c>
      <c r="B2063" s="5" t="s">
        <v>2082</v>
      </c>
      <c r="C2063" s="5" t="s">
        <v>27</v>
      </c>
      <c r="D2063" s="5" t="s">
        <v>26</v>
      </c>
      <c r="E2063" s="5">
        <v>22</v>
      </c>
      <c r="F2063" s="5">
        <v>0</v>
      </c>
      <c r="G2063" s="5">
        <v>0</v>
      </c>
      <c r="H2063" s="5">
        <v>18</v>
      </c>
      <c r="I2063" s="5">
        <v>28</v>
      </c>
      <c r="J2063" s="5">
        <v>0</v>
      </c>
      <c r="K2063" s="5">
        <v>27</v>
      </c>
      <c r="L2063" s="5">
        <v>15</v>
      </c>
      <c r="M2063" s="5">
        <v>0</v>
      </c>
      <c r="N2063" s="5">
        <v>30</v>
      </c>
      <c r="O2063" s="5">
        <v>17</v>
      </c>
      <c r="P2063" s="5">
        <v>10</v>
      </c>
      <c r="Q2063" s="5">
        <v>0</v>
      </c>
      <c r="R2063" s="5">
        <v>0</v>
      </c>
      <c r="S2063" s="5" t="s">
        <v>27</v>
      </c>
      <c r="T2063" s="5"/>
    </row>
    <row r="2064" spans="1:20" x14ac:dyDescent="0.25">
      <c r="A2064" s="5">
        <f>2057</f>
      </c>
      <c r="B2064" s="5" t="s">
        <v>2083</v>
      </c>
      <c r="C2064" s="5" t="s">
        <v>27</v>
      </c>
      <c r="D2064" s="5" t="s">
        <v>26</v>
      </c>
      <c r="E2064" s="5">
        <v>22</v>
      </c>
      <c r="F2064" s="5">
        <v>0</v>
      </c>
      <c r="G2064" s="5">
        <v>0</v>
      </c>
      <c r="H2064" s="5">
        <v>18</v>
      </c>
      <c r="I2064" s="5">
        <v>28</v>
      </c>
      <c r="J2064" s="5">
        <v>0</v>
      </c>
      <c r="K2064" s="5">
        <v>27</v>
      </c>
      <c r="L2064" s="5">
        <v>15</v>
      </c>
      <c r="M2064" s="5">
        <v>0</v>
      </c>
      <c r="N2064" s="5">
        <v>30</v>
      </c>
      <c r="O2064" s="5">
        <v>17</v>
      </c>
      <c r="P2064" s="5">
        <v>10</v>
      </c>
      <c r="Q2064" s="5">
        <v>0</v>
      </c>
      <c r="R2064" s="5">
        <v>0</v>
      </c>
      <c r="S2064" s="5" t="s">
        <v>27</v>
      </c>
      <c r="T2064" s="5"/>
    </row>
    <row r="2065" spans="1:20" x14ac:dyDescent="0.25">
      <c r="A2065" s="5">
        <f>2058</f>
      </c>
      <c r="B2065" s="5" t="s">
        <v>2084</v>
      </c>
      <c r="C2065" s="5" t="s">
        <v>27</v>
      </c>
      <c r="D2065" s="5" t="s">
        <v>26</v>
      </c>
      <c r="E2065" s="5">
        <v>22</v>
      </c>
      <c r="F2065" s="5">
        <v>0</v>
      </c>
      <c r="G2065" s="5">
        <v>0</v>
      </c>
      <c r="H2065" s="5">
        <v>18</v>
      </c>
      <c r="I2065" s="5">
        <v>28</v>
      </c>
      <c r="J2065" s="5">
        <v>0</v>
      </c>
      <c r="K2065" s="5">
        <v>27</v>
      </c>
      <c r="L2065" s="5">
        <v>15</v>
      </c>
      <c r="M2065" s="5">
        <v>0</v>
      </c>
      <c r="N2065" s="5">
        <v>30</v>
      </c>
      <c r="O2065" s="5">
        <v>17</v>
      </c>
      <c r="P2065" s="5">
        <v>10</v>
      </c>
      <c r="Q2065" s="5">
        <v>0</v>
      </c>
      <c r="R2065" s="5">
        <v>0</v>
      </c>
      <c r="S2065" s="5" t="s">
        <v>27</v>
      </c>
      <c r="T2065" s="5"/>
    </row>
    <row r="2066" spans="1:20" x14ac:dyDescent="0.25">
      <c r="A2066" s="5">
        <f>2059</f>
      </c>
      <c r="B2066" s="5" t="s">
        <v>2085</v>
      </c>
      <c r="C2066" s="5" t="s">
        <v>27</v>
      </c>
      <c r="D2066" s="5" t="s">
        <v>26</v>
      </c>
      <c r="E2066" s="5">
        <v>22</v>
      </c>
      <c r="F2066" s="5">
        <v>0</v>
      </c>
      <c r="G2066" s="5">
        <v>0</v>
      </c>
      <c r="H2066" s="5">
        <v>18</v>
      </c>
      <c r="I2066" s="5">
        <v>28</v>
      </c>
      <c r="J2066" s="5">
        <v>0</v>
      </c>
      <c r="K2066" s="5">
        <v>27</v>
      </c>
      <c r="L2066" s="5">
        <v>15</v>
      </c>
      <c r="M2066" s="5">
        <v>0</v>
      </c>
      <c r="N2066" s="5">
        <v>30</v>
      </c>
      <c r="O2066" s="5">
        <v>17</v>
      </c>
      <c r="P2066" s="5">
        <v>10</v>
      </c>
      <c r="Q2066" s="5">
        <v>0</v>
      </c>
      <c r="R2066" s="5">
        <v>0</v>
      </c>
      <c r="S2066" s="5" t="s">
        <v>27</v>
      </c>
      <c r="T2066" s="5"/>
    </row>
    <row r="2067" spans="1:20" x14ac:dyDescent="0.25">
      <c r="A2067" s="5">
        <f>2060</f>
      </c>
      <c r="B2067" s="5" t="s">
        <v>2086</v>
      </c>
      <c r="C2067" s="5" t="s">
        <v>27</v>
      </c>
      <c r="D2067" s="5" t="s">
        <v>26</v>
      </c>
      <c r="E2067" s="5">
        <v>22</v>
      </c>
      <c r="F2067" s="5">
        <v>0</v>
      </c>
      <c r="G2067" s="5">
        <v>0</v>
      </c>
      <c r="H2067" s="5">
        <v>18</v>
      </c>
      <c r="I2067" s="5">
        <v>28</v>
      </c>
      <c r="J2067" s="5">
        <v>0</v>
      </c>
      <c r="K2067" s="5">
        <v>27</v>
      </c>
      <c r="L2067" s="5">
        <v>15</v>
      </c>
      <c r="M2067" s="5">
        <v>0</v>
      </c>
      <c r="N2067" s="5">
        <v>30</v>
      </c>
      <c r="O2067" s="5">
        <v>17</v>
      </c>
      <c r="P2067" s="5">
        <v>10</v>
      </c>
      <c r="Q2067" s="5">
        <v>0</v>
      </c>
      <c r="R2067" s="5">
        <v>0</v>
      </c>
      <c r="S2067" s="5" t="s">
        <v>27</v>
      </c>
      <c r="T2067" s="5"/>
    </row>
    <row r="2068" spans="1:20" x14ac:dyDescent="0.25">
      <c r="A2068" s="5">
        <f>2061</f>
      </c>
      <c r="B2068" s="5" t="s">
        <v>2087</v>
      </c>
      <c r="C2068" s="5" t="s">
        <v>27</v>
      </c>
      <c r="D2068" s="5" t="s">
        <v>26</v>
      </c>
      <c r="E2068" s="5">
        <v>22</v>
      </c>
      <c r="F2068" s="5">
        <v>0</v>
      </c>
      <c r="G2068" s="5">
        <v>0</v>
      </c>
      <c r="H2068" s="5">
        <v>18</v>
      </c>
      <c r="I2068" s="5">
        <v>28</v>
      </c>
      <c r="J2068" s="5">
        <v>0</v>
      </c>
      <c r="K2068" s="5">
        <v>27</v>
      </c>
      <c r="L2068" s="5">
        <v>15</v>
      </c>
      <c r="M2068" s="5">
        <v>0</v>
      </c>
      <c r="N2068" s="5">
        <v>30</v>
      </c>
      <c r="O2068" s="5">
        <v>17</v>
      </c>
      <c r="P2068" s="5">
        <v>10</v>
      </c>
      <c r="Q2068" s="5">
        <v>0</v>
      </c>
      <c r="R2068" s="5">
        <v>0</v>
      </c>
      <c r="S2068" s="5" t="s">
        <v>27</v>
      </c>
      <c r="T2068" s="5"/>
    </row>
    <row r="2069" spans="1:20" x14ac:dyDescent="0.25">
      <c r="A2069" s="5">
        <f>2062</f>
      </c>
      <c r="B2069" s="5" t="s">
        <v>2088</v>
      </c>
      <c r="C2069" s="5" t="s">
        <v>27</v>
      </c>
      <c r="D2069" s="5" t="s">
        <v>26</v>
      </c>
      <c r="E2069" s="5">
        <v>22</v>
      </c>
      <c r="F2069" s="5">
        <v>0</v>
      </c>
      <c r="G2069" s="5">
        <v>0</v>
      </c>
      <c r="H2069" s="5">
        <v>18</v>
      </c>
      <c r="I2069" s="5">
        <v>28</v>
      </c>
      <c r="J2069" s="5">
        <v>0</v>
      </c>
      <c r="K2069" s="5">
        <v>27</v>
      </c>
      <c r="L2069" s="5">
        <v>15</v>
      </c>
      <c r="M2069" s="5">
        <v>0</v>
      </c>
      <c r="N2069" s="5">
        <v>30</v>
      </c>
      <c r="O2069" s="5">
        <v>17</v>
      </c>
      <c r="P2069" s="5">
        <v>10</v>
      </c>
      <c r="Q2069" s="5">
        <v>0</v>
      </c>
      <c r="R2069" s="5">
        <v>0</v>
      </c>
      <c r="S2069" s="5" t="s">
        <v>27</v>
      </c>
      <c r="T2069" s="5"/>
    </row>
    <row r="2070" spans="1:20" x14ac:dyDescent="0.25">
      <c r="A2070" s="5">
        <f>2063</f>
      </c>
      <c r="B2070" s="5" t="s">
        <v>2089</v>
      </c>
      <c r="C2070" s="5" t="s">
        <v>27</v>
      </c>
      <c r="D2070" s="5" t="s">
        <v>26</v>
      </c>
      <c r="E2070" s="5">
        <v>22</v>
      </c>
      <c r="F2070" s="5">
        <v>0</v>
      </c>
      <c r="G2070" s="5">
        <v>0</v>
      </c>
      <c r="H2070" s="5">
        <v>18</v>
      </c>
      <c r="I2070" s="5">
        <v>28</v>
      </c>
      <c r="J2070" s="5">
        <v>0</v>
      </c>
      <c r="K2070" s="5">
        <v>27</v>
      </c>
      <c r="L2070" s="5">
        <v>15</v>
      </c>
      <c r="M2070" s="5">
        <v>0</v>
      </c>
      <c r="N2070" s="5">
        <v>30</v>
      </c>
      <c r="O2070" s="5">
        <v>17</v>
      </c>
      <c r="P2070" s="5">
        <v>10</v>
      </c>
      <c r="Q2070" s="5">
        <v>0</v>
      </c>
      <c r="R2070" s="5">
        <v>0</v>
      </c>
      <c r="S2070" s="5" t="s">
        <v>27</v>
      </c>
      <c r="T2070" s="5"/>
    </row>
    <row r="2071" spans="1:20" x14ac:dyDescent="0.25">
      <c r="A2071" s="5">
        <f>2064</f>
      </c>
      <c r="B2071" s="5" t="s">
        <v>2090</v>
      </c>
      <c r="C2071" s="5" t="s">
        <v>27</v>
      </c>
      <c r="D2071" s="5" t="s">
        <v>26</v>
      </c>
      <c r="E2071" s="5">
        <v>22</v>
      </c>
      <c r="F2071" s="5">
        <v>0</v>
      </c>
      <c r="G2071" s="5">
        <v>0</v>
      </c>
      <c r="H2071" s="5">
        <v>18</v>
      </c>
      <c r="I2071" s="5">
        <v>28</v>
      </c>
      <c r="J2071" s="5">
        <v>0</v>
      </c>
      <c r="K2071" s="5">
        <v>27</v>
      </c>
      <c r="L2071" s="5">
        <v>15</v>
      </c>
      <c r="M2071" s="5">
        <v>0</v>
      </c>
      <c r="N2071" s="5">
        <v>30</v>
      </c>
      <c r="O2071" s="5">
        <v>17</v>
      </c>
      <c r="P2071" s="5">
        <v>10</v>
      </c>
      <c r="Q2071" s="5">
        <v>0</v>
      </c>
      <c r="R2071" s="5">
        <v>0</v>
      </c>
      <c r="S2071" s="5" t="s">
        <v>27</v>
      </c>
      <c r="T2071" s="5"/>
    </row>
    <row r="2072" spans="1:20" x14ac:dyDescent="0.25">
      <c r="A2072" s="5">
        <f>2065</f>
      </c>
      <c r="B2072" s="5" t="s">
        <v>2091</v>
      </c>
      <c r="C2072" s="5" t="s">
        <v>27</v>
      </c>
      <c r="D2072" s="5" t="s">
        <v>26</v>
      </c>
      <c r="E2072" s="5">
        <v>22</v>
      </c>
      <c r="F2072" s="5">
        <v>0</v>
      </c>
      <c r="G2072" s="5">
        <v>0</v>
      </c>
      <c r="H2072" s="5">
        <v>18</v>
      </c>
      <c r="I2072" s="5">
        <v>28</v>
      </c>
      <c r="J2072" s="5">
        <v>0</v>
      </c>
      <c r="K2072" s="5">
        <v>27</v>
      </c>
      <c r="L2072" s="5">
        <v>15</v>
      </c>
      <c r="M2072" s="5">
        <v>0</v>
      </c>
      <c r="N2072" s="5">
        <v>30</v>
      </c>
      <c r="O2072" s="5">
        <v>17</v>
      </c>
      <c r="P2072" s="5">
        <v>10</v>
      </c>
      <c r="Q2072" s="5">
        <v>0</v>
      </c>
      <c r="R2072" s="5">
        <v>0</v>
      </c>
      <c r="S2072" s="5" t="s">
        <v>27</v>
      </c>
      <c r="T2072" s="5"/>
    </row>
    <row r="2073" spans="1:20" x14ac:dyDescent="0.25">
      <c r="A2073" s="5">
        <f>2066</f>
      </c>
      <c r="B2073" s="5" t="s">
        <v>2092</v>
      </c>
      <c r="C2073" s="5" t="s">
        <v>27</v>
      </c>
      <c r="D2073" s="5" t="s">
        <v>26</v>
      </c>
      <c r="E2073" s="5">
        <v>22</v>
      </c>
      <c r="F2073" s="5">
        <v>0</v>
      </c>
      <c r="G2073" s="5">
        <v>0</v>
      </c>
      <c r="H2073" s="5">
        <v>18</v>
      </c>
      <c r="I2073" s="5">
        <v>28</v>
      </c>
      <c r="J2073" s="5">
        <v>0</v>
      </c>
      <c r="K2073" s="5">
        <v>27</v>
      </c>
      <c r="L2073" s="5">
        <v>15</v>
      </c>
      <c r="M2073" s="5">
        <v>0</v>
      </c>
      <c r="N2073" s="5">
        <v>30</v>
      </c>
      <c r="O2073" s="5">
        <v>17</v>
      </c>
      <c r="P2073" s="5">
        <v>10</v>
      </c>
      <c r="Q2073" s="5">
        <v>0</v>
      </c>
      <c r="R2073" s="5">
        <v>0</v>
      </c>
      <c r="S2073" s="5" t="s">
        <v>27</v>
      </c>
      <c r="T2073" s="5"/>
    </row>
    <row r="2074" spans="1:20" x14ac:dyDescent="0.25">
      <c r="A2074" s="5">
        <f>2067</f>
      </c>
      <c r="B2074" s="5" t="s">
        <v>2093</v>
      </c>
      <c r="C2074" s="5" t="s">
        <v>27</v>
      </c>
      <c r="D2074" s="5" t="s">
        <v>26</v>
      </c>
      <c r="E2074" s="5">
        <v>22</v>
      </c>
      <c r="F2074" s="5">
        <v>0</v>
      </c>
      <c r="G2074" s="5">
        <v>0</v>
      </c>
      <c r="H2074" s="5">
        <v>18</v>
      </c>
      <c r="I2074" s="5">
        <v>28</v>
      </c>
      <c r="J2074" s="5">
        <v>0</v>
      </c>
      <c r="K2074" s="5">
        <v>27</v>
      </c>
      <c r="L2074" s="5">
        <v>15</v>
      </c>
      <c r="M2074" s="5">
        <v>0</v>
      </c>
      <c r="N2074" s="5">
        <v>30</v>
      </c>
      <c r="O2074" s="5">
        <v>17</v>
      </c>
      <c r="P2074" s="5">
        <v>10</v>
      </c>
      <c r="Q2074" s="5">
        <v>0</v>
      </c>
      <c r="R2074" s="5">
        <v>0</v>
      </c>
      <c r="S2074" s="5" t="s">
        <v>27</v>
      </c>
      <c r="T2074" s="5"/>
    </row>
    <row r="2075" spans="1:20" x14ac:dyDescent="0.25">
      <c r="A2075" s="5">
        <f>2068</f>
      </c>
      <c r="B2075" s="5" t="s">
        <v>2094</v>
      </c>
      <c r="C2075" s="5" t="s">
        <v>27</v>
      </c>
      <c r="D2075" s="5" t="s">
        <v>26</v>
      </c>
      <c r="E2075" s="5">
        <v>22</v>
      </c>
      <c r="F2075" s="5">
        <v>0</v>
      </c>
      <c r="G2075" s="5">
        <v>0</v>
      </c>
      <c r="H2075" s="5">
        <v>18</v>
      </c>
      <c r="I2075" s="5">
        <v>28</v>
      </c>
      <c r="J2075" s="5">
        <v>0</v>
      </c>
      <c r="K2075" s="5">
        <v>27</v>
      </c>
      <c r="L2075" s="5">
        <v>15</v>
      </c>
      <c r="M2075" s="5">
        <v>0</v>
      </c>
      <c r="N2075" s="5">
        <v>30</v>
      </c>
      <c r="O2075" s="5">
        <v>17</v>
      </c>
      <c r="P2075" s="5">
        <v>10</v>
      </c>
      <c r="Q2075" s="5">
        <v>0</v>
      </c>
      <c r="R2075" s="5">
        <v>0</v>
      </c>
      <c r="S2075" s="5" t="s">
        <v>27</v>
      </c>
      <c r="T2075" s="5"/>
    </row>
    <row r="2076" spans="1:20" x14ac:dyDescent="0.25">
      <c r="A2076" s="5">
        <f>2069</f>
      </c>
      <c r="B2076" s="5" t="s">
        <v>2095</v>
      </c>
      <c r="C2076" s="5" t="s">
        <v>27</v>
      </c>
      <c r="D2076" s="5" t="s">
        <v>26</v>
      </c>
      <c r="E2076" s="5">
        <v>22</v>
      </c>
      <c r="F2076" s="5">
        <v>0</v>
      </c>
      <c r="G2076" s="5">
        <v>0</v>
      </c>
      <c r="H2076" s="5">
        <v>18</v>
      </c>
      <c r="I2076" s="5">
        <v>28</v>
      </c>
      <c r="J2076" s="5">
        <v>0</v>
      </c>
      <c r="K2076" s="5">
        <v>27</v>
      </c>
      <c r="L2076" s="5">
        <v>15</v>
      </c>
      <c r="M2076" s="5">
        <v>0</v>
      </c>
      <c r="N2076" s="5">
        <v>30</v>
      </c>
      <c r="O2076" s="5">
        <v>17</v>
      </c>
      <c r="P2076" s="5">
        <v>10</v>
      </c>
      <c r="Q2076" s="5">
        <v>0</v>
      </c>
      <c r="R2076" s="5">
        <v>0</v>
      </c>
      <c r="S2076" s="5" t="s">
        <v>27</v>
      </c>
      <c r="T2076" s="5"/>
    </row>
    <row r="2077" spans="1:20" x14ac:dyDescent="0.25">
      <c r="A2077" s="5">
        <f>2070</f>
      </c>
      <c r="B2077" s="5" t="s">
        <v>2096</v>
      </c>
      <c r="C2077" s="5" t="s">
        <v>27</v>
      </c>
      <c r="D2077" s="5" t="s">
        <v>26</v>
      </c>
      <c r="E2077" s="5">
        <v>22</v>
      </c>
      <c r="F2077" s="5">
        <v>0</v>
      </c>
      <c r="G2077" s="5">
        <v>0</v>
      </c>
      <c r="H2077" s="5">
        <v>18</v>
      </c>
      <c r="I2077" s="5">
        <v>28</v>
      </c>
      <c r="J2077" s="5">
        <v>0</v>
      </c>
      <c r="K2077" s="5">
        <v>27</v>
      </c>
      <c r="L2077" s="5">
        <v>15</v>
      </c>
      <c r="M2077" s="5">
        <v>0</v>
      </c>
      <c r="N2077" s="5">
        <v>30</v>
      </c>
      <c r="O2077" s="5">
        <v>17</v>
      </c>
      <c r="P2077" s="5">
        <v>10</v>
      </c>
      <c r="Q2077" s="5">
        <v>0</v>
      </c>
      <c r="R2077" s="5">
        <v>0</v>
      </c>
      <c r="S2077" s="5" t="s">
        <v>27</v>
      </c>
      <c r="T2077" s="5"/>
    </row>
    <row r="2078" spans="1:20" x14ac:dyDescent="0.25">
      <c r="A2078" s="5">
        <f>2071</f>
      </c>
      <c r="B2078" s="5" t="s">
        <v>2097</v>
      </c>
      <c r="C2078" s="5" t="s">
        <v>27</v>
      </c>
      <c r="D2078" s="5" t="s">
        <v>26</v>
      </c>
      <c r="E2078" s="5">
        <v>22</v>
      </c>
      <c r="F2078" s="5">
        <v>0</v>
      </c>
      <c r="G2078" s="5">
        <v>0</v>
      </c>
      <c r="H2078" s="5">
        <v>18</v>
      </c>
      <c r="I2078" s="5">
        <v>28</v>
      </c>
      <c r="J2078" s="5">
        <v>0</v>
      </c>
      <c r="K2078" s="5">
        <v>27</v>
      </c>
      <c r="L2078" s="5">
        <v>15</v>
      </c>
      <c r="M2078" s="5">
        <v>0</v>
      </c>
      <c r="N2078" s="5">
        <v>30</v>
      </c>
      <c r="O2078" s="5">
        <v>17</v>
      </c>
      <c r="P2078" s="5">
        <v>10</v>
      </c>
      <c r="Q2078" s="5">
        <v>0</v>
      </c>
      <c r="R2078" s="5">
        <v>0</v>
      </c>
      <c r="S2078" s="5" t="s">
        <v>27</v>
      </c>
      <c r="T2078" s="5"/>
    </row>
    <row r="2079" spans="1:20" x14ac:dyDescent="0.25">
      <c r="A2079" s="5">
        <f>2072</f>
      </c>
      <c r="B2079" s="5" t="s">
        <v>2098</v>
      </c>
      <c r="C2079" s="5" t="s">
        <v>27</v>
      </c>
      <c r="D2079" s="5" t="s">
        <v>26</v>
      </c>
      <c r="E2079" s="5">
        <v>22</v>
      </c>
      <c r="F2079" s="5">
        <v>0</v>
      </c>
      <c r="G2079" s="5">
        <v>0</v>
      </c>
      <c r="H2079" s="5">
        <v>18</v>
      </c>
      <c r="I2079" s="5">
        <v>28</v>
      </c>
      <c r="J2079" s="5">
        <v>0</v>
      </c>
      <c r="K2079" s="5">
        <v>27</v>
      </c>
      <c r="L2079" s="5">
        <v>15</v>
      </c>
      <c r="M2079" s="5">
        <v>0</v>
      </c>
      <c r="N2079" s="5">
        <v>30</v>
      </c>
      <c r="O2079" s="5">
        <v>17</v>
      </c>
      <c r="P2079" s="5">
        <v>10</v>
      </c>
      <c r="Q2079" s="5">
        <v>0</v>
      </c>
      <c r="R2079" s="5">
        <v>0</v>
      </c>
      <c r="S2079" s="5" t="s">
        <v>27</v>
      </c>
      <c r="T2079" s="5"/>
    </row>
    <row r="2080" spans="1:20" x14ac:dyDescent="0.25">
      <c r="A2080" s="5">
        <f>2073</f>
      </c>
      <c r="B2080" s="5" t="s">
        <v>2099</v>
      </c>
      <c r="C2080" s="5" t="s">
        <v>27</v>
      </c>
      <c r="D2080" s="5" t="s">
        <v>26</v>
      </c>
      <c r="E2080" s="5">
        <v>22</v>
      </c>
      <c r="F2080" s="5">
        <v>0</v>
      </c>
      <c r="G2080" s="5">
        <v>0</v>
      </c>
      <c r="H2080" s="5">
        <v>18</v>
      </c>
      <c r="I2080" s="5">
        <v>28</v>
      </c>
      <c r="J2080" s="5">
        <v>0</v>
      </c>
      <c r="K2080" s="5">
        <v>27</v>
      </c>
      <c r="L2080" s="5">
        <v>15</v>
      </c>
      <c r="M2080" s="5">
        <v>0</v>
      </c>
      <c r="N2080" s="5">
        <v>30</v>
      </c>
      <c r="O2080" s="5">
        <v>17</v>
      </c>
      <c r="P2080" s="5">
        <v>10</v>
      </c>
      <c r="Q2080" s="5">
        <v>0</v>
      </c>
      <c r="R2080" s="5">
        <v>0</v>
      </c>
      <c r="S2080" s="5" t="s">
        <v>27</v>
      </c>
      <c r="T2080" s="5"/>
    </row>
    <row r="2081" spans="1:20" x14ac:dyDescent="0.25">
      <c r="A2081" s="5">
        <f>2074</f>
      </c>
      <c r="B2081" s="5" t="s">
        <v>2100</v>
      </c>
      <c r="C2081" s="5" t="s">
        <v>27</v>
      </c>
      <c r="D2081" s="5" t="s">
        <v>26</v>
      </c>
      <c r="E2081" s="5">
        <v>22</v>
      </c>
      <c r="F2081" s="5">
        <v>0</v>
      </c>
      <c r="G2081" s="5">
        <v>0</v>
      </c>
      <c r="H2081" s="5">
        <v>18</v>
      </c>
      <c r="I2081" s="5">
        <v>28</v>
      </c>
      <c r="J2081" s="5">
        <v>0</v>
      </c>
      <c r="K2081" s="5">
        <v>27</v>
      </c>
      <c r="L2081" s="5">
        <v>15</v>
      </c>
      <c r="M2081" s="5">
        <v>0</v>
      </c>
      <c r="N2081" s="5">
        <v>30</v>
      </c>
      <c r="O2081" s="5">
        <v>17</v>
      </c>
      <c r="P2081" s="5">
        <v>10</v>
      </c>
      <c r="Q2081" s="5">
        <v>0</v>
      </c>
      <c r="R2081" s="5">
        <v>0</v>
      </c>
      <c r="S2081" s="5" t="s">
        <v>27</v>
      </c>
      <c r="T2081" s="5"/>
    </row>
    <row r="2082" spans="1:20" x14ac:dyDescent="0.25">
      <c r="A2082" s="5">
        <f>2075</f>
      </c>
      <c r="B2082" s="5" t="s">
        <v>2101</v>
      </c>
      <c r="C2082" s="5" t="s">
        <v>27</v>
      </c>
      <c r="D2082" s="5" t="s">
        <v>26</v>
      </c>
      <c r="E2082" s="5">
        <v>22</v>
      </c>
      <c r="F2082" s="5">
        <v>0</v>
      </c>
      <c r="G2082" s="5">
        <v>0</v>
      </c>
      <c r="H2082" s="5">
        <v>18</v>
      </c>
      <c r="I2082" s="5">
        <v>28</v>
      </c>
      <c r="J2082" s="5">
        <v>0</v>
      </c>
      <c r="K2082" s="5">
        <v>27</v>
      </c>
      <c r="L2082" s="5">
        <v>15</v>
      </c>
      <c r="M2082" s="5">
        <v>0</v>
      </c>
      <c r="N2082" s="5">
        <v>30</v>
      </c>
      <c r="O2082" s="5">
        <v>17</v>
      </c>
      <c r="P2082" s="5">
        <v>10</v>
      </c>
      <c r="Q2082" s="5">
        <v>0</v>
      </c>
      <c r="R2082" s="5">
        <v>0</v>
      </c>
      <c r="S2082" s="5" t="s">
        <v>27</v>
      </c>
      <c r="T2082" s="5"/>
    </row>
    <row r="2083" spans="1:20" x14ac:dyDescent="0.25">
      <c r="A2083" s="5">
        <f>2076</f>
      </c>
      <c r="B2083" s="5" t="s">
        <v>2102</v>
      </c>
      <c r="C2083" s="5" t="s">
        <v>27</v>
      </c>
      <c r="D2083" s="5" t="s">
        <v>26</v>
      </c>
      <c r="E2083" s="5">
        <v>22</v>
      </c>
      <c r="F2083" s="5">
        <v>0</v>
      </c>
      <c r="G2083" s="5">
        <v>0</v>
      </c>
      <c r="H2083" s="5">
        <v>18</v>
      </c>
      <c r="I2083" s="5">
        <v>28</v>
      </c>
      <c r="J2083" s="5">
        <v>0</v>
      </c>
      <c r="K2083" s="5">
        <v>27</v>
      </c>
      <c r="L2083" s="5">
        <v>15</v>
      </c>
      <c r="M2083" s="5">
        <v>0</v>
      </c>
      <c r="N2083" s="5">
        <v>30</v>
      </c>
      <c r="O2083" s="5">
        <v>17</v>
      </c>
      <c r="P2083" s="5">
        <v>10</v>
      </c>
      <c r="Q2083" s="5">
        <v>0</v>
      </c>
      <c r="R2083" s="5">
        <v>0</v>
      </c>
      <c r="S2083" s="5" t="s">
        <v>27</v>
      </c>
      <c r="T2083" s="5"/>
    </row>
    <row r="2084" spans="1:20" x14ac:dyDescent="0.25">
      <c r="A2084" s="5">
        <f>2077</f>
      </c>
      <c r="B2084" s="5" t="s">
        <v>2103</v>
      </c>
      <c r="C2084" s="5" t="s">
        <v>27</v>
      </c>
      <c r="D2084" s="5" t="s">
        <v>26</v>
      </c>
      <c r="E2084" s="5">
        <v>22</v>
      </c>
      <c r="F2084" s="5">
        <v>0</v>
      </c>
      <c r="G2084" s="5">
        <v>0</v>
      </c>
      <c r="H2084" s="5">
        <v>18</v>
      </c>
      <c r="I2084" s="5">
        <v>28</v>
      </c>
      <c r="J2084" s="5">
        <v>0</v>
      </c>
      <c r="K2084" s="5">
        <v>27</v>
      </c>
      <c r="L2084" s="5">
        <v>15</v>
      </c>
      <c r="M2084" s="5">
        <v>0</v>
      </c>
      <c r="N2084" s="5">
        <v>30</v>
      </c>
      <c r="O2084" s="5">
        <v>17</v>
      </c>
      <c r="P2084" s="5">
        <v>10</v>
      </c>
      <c r="Q2084" s="5">
        <v>0</v>
      </c>
      <c r="R2084" s="5">
        <v>0</v>
      </c>
      <c r="S2084" s="5" t="s">
        <v>27</v>
      </c>
      <c r="T2084" s="5"/>
    </row>
    <row r="2085" spans="1:20" x14ac:dyDescent="0.25">
      <c r="A2085" s="5">
        <f>2078</f>
      </c>
      <c r="B2085" s="5" t="s">
        <v>2104</v>
      </c>
      <c r="C2085" s="5" t="s">
        <v>27</v>
      </c>
      <c r="D2085" s="5" t="s">
        <v>26</v>
      </c>
      <c r="E2085" s="5">
        <v>22</v>
      </c>
      <c r="F2085" s="5">
        <v>0</v>
      </c>
      <c r="G2085" s="5">
        <v>0</v>
      </c>
      <c r="H2085" s="5">
        <v>18</v>
      </c>
      <c r="I2085" s="5">
        <v>28</v>
      </c>
      <c r="J2085" s="5">
        <v>0</v>
      </c>
      <c r="K2085" s="5">
        <v>27</v>
      </c>
      <c r="L2085" s="5">
        <v>15</v>
      </c>
      <c r="M2085" s="5">
        <v>0</v>
      </c>
      <c r="N2085" s="5">
        <v>30</v>
      </c>
      <c r="O2085" s="5">
        <v>17</v>
      </c>
      <c r="P2085" s="5">
        <v>10</v>
      </c>
      <c r="Q2085" s="5">
        <v>0</v>
      </c>
      <c r="R2085" s="5">
        <v>0</v>
      </c>
      <c r="S2085" s="5" t="s">
        <v>27</v>
      </c>
      <c r="T2085" s="5"/>
    </row>
    <row r="2086" spans="1:20" x14ac:dyDescent="0.25">
      <c r="A2086" s="5">
        <f>2079</f>
      </c>
      <c r="B2086" s="5" t="s">
        <v>2105</v>
      </c>
      <c r="C2086" s="5" t="s">
        <v>27</v>
      </c>
      <c r="D2086" s="5" t="s">
        <v>26</v>
      </c>
      <c r="E2086" s="5">
        <v>22</v>
      </c>
      <c r="F2086" s="5">
        <v>0</v>
      </c>
      <c r="G2086" s="5">
        <v>0</v>
      </c>
      <c r="H2086" s="5">
        <v>18</v>
      </c>
      <c r="I2086" s="5">
        <v>28</v>
      </c>
      <c r="J2086" s="5">
        <v>0</v>
      </c>
      <c r="K2086" s="5">
        <v>27</v>
      </c>
      <c r="L2086" s="5">
        <v>15</v>
      </c>
      <c r="M2086" s="5">
        <v>0</v>
      </c>
      <c r="N2086" s="5">
        <v>30</v>
      </c>
      <c r="O2086" s="5">
        <v>17</v>
      </c>
      <c r="P2086" s="5">
        <v>10</v>
      </c>
      <c r="Q2086" s="5">
        <v>0</v>
      </c>
      <c r="R2086" s="5">
        <v>0</v>
      </c>
      <c r="S2086" s="5" t="s">
        <v>27</v>
      </c>
      <c r="T2086" s="5"/>
    </row>
    <row r="2087" spans="1:20" x14ac:dyDescent="0.25">
      <c r="A2087" s="5">
        <f>2080</f>
      </c>
      <c r="B2087" s="5" t="s">
        <v>2106</v>
      </c>
      <c r="C2087" s="5" t="s">
        <v>27</v>
      </c>
      <c r="D2087" s="5" t="s">
        <v>26</v>
      </c>
      <c r="E2087" s="5">
        <v>22</v>
      </c>
      <c r="F2087" s="5">
        <v>0</v>
      </c>
      <c r="G2087" s="5">
        <v>0</v>
      </c>
      <c r="H2087" s="5">
        <v>18</v>
      </c>
      <c r="I2087" s="5">
        <v>28</v>
      </c>
      <c r="J2087" s="5">
        <v>0</v>
      </c>
      <c r="K2087" s="5">
        <v>27</v>
      </c>
      <c r="L2087" s="5">
        <v>15</v>
      </c>
      <c r="M2087" s="5">
        <v>0</v>
      </c>
      <c r="N2087" s="5">
        <v>30</v>
      </c>
      <c r="O2087" s="5">
        <v>17</v>
      </c>
      <c r="P2087" s="5">
        <v>10</v>
      </c>
      <c r="Q2087" s="5">
        <v>0</v>
      </c>
      <c r="R2087" s="5">
        <v>0</v>
      </c>
      <c r="S2087" s="5" t="s">
        <v>27</v>
      </c>
      <c r="T2087" s="5"/>
    </row>
    <row r="2088" spans="1:20" x14ac:dyDescent="0.25">
      <c r="A2088" s="5">
        <f>2081</f>
      </c>
      <c r="B2088" s="5" t="s">
        <v>2107</v>
      </c>
      <c r="C2088" s="5" t="s">
        <v>27</v>
      </c>
      <c r="D2088" s="5" t="s">
        <v>26</v>
      </c>
      <c r="E2088" s="5">
        <v>22</v>
      </c>
      <c r="F2088" s="5">
        <v>0</v>
      </c>
      <c r="G2088" s="5">
        <v>0</v>
      </c>
      <c r="H2088" s="5">
        <v>18</v>
      </c>
      <c r="I2088" s="5">
        <v>28</v>
      </c>
      <c r="J2088" s="5">
        <v>0</v>
      </c>
      <c r="K2088" s="5">
        <v>27</v>
      </c>
      <c r="L2088" s="5">
        <v>15</v>
      </c>
      <c r="M2088" s="5">
        <v>0</v>
      </c>
      <c r="N2088" s="5">
        <v>30</v>
      </c>
      <c r="O2088" s="5">
        <v>17</v>
      </c>
      <c r="P2088" s="5">
        <v>10</v>
      </c>
      <c r="Q2088" s="5">
        <v>0</v>
      </c>
      <c r="R2088" s="5">
        <v>0</v>
      </c>
      <c r="S2088" s="5" t="s">
        <v>27</v>
      </c>
      <c r="T2088" s="5"/>
    </row>
    <row r="2089" spans="1:20" x14ac:dyDescent="0.25">
      <c r="A2089" s="5">
        <f>2082</f>
      </c>
      <c r="B2089" s="5" t="s">
        <v>2108</v>
      </c>
      <c r="C2089" s="5" t="s">
        <v>27</v>
      </c>
      <c r="D2089" s="5" t="s">
        <v>26</v>
      </c>
      <c r="E2089" s="5">
        <v>22</v>
      </c>
      <c r="F2089" s="5">
        <v>0</v>
      </c>
      <c r="G2089" s="5">
        <v>0</v>
      </c>
      <c r="H2089" s="5">
        <v>18</v>
      </c>
      <c r="I2089" s="5">
        <v>28</v>
      </c>
      <c r="J2089" s="5">
        <v>0</v>
      </c>
      <c r="K2089" s="5">
        <v>27</v>
      </c>
      <c r="L2089" s="5">
        <v>15</v>
      </c>
      <c r="M2089" s="5">
        <v>0</v>
      </c>
      <c r="N2089" s="5">
        <v>30</v>
      </c>
      <c r="O2089" s="5">
        <v>17</v>
      </c>
      <c r="P2089" s="5">
        <v>10</v>
      </c>
      <c r="Q2089" s="5">
        <v>0</v>
      </c>
      <c r="R2089" s="5">
        <v>0</v>
      </c>
      <c r="S2089" s="5" t="s">
        <v>27</v>
      </c>
      <c r="T2089" s="5"/>
    </row>
    <row r="2090" spans="1:20" x14ac:dyDescent="0.25">
      <c r="A2090" s="5">
        <f>2083</f>
      </c>
      <c r="B2090" s="5" t="s">
        <v>2109</v>
      </c>
      <c r="C2090" s="5" t="s">
        <v>27</v>
      </c>
      <c r="D2090" s="5" t="s">
        <v>26</v>
      </c>
      <c r="E2090" s="5">
        <v>22</v>
      </c>
      <c r="F2090" s="5">
        <v>0</v>
      </c>
      <c r="G2090" s="5">
        <v>0</v>
      </c>
      <c r="H2090" s="5">
        <v>18</v>
      </c>
      <c r="I2090" s="5">
        <v>28</v>
      </c>
      <c r="J2090" s="5">
        <v>0</v>
      </c>
      <c r="K2090" s="5">
        <v>27</v>
      </c>
      <c r="L2090" s="5">
        <v>15</v>
      </c>
      <c r="M2090" s="5">
        <v>0</v>
      </c>
      <c r="N2090" s="5">
        <v>30</v>
      </c>
      <c r="O2090" s="5">
        <v>17</v>
      </c>
      <c r="P2090" s="5">
        <v>10</v>
      </c>
      <c r="Q2090" s="5">
        <v>0</v>
      </c>
      <c r="R2090" s="5">
        <v>0</v>
      </c>
      <c r="S2090" s="5" t="s">
        <v>27</v>
      </c>
      <c r="T2090" s="5"/>
    </row>
    <row r="2091" spans="1:20" x14ac:dyDescent="0.25">
      <c r="A2091" s="5">
        <f>2084</f>
      </c>
      <c r="B2091" s="5" t="s">
        <v>2110</v>
      </c>
      <c r="C2091" s="5" t="s">
        <v>27</v>
      </c>
      <c r="D2091" s="5" t="s">
        <v>26</v>
      </c>
      <c r="E2091" s="5">
        <v>22</v>
      </c>
      <c r="F2091" s="5">
        <v>0</v>
      </c>
      <c r="G2091" s="5">
        <v>0</v>
      </c>
      <c r="H2091" s="5">
        <v>18</v>
      </c>
      <c r="I2091" s="5">
        <v>28</v>
      </c>
      <c r="J2091" s="5">
        <v>0</v>
      </c>
      <c r="K2091" s="5">
        <v>27</v>
      </c>
      <c r="L2091" s="5">
        <v>15</v>
      </c>
      <c r="M2091" s="5">
        <v>0</v>
      </c>
      <c r="N2091" s="5">
        <v>30</v>
      </c>
      <c r="O2091" s="5">
        <v>17</v>
      </c>
      <c r="P2091" s="5">
        <v>10</v>
      </c>
      <c r="Q2091" s="5">
        <v>0</v>
      </c>
      <c r="R2091" s="5">
        <v>0</v>
      </c>
      <c r="S2091" s="5" t="s">
        <v>27</v>
      </c>
      <c r="T2091" s="5"/>
    </row>
    <row r="2092" spans="1:20" x14ac:dyDescent="0.25">
      <c r="A2092" s="5">
        <f>2085</f>
      </c>
      <c r="B2092" s="5" t="s">
        <v>2111</v>
      </c>
      <c r="C2092" s="5" t="s">
        <v>27</v>
      </c>
      <c r="D2092" s="5" t="s">
        <v>26</v>
      </c>
      <c r="E2092" s="5">
        <v>22</v>
      </c>
      <c r="F2092" s="5">
        <v>0</v>
      </c>
      <c r="G2092" s="5">
        <v>0</v>
      </c>
      <c r="H2092" s="5">
        <v>18</v>
      </c>
      <c r="I2092" s="5">
        <v>28</v>
      </c>
      <c r="J2092" s="5">
        <v>0</v>
      </c>
      <c r="K2092" s="5">
        <v>27</v>
      </c>
      <c r="L2092" s="5">
        <v>15</v>
      </c>
      <c r="M2092" s="5">
        <v>0</v>
      </c>
      <c r="N2092" s="5">
        <v>30</v>
      </c>
      <c r="O2092" s="5">
        <v>17</v>
      </c>
      <c r="P2092" s="5">
        <v>10</v>
      </c>
      <c r="Q2092" s="5">
        <v>0</v>
      </c>
      <c r="R2092" s="5">
        <v>0</v>
      </c>
      <c r="S2092" s="5" t="s">
        <v>27</v>
      </c>
      <c r="T2092" s="5"/>
    </row>
    <row r="2093" spans="1:20" x14ac:dyDescent="0.25">
      <c r="A2093" s="5">
        <f>2086</f>
      </c>
      <c r="B2093" s="5" t="s">
        <v>2112</v>
      </c>
      <c r="C2093" s="5" t="s">
        <v>27</v>
      </c>
      <c r="D2093" s="5" t="s">
        <v>26</v>
      </c>
      <c r="E2093" s="5">
        <v>22</v>
      </c>
      <c r="F2093" s="5">
        <v>0</v>
      </c>
      <c r="G2093" s="5">
        <v>0</v>
      </c>
      <c r="H2093" s="5">
        <v>18</v>
      </c>
      <c r="I2093" s="5">
        <v>28</v>
      </c>
      <c r="J2093" s="5">
        <v>0</v>
      </c>
      <c r="K2093" s="5">
        <v>27</v>
      </c>
      <c r="L2093" s="5">
        <v>15</v>
      </c>
      <c r="M2093" s="5">
        <v>0</v>
      </c>
      <c r="N2093" s="5">
        <v>30</v>
      </c>
      <c r="O2093" s="5">
        <v>17</v>
      </c>
      <c r="P2093" s="5">
        <v>10</v>
      </c>
      <c r="Q2093" s="5">
        <v>0</v>
      </c>
      <c r="R2093" s="5">
        <v>0</v>
      </c>
      <c r="S2093" s="5" t="s">
        <v>27</v>
      </c>
      <c r="T2093" s="5"/>
    </row>
    <row r="2094" spans="1:20" x14ac:dyDescent="0.25">
      <c r="A2094" s="5">
        <f>2087</f>
      </c>
      <c r="B2094" s="5" t="s">
        <v>2113</v>
      </c>
      <c r="C2094" s="5" t="s">
        <v>27</v>
      </c>
      <c r="D2094" s="5" t="s">
        <v>26</v>
      </c>
      <c r="E2094" s="5">
        <v>22</v>
      </c>
      <c r="F2094" s="5">
        <v>0</v>
      </c>
      <c r="G2094" s="5">
        <v>0</v>
      </c>
      <c r="H2094" s="5">
        <v>18</v>
      </c>
      <c r="I2094" s="5">
        <v>28</v>
      </c>
      <c r="J2094" s="5">
        <v>0</v>
      </c>
      <c r="K2094" s="5">
        <v>27</v>
      </c>
      <c r="L2094" s="5">
        <v>15</v>
      </c>
      <c r="M2094" s="5">
        <v>0</v>
      </c>
      <c r="N2094" s="5">
        <v>30</v>
      </c>
      <c r="O2094" s="5">
        <v>17</v>
      </c>
      <c r="P2094" s="5">
        <v>10</v>
      </c>
      <c r="Q2094" s="5">
        <v>0</v>
      </c>
      <c r="R2094" s="5">
        <v>0</v>
      </c>
      <c r="S2094" s="5" t="s">
        <v>27</v>
      </c>
      <c r="T2094" s="5"/>
    </row>
    <row r="2095" spans="1:20" x14ac:dyDescent="0.25">
      <c r="A2095" s="5">
        <f>2088</f>
      </c>
      <c r="B2095" s="5" t="s">
        <v>2114</v>
      </c>
      <c r="C2095" s="5" t="s">
        <v>27</v>
      </c>
      <c r="D2095" s="5" t="s">
        <v>26</v>
      </c>
      <c r="E2095" s="5">
        <v>22</v>
      </c>
      <c r="F2095" s="5">
        <v>0</v>
      </c>
      <c r="G2095" s="5">
        <v>0</v>
      </c>
      <c r="H2095" s="5">
        <v>18</v>
      </c>
      <c r="I2095" s="5">
        <v>28</v>
      </c>
      <c r="J2095" s="5">
        <v>0</v>
      </c>
      <c r="K2095" s="5">
        <v>27</v>
      </c>
      <c r="L2095" s="5">
        <v>15</v>
      </c>
      <c r="M2095" s="5">
        <v>0</v>
      </c>
      <c r="N2095" s="5">
        <v>30</v>
      </c>
      <c r="O2095" s="5">
        <v>17</v>
      </c>
      <c r="P2095" s="5">
        <v>10</v>
      </c>
      <c r="Q2095" s="5">
        <v>0</v>
      </c>
      <c r="R2095" s="5">
        <v>0</v>
      </c>
      <c r="S2095" s="5" t="s">
        <v>27</v>
      </c>
      <c r="T2095" s="5"/>
    </row>
    <row r="2096" spans="1:20" x14ac:dyDescent="0.25">
      <c r="A2096" s="5">
        <f>2089</f>
      </c>
      <c r="B2096" s="5" t="s">
        <v>2115</v>
      </c>
      <c r="C2096" s="5" t="s">
        <v>27</v>
      </c>
      <c r="D2096" s="5" t="s">
        <v>26</v>
      </c>
      <c r="E2096" s="5">
        <v>22</v>
      </c>
      <c r="F2096" s="5">
        <v>0</v>
      </c>
      <c r="G2096" s="5">
        <v>0</v>
      </c>
      <c r="H2096" s="5">
        <v>18</v>
      </c>
      <c r="I2096" s="5">
        <v>28</v>
      </c>
      <c r="J2096" s="5">
        <v>0</v>
      </c>
      <c r="K2096" s="5">
        <v>27</v>
      </c>
      <c r="L2096" s="5">
        <v>15</v>
      </c>
      <c r="M2096" s="5">
        <v>0</v>
      </c>
      <c r="N2096" s="5">
        <v>30</v>
      </c>
      <c r="O2096" s="5">
        <v>17</v>
      </c>
      <c r="P2096" s="5">
        <v>10</v>
      </c>
      <c r="Q2096" s="5">
        <v>0</v>
      </c>
      <c r="R2096" s="5">
        <v>0</v>
      </c>
      <c r="S2096" s="5" t="s">
        <v>27</v>
      </c>
      <c r="T2096" s="5"/>
    </row>
    <row r="2097" spans="1:20" x14ac:dyDescent="0.25">
      <c r="A2097" s="5">
        <f>2090</f>
      </c>
      <c r="B2097" s="5" t="s">
        <v>2116</v>
      </c>
      <c r="C2097" s="5" t="s">
        <v>27</v>
      </c>
      <c r="D2097" s="5" t="s">
        <v>26</v>
      </c>
      <c r="E2097" s="5">
        <v>22</v>
      </c>
      <c r="F2097" s="5">
        <v>0</v>
      </c>
      <c r="G2097" s="5">
        <v>0</v>
      </c>
      <c r="H2097" s="5">
        <v>18</v>
      </c>
      <c r="I2097" s="5">
        <v>28</v>
      </c>
      <c r="J2097" s="5">
        <v>0</v>
      </c>
      <c r="K2097" s="5">
        <v>27</v>
      </c>
      <c r="L2097" s="5">
        <v>15</v>
      </c>
      <c r="M2097" s="5">
        <v>0</v>
      </c>
      <c r="N2097" s="5">
        <v>30</v>
      </c>
      <c r="O2097" s="5">
        <v>17</v>
      </c>
      <c r="P2097" s="5">
        <v>10</v>
      </c>
      <c r="Q2097" s="5">
        <v>0</v>
      </c>
      <c r="R2097" s="5">
        <v>0</v>
      </c>
      <c r="S2097" s="5" t="s">
        <v>27</v>
      </c>
      <c r="T2097" s="5"/>
    </row>
    <row r="2098" spans="1:20" x14ac:dyDescent="0.25">
      <c r="A2098" s="5">
        <f>2091</f>
      </c>
      <c r="B2098" s="5" t="s">
        <v>2117</v>
      </c>
      <c r="C2098" s="5" t="s">
        <v>27</v>
      </c>
      <c r="D2098" s="5" t="s">
        <v>26</v>
      </c>
      <c r="E2098" s="5">
        <v>22</v>
      </c>
      <c r="F2098" s="5">
        <v>0</v>
      </c>
      <c r="G2098" s="5">
        <v>0</v>
      </c>
      <c r="H2098" s="5">
        <v>18</v>
      </c>
      <c r="I2098" s="5">
        <v>28</v>
      </c>
      <c r="J2098" s="5">
        <v>0</v>
      </c>
      <c r="K2098" s="5">
        <v>27</v>
      </c>
      <c r="L2098" s="5">
        <v>15</v>
      </c>
      <c r="M2098" s="5">
        <v>0</v>
      </c>
      <c r="N2098" s="5">
        <v>30</v>
      </c>
      <c r="O2098" s="5">
        <v>17</v>
      </c>
      <c r="P2098" s="5">
        <v>10</v>
      </c>
      <c r="Q2098" s="5">
        <v>0</v>
      </c>
      <c r="R2098" s="5">
        <v>0</v>
      </c>
      <c r="S2098" s="5" t="s">
        <v>27</v>
      </c>
      <c r="T2098" s="5"/>
    </row>
    <row r="2099" spans="1:20" x14ac:dyDescent="0.25">
      <c r="A2099" s="5">
        <f>2092</f>
      </c>
      <c r="B2099" s="5" t="s">
        <v>2118</v>
      </c>
      <c r="C2099" s="5" t="s">
        <v>27</v>
      </c>
      <c r="D2099" s="5" t="s">
        <v>26</v>
      </c>
      <c r="E2099" s="5">
        <v>22</v>
      </c>
      <c r="F2099" s="5">
        <v>0</v>
      </c>
      <c r="G2099" s="5">
        <v>0</v>
      </c>
      <c r="H2099" s="5">
        <v>18</v>
      </c>
      <c r="I2099" s="5">
        <v>28</v>
      </c>
      <c r="J2099" s="5">
        <v>0</v>
      </c>
      <c r="K2099" s="5">
        <v>27</v>
      </c>
      <c r="L2099" s="5">
        <v>15</v>
      </c>
      <c r="M2099" s="5">
        <v>0</v>
      </c>
      <c r="N2099" s="5">
        <v>30</v>
      </c>
      <c r="O2099" s="5">
        <v>17</v>
      </c>
      <c r="P2099" s="5">
        <v>10</v>
      </c>
      <c r="Q2099" s="5">
        <v>0</v>
      </c>
      <c r="R2099" s="5">
        <v>0</v>
      </c>
      <c r="S2099" s="5" t="s">
        <v>27</v>
      </c>
      <c r="T2099" s="5"/>
    </row>
    <row r="2100" spans="1:20" x14ac:dyDescent="0.25">
      <c r="A2100" s="5">
        <f>2093</f>
      </c>
      <c r="B2100" s="5" t="s">
        <v>2119</v>
      </c>
      <c r="C2100" s="5" t="s">
        <v>27</v>
      </c>
      <c r="D2100" s="5" t="s">
        <v>26</v>
      </c>
      <c r="E2100" s="5">
        <v>22</v>
      </c>
      <c r="F2100" s="5">
        <v>0</v>
      </c>
      <c r="G2100" s="5">
        <v>0</v>
      </c>
      <c r="H2100" s="5">
        <v>18</v>
      </c>
      <c r="I2100" s="5">
        <v>28</v>
      </c>
      <c r="J2100" s="5">
        <v>0</v>
      </c>
      <c r="K2100" s="5">
        <v>27</v>
      </c>
      <c r="L2100" s="5">
        <v>15</v>
      </c>
      <c r="M2100" s="5">
        <v>0</v>
      </c>
      <c r="N2100" s="5">
        <v>30</v>
      </c>
      <c r="O2100" s="5">
        <v>17</v>
      </c>
      <c r="P2100" s="5">
        <v>10</v>
      </c>
      <c r="Q2100" s="5">
        <v>0</v>
      </c>
      <c r="R2100" s="5">
        <v>0</v>
      </c>
      <c r="S2100" s="5" t="s">
        <v>27</v>
      </c>
      <c r="T2100" s="5"/>
    </row>
    <row r="2101" spans="1:20" x14ac:dyDescent="0.25">
      <c r="A2101" s="5">
        <f>2094</f>
      </c>
      <c r="B2101" s="5" t="s">
        <v>2120</v>
      </c>
      <c r="C2101" s="5" t="s">
        <v>27</v>
      </c>
      <c r="D2101" s="5" t="s">
        <v>26</v>
      </c>
      <c r="E2101" s="5">
        <v>22</v>
      </c>
      <c r="F2101" s="5">
        <v>0</v>
      </c>
      <c r="G2101" s="5">
        <v>0</v>
      </c>
      <c r="H2101" s="5">
        <v>18</v>
      </c>
      <c r="I2101" s="5">
        <v>28</v>
      </c>
      <c r="J2101" s="5">
        <v>0</v>
      </c>
      <c r="K2101" s="5">
        <v>27</v>
      </c>
      <c r="L2101" s="5">
        <v>15</v>
      </c>
      <c r="M2101" s="5">
        <v>0</v>
      </c>
      <c r="N2101" s="5">
        <v>30</v>
      </c>
      <c r="O2101" s="5">
        <v>17</v>
      </c>
      <c r="P2101" s="5">
        <v>10</v>
      </c>
      <c r="Q2101" s="5">
        <v>0</v>
      </c>
      <c r="R2101" s="5">
        <v>0</v>
      </c>
      <c r="S2101" s="5" t="s">
        <v>27</v>
      </c>
      <c r="T2101" s="5"/>
    </row>
    <row r="2102" spans="1:20" x14ac:dyDescent="0.25">
      <c r="A2102" s="5">
        <f>2095</f>
      </c>
      <c r="B2102" s="5" t="s">
        <v>2121</v>
      </c>
      <c r="C2102" s="5" t="s">
        <v>27</v>
      </c>
      <c r="D2102" s="5" t="s">
        <v>26</v>
      </c>
      <c r="E2102" s="5">
        <v>22</v>
      </c>
      <c r="F2102" s="5">
        <v>0</v>
      </c>
      <c r="G2102" s="5">
        <v>0</v>
      </c>
      <c r="H2102" s="5">
        <v>18</v>
      </c>
      <c r="I2102" s="5">
        <v>28</v>
      </c>
      <c r="J2102" s="5">
        <v>0</v>
      </c>
      <c r="K2102" s="5">
        <v>27</v>
      </c>
      <c r="L2102" s="5">
        <v>15</v>
      </c>
      <c r="M2102" s="5">
        <v>0</v>
      </c>
      <c r="N2102" s="5">
        <v>30</v>
      </c>
      <c r="O2102" s="5">
        <v>17</v>
      </c>
      <c r="P2102" s="5">
        <v>10</v>
      </c>
      <c r="Q2102" s="5">
        <v>0</v>
      </c>
      <c r="R2102" s="5">
        <v>0</v>
      </c>
      <c r="S2102" s="5" t="s">
        <v>27</v>
      </c>
      <c r="T2102" s="5"/>
    </row>
    <row r="2103" spans="1:20" x14ac:dyDescent="0.25">
      <c r="A2103" s="5">
        <f>2096</f>
      </c>
      <c r="B2103" s="5" t="s">
        <v>2122</v>
      </c>
      <c r="C2103" s="5" t="s">
        <v>27</v>
      </c>
      <c r="D2103" s="5" t="s">
        <v>26</v>
      </c>
      <c r="E2103" s="5">
        <v>22</v>
      </c>
      <c r="F2103" s="5">
        <v>0</v>
      </c>
      <c r="G2103" s="5">
        <v>0</v>
      </c>
      <c r="H2103" s="5">
        <v>18</v>
      </c>
      <c r="I2103" s="5">
        <v>28</v>
      </c>
      <c r="J2103" s="5">
        <v>0</v>
      </c>
      <c r="K2103" s="5">
        <v>27</v>
      </c>
      <c r="L2103" s="5">
        <v>15</v>
      </c>
      <c r="M2103" s="5">
        <v>0</v>
      </c>
      <c r="N2103" s="5">
        <v>30</v>
      </c>
      <c r="O2103" s="5">
        <v>17</v>
      </c>
      <c r="P2103" s="5">
        <v>10</v>
      </c>
      <c r="Q2103" s="5">
        <v>0</v>
      </c>
      <c r="R2103" s="5">
        <v>0</v>
      </c>
      <c r="S2103" s="5" t="s">
        <v>27</v>
      </c>
      <c r="T2103" s="5"/>
    </row>
    <row r="2104" spans="1:20" x14ac:dyDescent="0.25">
      <c r="A2104" s="5">
        <f>2097</f>
      </c>
      <c r="B2104" s="5" t="s">
        <v>2123</v>
      </c>
      <c r="C2104" s="5" t="s">
        <v>27</v>
      </c>
      <c r="D2104" s="5" t="s">
        <v>26</v>
      </c>
      <c r="E2104" s="5">
        <v>22</v>
      </c>
      <c r="F2104" s="5">
        <v>0</v>
      </c>
      <c r="G2104" s="5">
        <v>0</v>
      </c>
      <c r="H2104" s="5">
        <v>18</v>
      </c>
      <c r="I2104" s="5">
        <v>28</v>
      </c>
      <c r="J2104" s="5">
        <v>0</v>
      </c>
      <c r="K2104" s="5">
        <v>27</v>
      </c>
      <c r="L2104" s="5">
        <v>15</v>
      </c>
      <c r="M2104" s="5">
        <v>0</v>
      </c>
      <c r="N2104" s="5">
        <v>30</v>
      </c>
      <c r="O2104" s="5">
        <v>17</v>
      </c>
      <c r="P2104" s="5">
        <v>10</v>
      </c>
      <c r="Q2104" s="5">
        <v>0</v>
      </c>
      <c r="R2104" s="5">
        <v>0</v>
      </c>
      <c r="S2104" s="5" t="s">
        <v>27</v>
      </c>
      <c r="T2104" s="5"/>
    </row>
    <row r="2105" spans="1:20" x14ac:dyDescent="0.25">
      <c r="A2105" s="5">
        <f>2098</f>
      </c>
      <c r="B2105" s="5" t="s">
        <v>2124</v>
      </c>
      <c r="C2105" s="5" t="s">
        <v>27</v>
      </c>
      <c r="D2105" s="5" t="s">
        <v>26</v>
      </c>
      <c r="E2105" s="5">
        <v>22</v>
      </c>
      <c r="F2105" s="5">
        <v>0</v>
      </c>
      <c r="G2105" s="5">
        <v>0</v>
      </c>
      <c r="H2105" s="5">
        <v>18</v>
      </c>
      <c r="I2105" s="5">
        <v>28</v>
      </c>
      <c r="J2105" s="5">
        <v>0</v>
      </c>
      <c r="K2105" s="5">
        <v>27</v>
      </c>
      <c r="L2105" s="5">
        <v>15</v>
      </c>
      <c r="M2105" s="5">
        <v>0</v>
      </c>
      <c r="N2105" s="5">
        <v>30</v>
      </c>
      <c r="O2105" s="5">
        <v>17</v>
      </c>
      <c r="P2105" s="5">
        <v>10</v>
      </c>
      <c r="Q2105" s="5">
        <v>0</v>
      </c>
      <c r="R2105" s="5">
        <v>0</v>
      </c>
      <c r="S2105" s="5" t="s">
        <v>27</v>
      </c>
      <c r="T2105" s="5"/>
    </row>
    <row r="2106" spans="1:20" x14ac:dyDescent="0.25">
      <c r="A2106" s="5">
        <f>2099</f>
      </c>
      <c r="B2106" s="5" t="s">
        <v>2125</v>
      </c>
      <c r="C2106" s="5" t="s">
        <v>27</v>
      </c>
      <c r="D2106" s="5" t="s">
        <v>26</v>
      </c>
      <c r="E2106" s="5">
        <v>22</v>
      </c>
      <c r="F2106" s="5">
        <v>0</v>
      </c>
      <c r="G2106" s="5">
        <v>0</v>
      </c>
      <c r="H2106" s="5">
        <v>18</v>
      </c>
      <c r="I2106" s="5">
        <v>28</v>
      </c>
      <c r="J2106" s="5">
        <v>0</v>
      </c>
      <c r="K2106" s="5">
        <v>27</v>
      </c>
      <c r="L2106" s="5">
        <v>15</v>
      </c>
      <c r="M2106" s="5">
        <v>0</v>
      </c>
      <c r="N2106" s="5">
        <v>30</v>
      </c>
      <c r="O2106" s="5">
        <v>17</v>
      </c>
      <c r="P2106" s="5">
        <v>10</v>
      </c>
      <c r="Q2106" s="5">
        <v>0</v>
      </c>
      <c r="R2106" s="5">
        <v>0</v>
      </c>
      <c r="S2106" s="5" t="s">
        <v>27</v>
      </c>
      <c r="T2106" s="5"/>
    </row>
    <row r="2107" spans="1:20" x14ac:dyDescent="0.25">
      <c r="A2107" s="5">
        <f>2100</f>
      </c>
      <c r="B2107" s="5" t="s">
        <v>2126</v>
      </c>
      <c r="C2107" s="5" t="s">
        <v>27</v>
      </c>
      <c r="D2107" s="5" t="s">
        <v>26</v>
      </c>
      <c r="E2107" s="5">
        <v>22</v>
      </c>
      <c r="F2107" s="5">
        <v>0</v>
      </c>
      <c r="G2107" s="5">
        <v>0</v>
      </c>
      <c r="H2107" s="5">
        <v>18</v>
      </c>
      <c r="I2107" s="5">
        <v>28</v>
      </c>
      <c r="J2107" s="5">
        <v>0</v>
      </c>
      <c r="K2107" s="5">
        <v>27</v>
      </c>
      <c r="L2107" s="5">
        <v>15</v>
      </c>
      <c r="M2107" s="5">
        <v>0</v>
      </c>
      <c r="N2107" s="5">
        <v>30</v>
      </c>
      <c r="O2107" s="5">
        <v>17</v>
      </c>
      <c r="P2107" s="5">
        <v>10</v>
      </c>
      <c r="Q2107" s="5">
        <v>0</v>
      </c>
      <c r="R2107" s="5">
        <v>0</v>
      </c>
      <c r="S2107" s="5" t="s">
        <v>27</v>
      </c>
      <c r="T2107" s="5"/>
    </row>
    <row r="2108" spans="1:20" x14ac:dyDescent="0.25">
      <c r="A2108" s="5">
        <f>2101</f>
      </c>
      <c r="B2108" s="5" t="s">
        <v>2127</v>
      </c>
      <c r="C2108" s="5" t="s">
        <v>27</v>
      </c>
      <c r="D2108" s="5" t="s">
        <v>26</v>
      </c>
      <c r="E2108" s="5">
        <v>22</v>
      </c>
      <c r="F2108" s="5">
        <v>0</v>
      </c>
      <c r="G2108" s="5">
        <v>0</v>
      </c>
      <c r="H2108" s="5">
        <v>18</v>
      </c>
      <c r="I2108" s="5">
        <v>28</v>
      </c>
      <c r="J2108" s="5">
        <v>0</v>
      </c>
      <c r="K2108" s="5">
        <v>27</v>
      </c>
      <c r="L2108" s="5">
        <v>15</v>
      </c>
      <c r="M2108" s="5">
        <v>0</v>
      </c>
      <c r="N2108" s="5">
        <v>30</v>
      </c>
      <c r="O2108" s="5">
        <v>17</v>
      </c>
      <c r="P2108" s="5">
        <v>10</v>
      </c>
      <c r="Q2108" s="5">
        <v>0</v>
      </c>
      <c r="R2108" s="5">
        <v>0</v>
      </c>
      <c r="S2108" s="5" t="s">
        <v>27</v>
      </c>
      <c r="T2108" s="5"/>
    </row>
    <row r="2109" spans="1:20" x14ac:dyDescent="0.25">
      <c r="A2109" s="5">
        <f>2102</f>
      </c>
      <c r="B2109" s="5" t="s">
        <v>2128</v>
      </c>
      <c r="C2109" s="5" t="s">
        <v>27</v>
      </c>
      <c r="D2109" s="5" t="s">
        <v>26</v>
      </c>
      <c r="E2109" s="5">
        <v>22</v>
      </c>
      <c r="F2109" s="5">
        <v>0</v>
      </c>
      <c r="G2109" s="5">
        <v>0</v>
      </c>
      <c r="H2109" s="5">
        <v>18</v>
      </c>
      <c r="I2109" s="5">
        <v>28</v>
      </c>
      <c r="J2109" s="5">
        <v>0</v>
      </c>
      <c r="K2109" s="5">
        <v>27</v>
      </c>
      <c r="L2109" s="5">
        <v>15</v>
      </c>
      <c r="M2109" s="5">
        <v>0</v>
      </c>
      <c r="N2109" s="5">
        <v>30</v>
      </c>
      <c r="O2109" s="5">
        <v>17</v>
      </c>
      <c r="P2109" s="5">
        <v>10</v>
      </c>
      <c r="Q2109" s="5">
        <v>0</v>
      </c>
      <c r="R2109" s="5">
        <v>0</v>
      </c>
      <c r="S2109" s="5" t="s">
        <v>27</v>
      </c>
      <c r="T2109" s="5"/>
    </row>
    <row r="2110" spans="1:20" x14ac:dyDescent="0.25">
      <c r="A2110" s="5">
        <f>2103</f>
      </c>
      <c r="B2110" s="5" t="s">
        <v>2129</v>
      </c>
      <c r="C2110" s="5" t="s">
        <v>27</v>
      </c>
      <c r="D2110" s="5" t="s">
        <v>26</v>
      </c>
      <c r="E2110" s="5">
        <v>22</v>
      </c>
      <c r="F2110" s="5">
        <v>0</v>
      </c>
      <c r="G2110" s="5">
        <v>0</v>
      </c>
      <c r="H2110" s="5">
        <v>18</v>
      </c>
      <c r="I2110" s="5">
        <v>28</v>
      </c>
      <c r="J2110" s="5">
        <v>0</v>
      </c>
      <c r="K2110" s="5">
        <v>27</v>
      </c>
      <c r="L2110" s="5">
        <v>15</v>
      </c>
      <c r="M2110" s="5">
        <v>0</v>
      </c>
      <c r="N2110" s="5">
        <v>30</v>
      </c>
      <c r="O2110" s="5">
        <v>17</v>
      </c>
      <c r="P2110" s="5">
        <v>10</v>
      </c>
      <c r="Q2110" s="5">
        <v>0</v>
      </c>
      <c r="R2110" s="5">
        <v>0</v>
      </c>
      <c r="S2110" s="5" t="s">
        <v>27</v>
      </c>
      <c r="T2110" s="5"/>
    </row>
    <row r="2111" spans="1:20" x14ac:dyDescent="0.25">
      <c r="A2111" s="5">
        <f>2104</f>
      </c>
      <c r="B2111" s="5" t="s">
        <v>2130</v>
      </c>
      <c r="C2111" s="5" t="s">
        <v>27</v>
      </c>
      <c r="D2111" s="5" t="s">
        <v>26</v>
      </c>
      <c r="E2111" s="5">
        <v>22</v>
      </c>
      <c r="F2111" s="5">
        <v>0</v>
      </c>
      <c r="G2111" s="5">
        <v>0</v>
      </c>
      <c r="H2111" s="5">
        <v>18</v>
      </c>
      <c r="I2111" s="5">
        <v>28</v>
      </c>
      <c r="J2111" s="5">
        <v>0</v>
      </c>
      <c r="K2111" s="5">
        <v>27</v>
      </c>
      <c r="L2111" s="5">
        <v>15</v>
      </c>
      <c r="M2111" s="5">
        <v>0</v>
      </c>
      <c r="N2111" s="5">
        <v>30</v>
      </c>
      <c r="O2111" s="5">
        <v>17</v>
      </c>
      <c r="P2111" s="5">
        <v>10</v>
      </c>
      <c r="Q2111" s="5">
        <v>0</v>
      </c>
      <c r="R2111" s="5">
        <v>0</v>
      </c>
      <c r="S2111" s="5" t="s">
        <v>27</v>
      </c>
      <c r="T2111" s="5"/>
    </row>
    <row r="2112" spans="1:20" x14ac:dyDescent="0.25">
      <c r="A2112" s="5">
        <f>2105</f>
      </c>
      <c r="B2112" s="5" t="s">
        <v>2131</v>
      </c>
      <c r="C2112" s="5" t="s">
        <v>27</v>
      </c>
      <c r="D2112" s="5" t="s">
        <v>26</v>
      </c>
      <c r="E2112" s="5">
        <v>22</v>
      </c>
      <c r="F2112" s="5">
        <v>0</v>
      </c>
      <c r="G2112" s="5">
        <v>0</v>
      </c>
      <c r="H2112" s="5">
        <v>18</v>
      </c>
      <c r="I2112" s="5">
        <v>28</v>
      </c>
      <c r="J2112" s="5">
        <v>0</v>
      </c>
      <c r="K2112" s="5">
        <v>27</v>
      </c>
      <c r="L2112" s="5">
        <v>15</v>
      </c>
      <c r="M2112" s="5">
        <v>0</v>
      </c>
      <c r="N2112" s="5">
        <v>30</v>
      </c>
      <c r="O2112" s="5">
        <v>17</v>
      </c>
      <c r="P2112" s="5">
        <v>10</v>
      </c>
      <c r="Q2112" s="5">
        <v>0</v>
      </c>
      <c r="R2112" s="5">
        <v>0</v>
      </c>
      <c r="S2112" s="5" t="s">
        <v>27</v>
      </c>
      <c r="T2112" s="5"/>
    </row>
    <row r="2113" spans="1:20" x14ac:dyDescent="0.25">
      <c r="A2113" s="5">
        <f>2106</f>
      </c>
      <c r="B2113" s="5" t="s">
        <v>2132</v>
      </c>
      <c r="C2113" s="5" t="s">
        <v>27</v>
      </c>
      <c r="D2113" s="5" t="s">
        <v>26</v>
      </c>
      <c r="E2113" s="5">
        <v>22</v>
      </c>
      <c r="F2113" s="5">
        <v>0</v>
      </c>
      <c r="G2113" s="5">
        <v>0</v>
      </c>
      <c r="H2113" s="5">
        <v>18</v>
      </c>
      <c r="I2113" s="5">
        <v>28</v>
      </c>
      <c r="J2113" s="5">
        <v>0</v>
      </c>
      <c r="K2113" s="5">
        <v>27</v>
      </c>
      <c r="L2113" s="5">
        <v>15</v>
      </c>
      <c r="M2113" s="5">
        <v>0</v>
      </c>
      <c r="N2113" s="5">
        <v>30</v>
      </c>
      <c r="O2113" s="5">
        <v>17</v>
      </c>
      <c r="P2113" s="5">
        <v>10</v>
      </c>
      <c r="Q2113" s="5">
        <v>0</v>
      </c>
      <c r="R2113" s="5">
        <v>0</v>
      </c>
      <c r="S2113" s="5" t="s">
        <v>27</v>
      </c>
      <c r="T2113" s="5"/>
    </row>
    <row r="2114" spans="1:20" x14ac:dyDescent="0.25">
      <c r="A2114" s="5">
        <f>2107</f>
      </c>
      <c r="B2114" s="5" t="s">
        <v>2133</v>
      </c>
      <c r="C2114" s="5" t="s">
        <v>27</v>
      </c>
      <c r="D2114" s="5" t="s">
        <v>26</v>
      </c>
      <c r="E2114" s="5">
        <v>22</v>
      </c>
      <c r="F2114" s="5">
        <v>0</v>
      </c>
      <c r="G2114" s="5">
        <v>0</v>
      </c>
      <c r="H2114" s="5">
        <v>18</v>
      </c>
      <c r="I2114" s="5">
        <v>28</v>
      </c>
      <c r="J2114" s="5">
        <v>0</v>
      </c>
      <c r="K2114" s="5">
        <v>27</v>
      </c>
      <c r="L2114" s="5">
        <v>15</v>
      </c>
      <c r="M2114" s="5">
        <v>0</v>
      </c>
      <c r="N2114" s="5">
        <v>30</v>
      </c>
      <c r="O2114" s="5">
        <v>17</v>
      </c>
      <c r="P2114" s="5">
        <v>10</v>
      </c>
      <c r="Q2114" s="5">
        <v>0</v>
      </c>
      <c r="R2114" s="5">
        <v>0</v>
      </c>
      <c r="S2114" s="5" t="s">
        <v>27</v>
      </c>
      <c r="T2114" s="5"/>
    </row>
    <row r="2115" spans="1:20" x14ac:dyDescent="0.25">
      <c r="A2115" s="5">
        <f>2108</f>
      </c>
      <c r="B2115" s="5" t="s">
        <v>2134</v>
      </c>
      <c r="C2115" s="5" t="s">
        <v>27</v>
      </c>
      <c r="D2115" s="5" t="s">
        <v>26</v>
      </c>
      <c r="E2115" s="5">
        <v>22</v>
      </c>
      <c r="F2115" s="5">
        <v>0</v>
      </c>
      <c r="G2115" s="5">
        <v>0</v>
      </c>
      <c r="H2115" s="5">
        <v>18</v>
      </c>
      <c r="I2115" s="5">
        <v>28</v>
      </c>
      <c r="J2115" s="5">
        <v>0</v>
      </c>
      <c r="K2115" s="5">
        <v>27</v>
      </c>
      <c r="L2115" s="5">
        <v>15</v>
      </c>
      <c r="M2115" s="5">
        <v>0</v>
      </c>
      <c r="N2115" s="5">
        <v>30</v>
      </c>
      <c r="O2115" s="5">
        <v>17</v>
      </c>
      <c r="P2115" s="5">
        <v>10</v>
      </c>
      <c r="Q2115" s="5">
        <v>0</v>
      </c>
      <c r="R2115" s="5">
        <v>0</v>
      </c>
      <c r="S2115" s="5" t="s">
        <v>27</v>
      </c>
      <c r="T2115" s="5"/>
    </row>
    <row r="2116" spans="1:20" x14ac:dyDescent="0.25">
      <c r="A2116" s="5">
        <f>2109</f>
      </c>
      <c r="B2116" s="5" t="s">
        <v>2135</v>
      </c>
      <c r="C2116" s="5" t="s">
        <v>27</v>
      </c>
      <c r="D2116" s="5" t="s">
        <v>26</v>
      </c>
      <c r="E2116" s="5">
        <v>22</v>
      </c>
      <c r="F2116" s="5">
        <v>0</v>
      </c>
      <c r="G2116" s="5">
        <v>0</v>
      </c>
      <c r="H2116" s="5">
        <v>18</v>
      </c>
      <c r="I2116" s="5">
        <v>28</v>
      </c>
      <c r="J2116" s="5">
        <v>0</v>
      </c>
      <c r="K2116" s="5">
        <v>27</v>
      </c>
      <c r="L2116" s="5">
        <v>15</v>
      </c>
      <c r="M2116" s="5">
        <v>0</v>
      </c>
      <c r="N2116" s="5">
        <v>30</v>
      </c>
      <c r="O2116" s="5">
        <v>17</v>
      </c>
      <c r="P2116" s="5">
        <v>10</v>
      </c>
      <c r="Q2116" s="5">
        <v>0</v>
      </c>
      <c r="R2116" s="5">
        <v>0</v>
      </c>
      <c r="S2116" s="5" t="s">
        <v>27</v>
      </c>
      <c r="T2116" s="5"/>
    </row>
    <row r="2117" spans="1:20" x14ac:dyDescent="0.25">
      <c r="A2117" s="5">
        <f>2110</f>
      </c>
      <c r="B2117" s="5" t="s">
        <v>2136</v>
      </c>
      <c r="C2117" s="5" t="s">
        <v>27</v>
      </c>
      <c r="D2117" s="5" t="s">
        <v>26</v>
      </c>
      <c r="E2117" s="5">
        <v>22</v>
      </c>
      <c r="F2117" s="5">
        <v>0</v>
      </c>
      <c r="G2117" s="5">
        <v>0</v>
      </c>
      <c r="H2117" s="5">
        <v>18</v>
      </c>
      <c r="I2117" s="5">
        <v>28</v>
      </c>
      <c r="J2117" s="5">
        <v>0</v>
      </c>
      <c r="K2117" s="5">
        <v>27</v>
      </c>
      <c r="L2117" s="5">
        <v>15</v>
      </c>
      <c r="M2117" s="5">
        <v>0</v>
      </c>
      <c r="N2117" s="5">
        <v>30</v>
      </c>
      <c r="O2117" s="5">
        <v>17</v>
      </c>
      <c r="P2117" s="5">
        <v>10</v>
      </c>
      <c r="Q2117" s="5">
        <v>0</v>
      </c>
      <c r="R2117" s="5">
        <v>0</v>
      </c>
      <c r="S2117" s="5" t="s">
        <v>27</v>
      </c>
      <c r="T2117" s="5"/>
    </row>
    <row r="2118" spans="1:20" x14ac:dyDescent="0.25">
      <c r="A2118" s="5">
        <f>2111</f>
      </c>
      <c r="B2118" s="5" t="s">
        <v>2137</v>
      </c>
      <c r="C2118" s="5" t="s">
        <v>27</v>
      </c>
      <c r="D2118" s="5" t="s">
        <v>26</v>
      </c>
      <c r="E2118" s="5">
        <v>22</v>
      </c>
      <c r="F2118" s="5">
        <v>0</v>
      </c>
      <c r="G2118" s="5">
        <v>0</v>
      </c>
      <c r="H2118" s="5">
        <v>18</v>
      </c>
      <c r="I2118" s="5">
        <v>28</v>
      </c>
      <c r="J2118" s="5">
        <v>0</v>
      </c>
      <c r="K2118" s="5">
        <v>27</v>
      </c>
      <c r="L2118" s="5">
        <v>15</v>
      </c>
      <c r="M2118" s="5">
        <v>0</v>
      </c>
      <c r="N2118" s="5">
        <v>30</v>
      </c>
      <c r="O2118" s="5">
        <v>17</v>
      </c>
      <c r="P2118" s="5">
        <v>10</v>
      </c>
      <c r="Q2118" s="5">
        <v>0</v>
      </c>
      <c r="R2118" s="5">
        <v>0</v>
      </c>
      <c r="S2118" s="5" t="s">
        <v>27</v>
      </c>
      <c r="T2118" s="5"/>
    </row>
    <row r="2119" spans="1:20" x14ac:dyDescent="0.25">
      <c r="A2119" s="5">
        <f>2112</f>
      </c>
      <c r="B2119" s="5" t="s">
        <v>2138</v>
      </c>
      <c r="C2119" s="5" t="s">
        <v>27</v>
      </c>
      <c r="D2119" s="5" t="s">
        <v>26</v>
      </c>
      <c r="E2119" s="5">
        <v>22</v>
      </c>
      <c r="F2119" s="5">
        <v>0</v>
      </c>
      <c r="G2119" s="5">
        <v>0</v>
      </c>
      <c r="H2119" s="5">
        <v>18</v>
      </c>
      <c r="I2119" s="5">
        <v>28</v>
      </c>
      <c r="J2119" s="5">
        <v>0</v>
      </c>
      <c r="K2119" s="5">
        <v>27</v>
      </c>
      <c r="L2119" s="5">
        <v>15</v>
      </c>
      <c r="M2119" s="5">
        <v>0</v>
      </c>
      <c r="N2119" s="5">
        <v>30</v>
      </c>
      <c r="O2119" s="5">
        <v>17</v>
      </c>
      <c r="P2119" s="5">
        <v>10</v>
      </c>
      <c r="Q2119" s="5">
        <v>0</v>
      </c>
      <c r="R2119" s="5">
        <v>0</v>
      </c>
      <c r="S2119" s="5" t="s">
        <v>27</v>
      </c>
      <c r="T2119" s="5"/>
    </row>
    <row r="2120" spans="1:20" x14ac:dyDescent="0.25">
      <c r="A2120" s="5">
        <f>2113</f>
      </c>
      <c r="B2120" s="5" t="s">
        <v>2139</v>
      </c>
      <c r="C2120" s="5" t="s">
        <v>27</v>
      </c>
      <c r="D2120" s="5" t="s">
        <v>26</v>
      </c>
      <c r="E2120" s="5">
        <v>22</v>
      </c>
      <c r="F2120" s="5">
        <v>0</v>
      </c>
      <c r="G2120" s="5">
        <v>0</v>
      </c>
      <c r="H2120" s="5">
        <v>18</v>
      </c>
      <c r="I2120" s="5">
        <v>28</v>
      </c>
      <c r="J2120" s="5">
        <v>0</v>
      </c>
      <c r="K2120" s="5">
        <v>27</v>
      </c>
      <c r="L2120" s="5">
        <v>15</v>
      </c>
      <c r="M2120" s="5">
        <v>0</v>
      </c>
      <c r="N2120" s="5">
        <v>30</v>
      </c>
      <c r="O2120" s="5">
        <v>17</v>
      </c>
      <c r="P2120" s="5">
        <v>10</v>
      </c>
      <c r="Q2120" s="5">
        <v>0</v>
      </c>
      <c r="R2120" s="5">
        <v>0</v>
      </c>
      <c r="S2120" s="5" t="s">
        <v>27</v>
      </c>
      <c r="T2120" s="5"/>
    </row>
    <row r="2121" spans="1:20" x14ac:dyDescent="0.25">
      <c r="A2121" s="5">
        <f>2114</f>
      </c>
      <c r="B2121" s="5" t="s">
        <v>2140</v>
      </c>
      <c r="C2121" s="5" t="s">
        <v>27</v>
      </c>
      <c r="D2121" s="5" t="s">
        <v>26</v>
      </c>
      <c r="E2121" s="5">
        <v>22</v>
      </c>
      <c r="F2121" s="5">
        <v>0</v>
      </c>
      <c r="G2121" s="5">
        <v>0</v>
      </c>
      <c r="H2121" s="5">
        <v>18</v>
      </c>
      <c r="I2121" s="5">
        <v>28</v>
      </c>
      <c r="J2121" s="5">
        <v>0</v>
      </c>
      <c r="K2121" s="5">
        <v>27</v>
      </c>
      <c r="L2121" s="5">
        <v>15</v>
      </c>
      <c r="M2121" s="5">
        <v>0</v>
      </c>
      <c r="N2121" s="5">
        <v>30</v>
      </c>
      <c r="O2121" s="5">
        <v>17</v>
      </c>
      <c r="P2121" s="5">
        <v>10</v>
      </c>
      <c r="Q2121" s="5">
        <v>0</v>
      </c>
      <c r="R2121" s="5">
        <v>0</v>
      </c>
      <c r="S2121" s="5" t="s">
        <v>27</v>
      </c>
      <c r="T2121" s="5"/>
    </row>
    <row r="2122" spans="1:20" x14ac:dyDescent="0.25">
      <c r="A2122" s="5">
        <f>2115</f>
      </c>
      <c r="B2122" s="5" t="s">
        <v>2141</v>
      </c>
      <c r="C2122" s="5" t="s">
        <v>27</v>
      </c>
      <c r="D2122" s="5" t="s">
        <v>26</v>
      </c>
      <c r="E2122" s="5">
        <v>22</v>
      </c>
      <c r="F2122" s="5">
        <v>0</v>
      </c>
      <c r="G2122" s="5">
        <v>0</v>
      </c>
      <c r="H2122" s="5">
        <v>18</v>
      </c>
      <c r="I2122" s="5">
        <v>28</v>
      </c>
      <c r="J2122" s="5">
        <v>0</v>
      </c>
      <c r="K2122" s="5">
        <v>27</v>
      </c>
      <c r="L2122" s="5">
        <v>15</v>
      </c>
      <c r="M2122" s="5">
        <v>0</v>
      </c>
      <c r="N2122" s="5">
        <v>30</v>
      </c>
      <c r="O2122" s="5">
        <v>17</v>
      </c>
      <c r="P2122" s="5">
        <v>10</v>
      </c>
      <c r="Q2122" s="5">
        <v>0</v>
      </c>
      <c r="R2122" s="5">
        <v>0</v>
      </c>
      <c r="S2122" s="5" t="s">
        <v>27</v>
      </c>
      <c r="T2122" s="5"/>
    </row>
    <row r="2123" spans="1:20" x14ac:dyDescent="0.25">
      <c r="A2123" s="5">
        <f>2116</f>
      </c>
      <c r="B2123" s="5" t="s">
        <v>2142</v>
      </c>
      <c r="C2123" s="5" t="s">
        <v>27</v>
      </c>
      <c r="D2123" s="5" t="s">
        <v>26</v>
      </c>
      <c r="E2123" s="5">
        <v>22</v>
      </c>
      <c r="F2123" s="5">
        <v>0</v>
      </c>
      <c r="G2123" s="5">
        <v>0</v>
      </c>
      <c r="H2123" s="5">
        <v>18</v>
      </c>
      <c r="I2123" s="5">
        <v>28</v>
      </c>
      <c r="J2123" s="5">
        <v>0</v>
      </c>
      <c r="K2123" s="5">
        <v>27</v>
      </c>
      <c r="L2123" s="5">
        <v>15</v>
      </c>
      <c r="M2123" s="5">
        <v>0</v>
      </c>
      <c r="N2123" s="5">
        <v>30</v>
      </c>
      <c r="O2123" s="5">
        <v>17</v>
      </c>
      <c r="P2123" s="5">
        <v>10</v>
      </c>
      <c r="Q2123" s="5">
        <v>0</v>
      </c>
      <c r="R2123" s="5">
        <v>0</v>
      </c>
      <c r="S2123" s="5" t="s">
        <v>27</v>
      </c>
      <c r="T2123" s="5"/>
    </row>
    <row r="2124" spans="1:20" x14ac:dyDescent="0.25">
      <c r="A2124" s="5">
        <f>2117</f>
      </c>
      <c r="B2124" s="5" t="s">
        <v>2143</v>
      </c>
      <c r="C2124" s="5" t="s">
        <v>27</v>
      </c>
      <c r="D2124" s="5" t="s">
        <v>26</v>
      </c>
      <c r="E2124" s="5">
        <v>22</v>
      </c>
      <c r="F2124" s="5">
        <v>0</v>
      </c>
      <c r="G2124" s="5">
        <v>0</v>
      </c>
      <c r="H2124" s="5">
        <v>18</v>
      </c>
      <c r="I2124" s="5">
        <v>28</v>
      </c>
      <c r="J2124" s="5">
        <v>0</v>
      </c>
      <c r="K2124" s="5">
        <v>27</v>
      </c>
      <c r="L2124" s="5">
        <v>15</v>
      </c>
      <c r="M2124" s="5">
        <v>0</v>
      </c>
      <c r="N2124" s="5">
        <v>30</v>
      </c>
      <c r="O2124" s="5">
        <v>17</v>
      </c>
      <c r="P2124" s="5">
        <v>10</v>
      </c>
      <c r="Q2124" s="5">
        <v>0</v>
      </c>
      <c r="R2124" s="5">
        <v>0</v>
      </c>
      <c r="S2124" s="5" t="s">
        <v>27</v>
      </c>
      <c r="T2124" s="5"/>
    </row>
    <row r="2125" spans="1:20" x14ac:dyDescent="0.25">
      <c r="A2125" s="5">
        <f>2118</f>
      </c>
      <c r="B2125" s="5" t="s">
        <v>2144</v>
      </c>
      <c r="C2125" s="5" t="s">
        <v>27</v>
      </c>
      <c r="D2125" s="5" t="s">
        <v>26</v>
      </c>
      <c r="E2125" s="5">
        <v>22</v>
      </c>
      <c r="F2125" s="5">
        <v>0</v>
      </c>
      <c r="G2125" s="5">
        <v>0</v>
      </c>
      <c r="H2125" s="5">
        <v>18</v>
      </c>
      <c r="I2125" s="5">
        <v>28</v>
      </c>
      <c r="J2125" s="5">
        <v>0</v>
      </c>
      <c r="K2125" s="5">
        <v>27</v>
      </c>
      <c r="L2125" s="5">
        <v>15</v>
      </c>
      <c r="M2125" s="5">
        <v>0</v>
      </c>
      <c r="N2125" s="5">
        <v>30</v>
      </c>
      <c r="O2125" s="5">
        <v>17</v>
      </c>
      <c r="P2125" s="5">
        <v>10</v>
      </c>
      <c r="Q2125" s="5">
        <v>0</v>
      </c>
      <c r="R2125" s="5">
        <v>0</v>
      </c>
      <c r="S2125" s="5" t="s">
        <v>27</v>
      </c>
      <c r="T2125" s="5"/>
    </row>
    <row r="2126" spans="1:20" x14ac:dyDescent="0.25">
      <c r="A2126" s="5">
        <f>2119</f>
      </c>
      <c r="B2126" s="5" t="s">
        <v>2145</v>
      </c>
      <c r="C2126" s="5" t="s">
        <v>27</v>
      </c>
      <c r="D2126" s="5" t="s">
        <v>26</v>
      </c>
      <c r="E2126" s="5">
        <v>22</v>
      </c>
      <c r="F2126" s="5">
        <v>0</v>
      </c>
      <c r="G2126" s="5">
        <v>0</v>
      </c>
      <c r="H2126" s="5">
        <v>18</v>
      </c>
      <c r="I2126" s="5">
        <v>28</v>
      </c>
      <c r="J2126" s="5">
        <v>0</v>
      </c>
      <c r="K2126" s="5">
        <v>27</v>
      </c>
      <c r="L2126" s="5">
        <v>15</v>
      </c>
      <c r="M2126" s="5">
        <v>0</v>
      </c>
      <c r="N2126" s="5">
        <v>30</v>
      </c>
      <c r="O2126" s="5">
        <v>17</v>
      </c>
      <c r="P2126" s="5">
        <v>10</v>
      </c>
      <c r="Q2126" s="5">
        <v>0</v>
      </c>
      <c r="R2126" s="5">
        <v>0</v>
      </c>
      <c r="S2126" s="5" t="s">
        <v>27</v>
      </c>
      <c r="T2126" s="5"/>
    </row>
    <row r="2127" spans="1:20" x14ac:dyDescent="0.25">
      <c r="A2127" s="5">
        <f>2120</f>
      </c>
      <c r="B2127" s="5" t="s">
        <v>2146</v>
      </c>
      <c r="C2127" s="5" t="s">
        <v>27</v>
      </c>
      <c r="D2127" s="5" t="s">
        <v>26</v>
      </c>
      <c r="E2127" s="5">
        <v>22</v>
      </c>
      <c r="F2127" s="5">
        <v>0</v>
      </c>
      <c r="G2127" s="5">
        <v>0</v>
      </c>
      <c r="H2127" s="5">
        <v>18</v>
      </c>
      <c r="I2127" s="5">
        <v>28</v>
      </c>
      <c r="J2127" s="5">
        <v>0</v>
      </c>
      <c r="K2127" s="5">
        <v>27</v>
      </c>
      <c r="L2127" s="5">
        <v>15</v>
      </c>
      <c r="M2127" s="5">
        <v>0</v>
      </c>
      <c r="N2127" s="5">
        <v>30</v>
      </c>
      <c r="O2127" s="5">
        <v>17</v>
      </c>
      <c r="P2127" s="5">
        <v>10</v>
      </c>
      <c r="Q2127" s="5">
        <v>0</v>
      </c>
      <c r="R2127" s="5">
        <v>0</v>
      </c>
      <c r="S2127" s="5" t="s">
        <v>27</v>
      </c>
      <c r="T2127" s="5"/>
    </row>
    <row r="2128" spans="1:20" x14ac:dyDescent="0.25">
      <c r="A2128" s="5">
        <f>2121</f>
      </c>
      <c r="B2128" s="5" t="s">
        <v>2147</v>
      </c>
      <c r="C2128" s="5" t="s">
        <v>27</v>
      </c>
      <c r="D2128" s="5" t="s">
        <v>26</v>
      </c>
      <c r="E2128" s="5">
        <v>22</v>
      </c>
      <c r="F2128" s="5">
        <v>0</v>
      </c>
      <c r="G2128" s="5">
        <v>0</v>
      </c>
      <c r="H2128" s="5">
        <v>18</v>
      </c>
      <c r="I2128" s="5">
        <v>28</v>
      </c>
      <c r="J2128" s="5">
        <v>0</v>
      </c>
      <c r="K2128" s="5">
        <v>27</v>
      </c>
      <c r="L2128" s="5">
        <v>15</v>
      </c>
      <c r="M2128" s="5">
        <v>0</v>
      </c>
      <c r="N2128" s="5">
        <v>30</v>
      </c>
      <c r="O2128" s="5">
        <v>17</v>
      </c>
      <c r="P2128" s="5">
        <v>10</v>
      </c>
      <c r="Q2128" s="5">
        <v>0</v>
      </c>
      <c r="R2128" s="5">
        <v>0</v>
      </c>
      <c r="S2128" s="5" t="s">
        <v>27</v>
      </c>
      <c r="T2128" s="5"/>
    </row>
    <row r="2129" spans="1:20" x14ac:dyDescent="0.25">
      <c r="A2129" s="5">
        <f>2122</f>
      </c>
      <c r="B2129" s="5" t="s">
        <v>2148</v>
      </c>
      <c r="C2129" s="5" t="s">
        <v>27</v>
      </c>
      <c r="D2129" s="5" t="s">
        <v>26</v>
      </c>
      <c r="E2129" s="5">
        <v>22</v>
      </c>
      <c r="F2129" s="5">
        <v>0</v>
      </c>
      <c r="G2129" s="5">
        <v>0</v>
      </c>
      <c r="H2129" s="5">
        <v>18</v>
      </c>
      <c r="I2129" s="5">
        <v>28</v>
      </c>
      <c r="J2129" s="5">
        <v>0</v>
      </c>
      <c r="K2129" s="5">
        <v>27</v>
      </c>
      <c r="L2129" s="5">
        <v>15</v>
      </c>
      <c r="M2129" s="5">
        <v>0</v>
      </c>
      <c r="N2129" s="5">
        <v>30</v>
      </c>
      <c r="O2129" s="5">
        <v>17</v>
      </c>
      <c r="P2129" s="5">
        <v>10</v>
      </c>
      <c r="Q2129" s="5">
        <v>0</v>
      </c>
      <c r="R2129" s="5">
        <v>0</v>
      </c>
      <c r="S2129" s="5" t="s">
        <v>27</v>
      </c>
      <c r="T2129" s="5"/>
    </row>
    <row r="2130" spans="1:20" x14ac:dyDescent="0.25">
      <c r="A2130" s="5">
        <f>2123</f>
      </c>
      <c r="B2130" s="5" t="s">
        <v>2149</v>
      </c>
      <c r="C2130" s="5" t="s">
        <v>27</v>
      </c>
      <c r="D2130" s="5" t="s">
        <v>26</v>
      </c>
      <c r="E2130" s="5">
        <v>22</v>
      </c>
      <c r="F2130" s="5">
        <v>0</v>
      </c>
      <c r="G2130" s="5">
        <v>0</v>
      </c>
      <c r="H2130" s="5">
        <v>18</v>
      </c>
      <c r="I2130" s="5">
        <v>28</v>
      </c>
      <c r="J2130" s="5">
        <v>0</v>
      </c>
      <c r="K2130" s="5">
        <v>27</v>
      </c>
      <c r="L2130" s="5">
        <v>15</v>
      </c>
      <c r="M2130" s="5">
        <v>0</v>
      </c>
      <c r="N2130" s="5">
        <v>30</v>
      </c>
      <c r="O2130" s="5">
        <v>17</v>
      </c>
      <c r="P2130" s="5">
        <v>10</v>
      </c>
      <c r="Q2130" s="5">
        <v>0</v>
      </c>
      <c r="R2130" s="5">
        <v>0</v>
      </c>
      <c r="S2130" s="5" t="s">
        <v>27</v>
      </c>
      <c r="T2130" s="5"/>
    </row>
    <row r="2131" spans="1:20" x14ac:dyDescent="0.25">
      <c r="A2131" s="5">
        <f>2124</f>
      </c>
      <c r="B2131" s="5" t="s">
        <v>2150</v>
      </c>
      <c r="C2131" s="5" t="s">
        <v>27</v>
      </c>
      <c r="D2131" s="5" t="s">
        <v>26</v>
      </c>
      <c r="E2131" s="5">
        <v>22</v>
      </c>
      <c r="F2131" s="5">
        <v>0</v>
      </c>
      <c r="G2131" s="5">
        <v>0</v>
      </c>
      <c r="H2131" s="5">
        <v>18</v>
      </c>
      <c r="I2131" s="5">
        <v>28</v>
      </c>
      <c r="J2131" s="5">
        <v>0</v>
      </c>
      <c r="K2131" s="5">
        <v>27</v>
      </c>
      <c r="L2131" s="5">
        <v>15</v>
      </c>
      <c r="M2131" s="5">
        <v>0</v>
      </c>
      <c r="N2131" s="5">
        <v>30</v>
      </c>
      <c r="O2131" s="5">
        <v>17</v>
      </c>
      <c r="P2131" s="5">
        <v>10</v>
      </c>
      <c r="Q2131" s="5">
        <v>0</v>
      </c>
      <c r="R2131" s="5">
        <v>0</v>
      </c>
      <c r="S2131" s="5" t="s">
        <v>27</v>
      </c>
      <c r="T2131" s="5"/>
    </row>
    <row r="2132" spans="1:20" x14ac:dyDescent="0.25">
      <c r="A2132" s="5">
        <f>2125</f>
      </c>
      <c r="B2132" s="5" t="s">
        <v>2151</v>
      </c>
      <c r="C2132" s="5" t="s">
        <v>27</v>
      </c>
      <c r="D2132" s="5" t="s">
        <v>26</v>
      </c>
      <c r="E2132" s="5">
        <v>22</v>
      </c>
      <c r="F2132" s="5">
        <v>0</v>
      </c>
      <c r="G2132" s="5">
        <v>0</v>
      </c>
      <c r="H2132" s="5">
        <v>18</v>
      </c>
      <c r="I2132" s="5">
        <v>28</v>
      </c>
      <c r="J2132" s="5">
        <v>0</v>
      </c>
      <c r="K2132" s="5">
        <v>27</v>
      </c>
      <c r="L2132" s="5">
        <v>15</v>
      </c>
      <c r="M2132" s="5">
        <v>0</v>
      </c>
      <c r="N2132" s="5">
        <v>30</v>
      </c>
      <c r="O2132" s="5">
        <v>17</v>
      </c>
      <c r="P2132" s="5">
        <v>10</v>
      </c>
      <c r="Q2132" s="5">
        <v>0</v>
      </c>
      <c r="R2132" s="5">
        <v>0</v>
      </c>
      <c r="S2132" s="5" t="s">
        <v>27</v>
      </c>
      <c r="T2132" s="5"/>
    </row>
    <row r="2133" spans="1:20" x14ac:dyDescent="0.25">
      <c r="A2133" s="5">
        <f>2126</f>
      </c>
      <c r="B2133" s="5" t="s">
        <v>2152</v>
      </c>
      <c r="C2133" s="5" t="s">
        <v>27</v>
      </c>
      <c r="D2133" s="5" t="s">
        <v>26</v>
      </c>
      <c r="E2133" s="5">
        <v>22</v>
      </c>
      <c r="F2133" s="5">
        <v>0</v>
      </c>
      <c r="G2133" s="5">
        <v>0</v>
      </c>
      <c r="H2133" s="5">
        <v>18</v>
      </c>
      <c r="I2133" s="5">
        <v>28</v>
      </c>
      <c r="J2133" s="5">
        <v>0</v>
      </c>
      <c r="K2133" s="5">
        <v>27</v>
      </c>
      <c r="L2133" s="5">
        <v>15</v>
      </c>
      <c r="M2133" s="5">
        <v>0</v>
      </c>
      <c r="N2133" s="5">
        <v>30</v>
      </c>
      <c r="O2133" s="5">
        <v>17</v>
      </c>
      <c r="P2133" s="5">
        <v>10</v>
      </c>
      <c r="Q2133" s="5">
        <v>0</v>
      </c>
      <c r="R2133" s="5">
        <v>0</v>
      </c>
      <c r="S2133" s="5" t="s">
        <v>27</v>
      </c>
      <c r="T2133" s="5"/>
    </row>
    <row r="2134" spans="1:20" x14ac:dyDescent="0.25">
      <c r="A2134" s="5">
        <f>2127</f>
      </c>
      <c r="B2134" s="5" t="s">
        <v>2153</v>
      </c>
      <c r="C2134" s="5" t="s">
        <v>27</v>
      </c>
      <c r="D2134" s="5" t="s">
        <v>26</v>
      </c>
      <c r="E2134" s="5">
        <v>22</v>
      </c>
      <c r="F2134" s="5">
        <v>0</v>
      </c>
      <c r="G2134" s="5">
        <v>0</v>
      </c>
      <c r="H2134" s="5">
        <v>18</v>
      </c>
      <c r="I2134" s="5">
        <v>28</v>
      </c>
      <c r="J2134" s="5">
        <v>0</v>
      </c>
      <c r="K2134" s="5">
        <v>27</v>
      </c>
      <c r="L2134" s="5">
        <v>15</v>
      </c>
      <c r="M2134" s="5">
        <v>0</v>
      </c>
      <c r="N2134" s="5">
        <v>30</v>
      </c>
      <c r="O2134" s="5">
        <v>17</v>
      </c>
      <c r="P2134" s="5">
        <v>10</v>
      </c>
      <c r="Q2134" s="5">
        <v>0</v>
      </c>
      <c r="R2134" s="5">
        <v>0</v>
      </c>
      <c r="S2134" s="5" t="s">
        <v>27</v>
      </c>
      <c r="T2134" s="5"/>
    </row>
    <row r="2135" spans="1:20" x14ac:dyDescent="0.25">
      <c r="A2135" s="5">
        <f>2128</f>
      </c>
      <c r="B2135" s="5" t="s">
        <v>2154</v>
      </c>
      <c r="C2135" s="5" t="s">
        <v>27</v>
      </c>
      <c r="D2135" s="5" t="s">
        <v>26</v>
      </c>
      <c r="E2135" s="5">
        <v>22</v>
      </c>
      <c r="F2135" s="5">
        <v>0</v>
      </c>
      <c r="G2135" s="5">
        <v>0</v>
      </c>
      <c r="H2135" s="5">
        <v>18</v>
      </c>
      <c r="I2135" s="5">
        <v>28</v>
      </c>
      <c r="J2135" s="5">
        <v>0</v>
      </c>
      <c r="K2135" s="5">
        <v>27</v>
      </c>
      <c r="L2135" s="5">
        <v>15</v>
      </c>
      <c r="M2135" s="5">
        <v>0</v>
      </c>
      <c r="N2135" s="5">
        <v>30</v>
      </c>
      <c r="O2135" s="5">
        <v>17</v>
      </c>
      <c r="P2135" s="5">
        <v>10</v>
      </c>
      <c r="Q2135" s="5">
        <v>0</v>
      </c>
      <c r="R2135" s="5">
        <v>0</v>
      </c>
      <c r="S2135" s="5" t="s">
        <v>27</v>
      </c>
      <c r="T2135" s="5"/>
    </row>
    <row r="2136" spans="1:20" x14ac:dyDescent="0.25">
      <c r="A2136" s="5">
        <f>2129</f>
      </c>
      <c r="B2136" s="5" t="s">
        <v>2155</v>
      </c>
      <c r="C2136" s="5" t="s">
        <v>27</v>
      </c>
      <c r="D2136" s="5" t="s">
        <v>26</v>
      </c>
      <c r="E2136" s="5">
        <v>22</v>
      </c>
      <c r="F2136" s="5">
        <v>0</v>
      </c>
      <c r="G2136" s="5">
        <v>0</v>
      </c>
      <c r="H2136" s="5">
        <v>18</v>
      </c>
      <c r="I2136" s="5">
        <v>28</v>
      </c>
      <c r="J2136" s="5">
        <v>0</v>
      </c>
      <c r="K2136" s="5">
        <v>27</v>
      </c>
      <c r="L2136" s="5">
        <v>15</v>
      </c>
      <c r="M2136" s="5">
        <v>0</v>
      </c>
      <c r="N2136" s="5">
        <v>30</v>
      </c>
      <c r="O2136" s="5">
        <v>17</v>
      </c>
      <c r="P2136" s="5">
        <v>10</v>
      </c>
      <c r="Q2136" s="5">
        <v>0</v>
      </c>
      <c r="R2136" s="5">
        <v>0</v>
      </c>
      <c r="S2136" s="5" t="s">
        <v>27</v>
      </c>
      <c r="T2136" s="5"/>
    </row>
    <row r="2137" spans="1:20" x14ac:dyDescent="0.25">
      <c r="A2137" s="5">
        <f>2130</f>
      </c>
      <c r="B2137" s="5" t="s">
        <v>2156</v>
      </c>
      <c r="C2137" s="5" t="s">
        <v>27</v>
      </c>
      <c r="D2137" s="5" t="s">
        <v>26</v>
      </c>
      <c r="E2137" s="5">
        <v>22</v>
      </c>
      <c r="F2137" s="5">
        <v>0</v>
      </c>
      <c r="G2137" s="5">
        <v>0</v>
      </c>
      <c r="H2137" s="5">
        <v>18</v>
      </c>
      <c r="I2137" s="5">
        <v>28</v>
      </c>
      <c r="J2137" s="5">
        <v>0</v>
      </c>
      <c r="K2137" s="5">
        <v>27</v>
      </c>
      <c r="L2137" s="5">
        <v>15</v>
      </c>
      <c r="M2137" s="5">
        <v>0</v>
      </c>
      <c r="N2137" s="5">
        <v>30</v>
      </c>
      <c r="O2137" s="5">
        <v>17</v>
      </c>
      <c r="P2137" s="5">
        <v>10</v>
      </c>
      <c r="Q2137" s="5">
        <v>0</v>
      </c>
      <c r="R2137" s="5">
        <v>0</v>
      </c>
      <c r="S2137" s="5" t="s">
        <v>27</v>
      </c>
      <c r="T2137" s="5"/>
    </row>
    <row r="2138" spans="1:20" x14ac:dyDescent="0.25">
      <c r="A2138" s="5">
        <f>2131</f>
      </c>
      <c r="B2138" s="5" t="s">
        <v>2157</v>
      </c>
      <c r="C2138" s="5" t="s">
        <v>27</v>
      </c>
      <c r="D2138" s="5" t="s">
        <v>26</v>
      </c>
      <c r="E2138" s="5">
        <v>22</v>
      </c>
      <c r="F2138" s="5">
        <v>0</v>
      </c>
      <c r="G2138" s="5">
        <v>0</v>
      </c>
      <c r="H2138" s="5">
        <v>18</v>
      </c>
      <c r="I2138" s="5">
        <v>28</v>
      </c>
      <c r="J2138" s="5">
        <v>0</v>
      </c>
      <c r="K2138" s="5">
        <v>27</v>
      </c>
      <c r="L2138" s="5">
        <v>15</v>
      </c>
      <c r="M2138" s="5">
        <v>0</v>
      </c>
      <c r="N2138" s="5">
        <v>30</v>
      </c>
      <c r="O2138" s="5">
        <v>17</v>
      </c>
      <c r="P2138" s="5">
        <v>10</v>
      </c>
      <c r="Q2138" s="5">
        <v>0</v>
      </c>
      <c r="R2138" s="5">
        <v>0</v>
      </c>
      <c r="S2138" s="5" t="s">
        <v>27</v>
      </c>
      <c r="T2138" s="5"/>
    </row>
    <row r="2139" spans="1:20" x14ac:dyDescent="0.25">
      <c r="A2139" s="5">
        <f>2132</f>
      </c>
      <c r="B2139" s="5" t="s">
        <v>2158</v>
      </c>
      <c r="C2139" s="5" t="s">
        <v>27</v>
      </c>
      <c r="D2139" s="5" t="s">
        <v>26</v>
      </c>
      <c r="E2139" s="5">
        <v>22</v>
      </c>
      <c r="F2139" s="5">
        <v>0</v>
      </c>
      <c r="G2139" s="5">
        <v>0</v>
      </c>
      <c r="H2139" s="5">
        <v>18</v>
      </c>
      <c r="I2139" s="5">
        <v>28</v>
      </c>
      <c r="J2139" s="5">
        <v>0</v>
      </c>
      <c r="K2139" s="5">
        <v>27</v>
      </c>
      <c r="L2139" s="5">
        <v>15</v>
      </c>
      <c r="M2139" s="5">
        <v>0</v>
      </c>
      <c r="N2139" s="5">
        <v>30</v>
      </c>
      <c r="O2139" s="5">
        <v>17</v>
      </c>
      <c r="P2139" s="5">
        <v>10</v>
      </c>
      <c r="Q2139" s="5">
        <v>0</v>
      </c>
      <c r="R2139" s="5">
        <v>0</v>
      </c>
      <c r="S2139" s="5" t="s">
        <v>27</v>
      </c>
      <c r="T2139" s="5"/>
    </row>
    <row r="2140" spans="1:20" x14ac:dyDescent="0.25">
      <c r="A2140" s="5">
        <f>2133</f>
      </c>
      <c r="B2140" s="5" t="s">
        <v>2159</v>
      </c>
      <c r="C2140" s="5" t="s">
        <v>27</v>
      </c>
      <c r="D2140" s="5" t="s">
        <v>26</v>
      </c>
      <c r="E2140" s="5">
        <v>22</v>
      </c>
      <c r="F2140" s="5">
        <v>0</v>
      </c>
      <c r="G2140" s="5">
        <v>0</v>
      </c>
      <c r="H2140" s="5">
        <v>18</v>
      </c>
      <c r="I2140" s="5">
        <v>28</v>
      </c>
      <c r="J2140" s="5">
        <v>0</v>
      </c>
      <c r="K2140" s="5">
        <v>27</v>
      </c>
      <c r="L2140" s="5">
        <v>15</v>
      </c>
      <c r="M2140" s="5">
        <v>0</v>
      </c>
      <c r="N2140" s="5">
        <v>30</v>
      </c>
      <c r="O2140" s="5">
        <v>17</v>
      </c>
      <c r="P2140" s="5">
        <v>10</v>
      </c>
      <c r="Q2140" s="5">
        <v>0</v>
      </c>
      <c r="R2140" s="5">
        <v>0</v>
      </c>
      <c r="S2140" s="5" t="s">
        <v>27</v>
      </c>
      <c r="T2140" s="5"/>
    </row>
    <row r="2141" spans="1:20" x14ac:dyDescent="0.25">
      <c r="A2141" s="5">
        <f>2134</f>
      </c>
      <c r="B2141" s="5" t="s">
        <v>2160</v>
      </c>
      <c r="C2141" s="5" t="s">
        <v>27</v>
      </c>
      <c r="D2141" s="5" t="s">
        <v>26</v>
      </c>
      <c r="E2141" s="5">
        <v>22</v>
      </c>
      <c r="F2141" s="5">
        <v>0</v>
      </c>
      <c r="G2141" s="5">
        <v>0</v>
      </c>
      <c r="H2141" s="5">
        <v>18</v>
      </c>
      <c r="I2141" s="5">
        <v>28</v>
      </c>
      <c r="J2141" s="5">
        <v>0</v>
      </c>
      <c r="K2141" s="5">
        <v>27</v>
      </c>
      <c r="L2141" s="5">
        <v>15</v>
      </c>
      <c r="M2141" s="5">
        <v>0</v>
      </c>
      <c r="N2141" s="5">
        <v>30</v>
      </c>
      <c r="O2141" s="5">
        <v>17</v>
      </c>
      <c r="P2141" s="5">
        <v>10</v>
      </c>
      <c r="Q2141" s="5">
        <v>0</v>
      </c>
      <c r="R2141" s="5">
        <v>0</v>
      </c>
      <c r="S2141" s="5" t="s">
        <v>27</v>
      </c>
      <c r="T2141" s="5"/>
    </row>
    <row r="2142" spans="1:20" x14ac:dyDescent="0.25">
      <c r="A2142" s="5">
        <f>2135</f>
      </c>
      <c r="B2142" s="5" t="s">
        <v>2161</v>
      </c>
      <c r="C2142" s="5" t="s">
        <v>27</v>
      </c>
      <c r="D2142" s="5" t="s">
        <v>26</v>
      </c>
      <c r="E2142" s="5">
        <v>22</v>
      </c>
      <c r="F2142" s="5">
        <v>0</v>
      </c>
      <c r="G2142" s="5">
        <v>0</v>
      </c>
      <c r="H2142" s="5">
        <v>18</v>
      </c>
      <c r="I2142" s="5">
        <v>28</v>
      </c>
      <c r="J2142" s="5">
        <v>0</v>
      </c>
      <c r="K2142" s="5">
        <v>27</v>
      </c>
      <c r="L2142" s="5">
        <v>15</v>
      </c>
      <c r="M2142" s="5">
        <v>0</v>
      </c>
      <c r="N2142" s="5">
        <v>30</v>
      </c>
      <c r="O2142" s="5">
        <v>17</v>
      </c>
      <c r="P2142" s="5">
        <v>10</v>
      </c>
      <c r="Q2142" s="5">
        <v>0</v>
      </c>
      <c r="R2142" s="5">
        <v>0</v>
      </c>
      <c r="S2142" s="5" t="s">
        <v>27</v>
      </c>
      <c r="T2142" s="5"/>
    </row>
    <row r="2143" spans="1:20" x14ac:dyDescent="0.25">
      <c r="A2143" s="5">
        <f>2136</f>
      </c>
      <c r="B2143" s="5" t="s">
        <v>2162</v>
      </c>
      <c r="C2143" s="5" t="s">
        <v>27</v>
      </c>
      <c r="D2143" s="5" t="s">
        <v>26</v>
      </c>
      <c r="E2143" s="5">
        <v>22</v>
      </c>
      <c r="F2143" s="5">
        <v>0</v>
      </c>
      <c r="G2143" s="5">
        <v>0</v>
      </c>
      <c r="H2143" s="5">
        <v>18</v>
      </c>
      <c r="I2143" s="5">
        <v>28</v>
      </c>
      <c r="J2143" s="5">
        <v>0</v>
      </c>
      <c r="K2143" s="5">
        <v>27</v>
      </c>
      <c r="L2143" s="5">
        <v>15</v>
      </c>
      <c r="M2143" s="5">
        <v>0</v>
      </c>
      <c r="N2143" s="5">
        <v>30</v>
      </c>
      <c r="O2143" s="5">
        <v>17</v>
      </c>
      <c r="P2143" s="5">
        <v>10</v>
      </c>
      <c r="Q2143" s="5">
        <v>0</v>
      </c>
      <c r="R2143" s="5">
        <v>0</v>
      </c>
      <c r="S2143" s="5" t="s">
        <v>27</v>
      </c>
      <c r="T2143" s="5"/>
    </row>
    <row r="2144" spans="1:20" x14ac:dyDescent="0.25">
      <c r="A2144" s="5">
        <f>2137</f>
      </c>
      <c r="B2144" s="5" t="s">
        <v>2163</v>
      </c>
      <c r="C2144" s="5" t="s">
        <v>27</v>
      </c>
      <c r="D2144" s="5" t="s">
        <v>26</v>
      </c>
      <c r="E2144" s="5">
        <v>22</v>
      </c>
      <c r="F2144" s="5">
        <v>0</v>
      </c>
      <c r="G2144" s="5">
        <v>0</v>
      </c>
      <c r="H2144" s="5">
        <v>18</v>
      </c>
      <c r="I2144" s="5">
        <v>28</v>
      </c>
      <c r="J2144" s="5">
        <v>0</v>
      </c>
      <c r="K2144" s="5">
        <v>27</v>
      </c>
      <c r="L2144" s="5">
        <v>15</v>
      </c>
      <c r="M2144" s="5">
        <v>0</v>
      </c>
      <c r="N2144" s="5">
        <v>30</v>
      </c>
      <c r="O2144" s="5">
        <v>17</v>
      </c>
      <c r="P2144" s="5">
        <v>10</v>
      </c>
      <c r="Q2144" s="5">
        <v>0</v>
      </c>
      <c r="R2144" s="5">
        <v>0</v>
      </c>
      <c r="S2144" s="5" t="s">
        <v>27</v>
      </c>
      <c r="T2144" s="5"/>
    </row>
    <row r="2145" spans="1:20" x14ac:dyDescent="0.25">
      <c r="A2145" s="5">
        <f>2138</f>
      </c>
      <c r="B2145" s="5" t="s">
        <v>2164</v>
      </c>
      <c r="C2145" s="5" t="s">
        <v>27</v>
      </c>
      <c r="D2145" s="5" t="s">
        <v>26</v>
      </c>
      <c r="E2145" s="5">
        <v>22</v>
      </c>
      <c r="F2145" s="5">
        <v>0</v>
      </c>
      <c r="G2145" s="5">
        <v>0</v>
      </c>
      <c r="H2145" s="5">
        <v>18</v>
      </c>
      <c r="I2145" s="5">
        <v>28</v>
      </c>
      <c r="J2145" s="5">
        <v>0</v>
      </c>
      <c r="K2145" s="5">
        <v>27</v>
      </c>
      <c r="L2145" s="5">
        <v>15</v>
      </c>
      <c r="M2145" s="5">
        <v>0</v>
      </c>
      <c r="N2145" s="5">
        <v>30</v>
      </c>
      <c r="O2145" s="5">
        <v>17</v>
      </c>
      <c r="P2145" s="5">
        <v>10</v>
      </c>
      <c r="Q2145" s="5">
        <v>0</v>
      </c>
      <c r="R2145" s="5">
        <v>0</v>
      </c>
      <c r="S2145" s="5" t="s">
        <v>27</v>
      </c>
      <c r="T2145" s="5"/>
    </row>
    <row r="2146" spans="1:20" x14ac:dyDescent="0.25">
      <c r="A2146" s="5">
        <f>2139</f>
      </c>
      <c r="B2146" s="5" t="s">
        <v>2165</v>
      </c>
      <c r="C2146" s="5" t="s">
        <v>27</v>
      </c>
      <c r="D2146" s="5" t="s">
        <v>26</v>
      </c>
      <c r="E2146" s="5">
        <v>22</v>
      </c>
      <c r="F2146" s="5">
        <v>0</v>
      </c>
      <c r="G2146" s="5">
        <v>0</v>
      </c>
      <c r="H2146" s="5">
        <v>18</v>
      </c>
      <c r="I2146" s="5">
        <v>28</v>
      </c>
      <c r="J2146" s="5">
        <v>0</v>
      </c>
      <c r="K2146" s="5">
        <v>27</v>
      </c>
      <c r="L2146" s="5">
        <v>15</v>
      </c>
      <c r="M2146" s="5">
        <v>0</v>
      </c>
      <c r="N2146" s="5">
        <v>30</v>
      </c>
      <c r="O2146" s="5">
        <v>17</v>
      </c>
      <c r="P2146" s="5">
        <v>10</v>
      </c>
      <c r="Q2146" s="5">
        <v>0</v>
      </c>
      <c r="R2146" s="5">
        <v>0</v>
      </c>
      <c r="S2146" s="5" t="s">
        <v>27</v>
      </c>
      <c r="T2146" s="5"/>
    </row>
    <row r="2147" spans="1:20" x14ac:dyDescent="0.25">
      <c r="A2147" s="5">
        <f>2140</f>
      </c>
      <c r="B2147" s="5" t="s">
        <v>2166</v>
      </c>
      <c r="C2147" s="5" t="s">
        <v>27</v>
      </c>
      <c r="D2147" s="5" t="s">
        <v>26</v>
      </c>
      <c r="E2147" s="5">
        <v>22</v>
      </c>
      <c r="F2147" s="5">
        <v>0</v>
      </c>
      <c r="G2147" s="5">
        <v>0</v>
      </c>
      <c r="H2147" s="5">
        <v>18</v>
      </c>
      <c r="I2147" s="5">
        <v>28</v>
      </c>
      <c r="J2147" s="5">
        <v>0</v>
      </c>
      <c r="K2147" s="5">
        <v>27</v>
      </c>
      <c r="L2147" s="5">
        <v>15</v>
      </c>
      <c r="M2147" s="5">
        <v>0</v>
      </c>
      <c r="N2147" s="5">
        <v>30</v>
      </c>
      <c r="O2147" s="5">
        <v>17</v>
      </c>
      <c r="P2147" s="5">
        <v>10</v>
      </c>
      <c r="Q2147" s="5">
        <v>0</v>
      </c>
      <c r="R2147" s="5">
        <v>0</v>
      </c>
      <c r="S2147" s="5" t="s">
        <v>27</v>
      </c>
      <c r="T2147" s="5"/>
    </row>
    <row r="2148" spans="1:20" x14ac:dyDescent="0.25">
      <c r="A2148" s="5">
        <f>2141</f>
      </c>
      <c r="B2148" s="5" t="s">
        <v>2167</v>
      </c>
      <c r="C2148" s="5" t="s">
        <v>27</v>
      </c>
      <c r="D2148" s="5" t="s">
        <v>26</v>
      </c>
      <c r="E2148" s="5">
        <v>22</v>
      </c>
      <c r="F2148" s="5">
        <v>0</v>
      </c>
      <c r="G2148" s="5">
        <v>0</v>
      </c>
      <c r="H2148" s="5">
        <v>18</v>
      </c>
      <c r="I2148" s="5">
        <v>28</v>
      </c>
      <c r="J2148" s="5">
        <v>0</v>
      </c>
      <c r="K2148" s="5">
        <v>27</v>
      </c>
      <c r="L2148" s="5">
        <v>15</v>
      </c>
      <c r="M2148" s="5">
        <v>0</v>
      </c>
      <c r="N2148" s="5">
        <v>30</v>
      </c>
      <c r="O2148" s="5">
        <v>17</v>
      </c>
      <c r="P2148" s="5">
        <v>10</v>
      </c>
      <c r="Q2148" s="5">
        <v>0</v>
      </c>
      <c r="R2148" s="5">
        <v>0</v>
      </c>
      <c r="S2148" s="5" t="s">
        <v>27</v>
      </c>
      <c r="T2148" s="5"/>
    </row>
    <row r="2149" spans="1:20" x14ac:dyDescent="0.25">
      <c r="A2149" s="5">
        <f>2142</f>
      </c>
      <c r="B2149" s="5" t="s">
        <v>2168</v>
      </c>
      <c r="C2149" s="5" t="s">
        <v>27</v>
      </c>
      <c r="D2149" s="5" t="s">
        <v>26</v>
      </c>
      <c r="E2149" s="5">
        <v>22</v>
      </c>
      <c r="F2149" s="5">
        <v>0</v>
      </c>
      <c r="G2149" s="5">
        <v>0</v>
      </c>
      <c r="H2149" s="5">
        <v>18</v>
      </c>
      <c r="I2149" s="5">
        <v>28</v>
      </c>
      <c r="J2149" s="5">
        <v>0</v>
      </c>
      <c r="K2149" s="5">
        <v>27</v>
      </c>
      <c r="L2149" s="5">
        <v>15</v>
      </c>
      <c r="M2149" s="5">
        <v>0</v>
      </c>
      <c r="N2149" s="5">
        <v>30</v>
      </c>
      <c r="O2149" s="5">
        <v>17</v>
      </c>
      <c r="P2149" s="5">
        <v>10</v>
      </c>
      <c r="Q2149" s="5">
        <v>0</v>
      </c>
      <c r="R2149" s="5">
        <v>0</v>
      </c>
      <c r="S2149" s="5" t="s">
        <v>27</v>
      </c>
      <c r="T2149" s="5"/>
    </row>
    <row r="2150" spans="1:20" x14ac:dyDescent="0.25">
      <c r="A2150" s="5">
        <f>2143</f>
      </c>
      <c r="B2150" s="5" t="s">
        <v>2169</v>
      </c>
      <c r="C2150" s="5" t="s">
        <v>27</v>
      </c>
      <c r="D2150" s="5" t="s">
        <v>26</v>
      </c>
      <c r="E2150" s="5">
        <v>22</v>
      </c>
      <c r="F2150" s="5">
        <v>0</v>
      </c>
      <c r="G2150" s="5">
        <v>0</v>
      </c>
      <c r="H2150" s="5">
        <v>18</v>
      </c>
      <c r="I2150" s="5">
        <v>28</v>
      </c>
      <c r="J2150" s="5">
        <v>0</v>
      </c>
      <c r="K2150" s="5">
        <v>27</v>
      </c>
      <c r="L2150" s="5">
        <v>15</v>
      </c>
      <c r="M2150" s="5">
        <v>0</v>
      </c>
      <c r="N2150" s="5">
        <v>30</v>
      </c>
      <c r="O2150" s="5">
        <v>17</v>
      </c>
      <c r="P2150" s="5">
        <v>10</v>
      </c>
      <c r="Q2150" s="5">
        <v>0</v>
      </c>
      <c r="R2150" s="5">
        <v>0</v>
      </c>
      <c r="S2150" s="5" t="s">
        <v>27</v>
      </c>
      <c r="T2150" s="5"/>
    </row>
    <row r="2151" spans="1:20" x14ac:dyDescent="0.25">
      <c r="A2151" s="5">
        <f>2144</f>
      </c>
      <c r="B2151" s="5" t="s">
        <v>2170</v>
      </c>
      <c r="C2151" s="5" t="s">
        <v>27</v>
      </c>
      <c r="D2151" s="5" t="s">
        <v>26</v>
      </c>
      <c r="E2151" s="5">
        <v>22</v>
      </c>
      <c r="F2151" s="5">
        <v>0</v>
      </c>
      <c r="G2151" s="5">
        <v>0</v>
      </c>
      <c r="H2151" s="5">
        <v>18</v>
      </c>
      <c r="I2151" s="5">
        <v>28</v>
      </c>
      <c r="J2151" s="5">
        <v>0</v>
      </c>
      <c r="K2151" s="5">
        <v>27</v>
      </c>
      <c r="L2151" s="5">
        <v>15</v>
      </c>
      <c r="M2151" s="5">
        <v>0</v>
      </c>
      <c r="N2151" s="5">
        <v>30</v>
      </c>
      <c r="O2151" s="5">
        <v>17</v>
      </c>
      <c r="P2151" s="5">
        <v>10</v>
      </c>
      <c r="Q2151" s="5">
        <v>0</v>
      </c>
      <c r="R2151" s="5">
        <v>0</v>
      </c>
      <c r="S2151" s="5" t="s">
        <v>27</v>
      </c>
      <c r="T2151" s="5"/>
    </row>
    <row r="2152" spans="1:20" x14ac:dyDescent="0.25">
      <c r="A2152" s="5">
        <f>2145</f>
      </c>
      <c r="B2152" s="5" t="s">
        <v>2171</v>
      </c>
      <c r="C2152" s="5" t="s">
        <v>27</v>
      </c>
      <c r="D2152" s="5" t="s">
        <v>26</v>
      </c>
      <c r="E2152" s="5">
        <v>22</v>
      </c>
      <c r="F2152" s="5">
        <v>0</v>
      </c>
      <c r="G2152" s="5">
        <v>0</v>
      </c>
      <c r="H2152" s="5">
        <v>18</v>
      </c>
      <c r="I2152" s="5">
        <v>28</v>
      </c>
      <c r="J2152" s="5">
        <v>0</v>
      </c>
      <c r="K2152" s="5">
        <v>27</v>
      </c>
      <c r="L2152" s="5">
        <v>15</v>
      </c>
      <c r="M2152" s="5">
        <v>0</v>
      </c>
      <c r="N2152" s="5">
        <v>30</v>
      </c>
      <c r="O2152" s="5">
        <v>17</v>
      </c>
      <c r="P2152" s="5">
        <v>10</v>
      </c>
      <c r="Q2152" s="5">
        <v>0</v>
      </c>
      <c r="R2152" s="5">
        <v>0</v>
      </c>
      <c r="S2152" s="5" t="s">
        <v>27</v>
      </c>
      <c r="T2152" s="5"/>
    </row>
    <row r="2153" spans="1:20" x14ac:dyDescent="0.25">
      <c r="A2153" s="5">
        <f>2146</f>
      </c>
      <c r="B2153" s="5" t="s">
        <v>2172</v>
      </c>
      <c r="C2153" s="5" t="s">
        <v>27</v>
      </c>
      <c r="D2153" s="5" t="s">
        <v>26</v>
      </c>
      <c r="E2153" s="5">
        <v>22</v>
      </c>
      <c r="F2153" s="5">
        <v>0</v>
      </c>
      <c r="G2153" s="5">
        <v>0</v>
      </c>
      <c r="H2153" s="5">
        <v>18</v>
      </c>
      <c r="I2153" s="5">
        <v>28</v>
      </c>
      <c r="J2153" s="5">
        <v>0</v>
      </c>
      <c r="K2153" s="5">
        <v>27</v>
      </c>
      <c r="L2153" s="5">
        <v>15</v>
      </c>
      <c r="M2153" s="5">
        <v>0</v>
      </c>
      <c r="N2153" s="5">
        <v>30</v>
      </c>
      <c r="O2153" s="5">
        <v>17</v>
      </c>
      <c r="P2153" s="5">
        <v>10</v>
      </c>
      <c r="Q2153" s="5">
        <v>0</v>
      </c>
      <c r="R2153" s="5">
        <v>0</v>
      </c>
      <c r="S2153" s="5" t="s">
        <v>27</v>
      </c>
      <c r="T2153" s="5"/>
    </row>
    <row r="2154" spans="1:20" x14ac:dyDescent="0.25">
      <c r="A2154" s="5">
        <f>2147</f>
      </c>
      <c r="B2154" s="5" t="s">
        <v>2173</v>
      </c>
      <c r="C2154" s="5" t="s">
        <v>27</v>
      </c>
      <c r="D2154" s="5" t="s">
        <v>26</v>
      </c>
      <c r="E2154" s="5">
        <v>22</v>
      </c>
      <c r="F2154" s="5">
        <v>0</v>
      </c>
      <c r="G2154" s="5">
        <v>0</v>
      </c>
      <c r="H2154" s="5">
        <v>18</v>
      </c>
      <c r="I2154" s="5">
        <v>28</v>
      </c>
      <c r="J2154" s="5">
        <v>0</v>
      </c>
      <c r="K2154" s="5">
        <v>27</v>
      </c>
      <c r="L2154" s="5">
        <v>15</v>
      </c>
      <c r="M2154" s="5">
        <v>0</v>
      </c>
      <c r="N2154" s="5">
        <v>30</v>
      </c>
      <c r="O2154" s="5">
        <v>17</v>
      </c>
      <c r="P2154" s="5">
        <v>10</v>
      </c>
      <c r="Q2154" s="5">
        <v>0</v>
      </c>
      <c r="R2154" s="5">
        <v>0</v>
      </c>
      <c r="S2154" s="5" t="s">
        <v>27</v>
      </c>
      <c r="T2154" s="5"/>
    </row>
    <row r="2155" spans="1:20" x14ac:dyDescent="0.25">
      <c r="A2155" s="5">
        <f>2148</f>
      </c>
      <c r="B2155" s="5" t="s">
        <v>2174</v>
      </c>
      <c r="C2155" s="5" t="s">
        <v>27</v>
      </c>
      <c r="D2155" s="5" t="s">
        <v>26</v>
      </c>
      <c r="E2155" s="5">
        <v>22</v>
      </c>
      <c r="F2155" s="5">
        <v>0</v>
      </c>
      <c r="G2155" s="5">
        <v>0</v>
      </c>
      <c r="H2155" s="5">
        <v>18</v>
      </c>
      <c r="I2155" s="5">
        <v>28</v>
      </c>
      <c r="J2155" s="5">
        <v>0</v>
      </c>
      <c r="K2155" s="5">
        <v>27</v>
      </c>
      <c r="L2155" s="5">
        <v>15</v>
      </c>
      <c r="M2155" s="5">
        <v>0</v>
      </c>
      <c r="N2155" s="5">
        <v>30</v>
      </c>
      <c r="O2155" s="5">
        <v>17</v>
      </c>
      <c r="P2155" s="5">
        <v>10</v>
      </c>
      <c r="Q2155" s="5">
        <v>0</v>
      </c>
      <c r="R2155" s="5">
        <v>0</v>
      </c>
      <c r="S2155" s="5" t="s">
        <v>27</v>
      </c>
      <c r="T2155" s="5"/>
    </row>
    <row r="2156" spans="1:20" x14ac:dyDescent="0.25">
      <c r="A2156" s="5">
        <f>2149</f>
      </c>
      <c r="B2156" s="5" t="s">
        <v>2175</v>
      </c>
      <c r="C2156" s="5" t="s">
        <v>27</v>
      </c>
      <c r="D2156" s="5" t="s">
        <v>26</v>
      </c>
      <c r="E2156" s="5">
        <v>22</v>
      </c>
      <c r="F2156" s="5">
        <v>0</v>
      </c>
      <c r="G2156" s="5">
        <v>0</v>
      </c>
      <c r="H2156" s="5">
        <v>18</v>
      </c>
      <c r="I2156" s="5">
        <v>28</v>
      </c>
      <c r="J2156" s="5">
        <v>0</v>
      </c>
      <c r="K2156" s="5">
        <v>27</v>
      </c>
      <c r="L2156" s="5">
        <v>15</v>
      </c>
      <c r="M2156" s="5">
        <v>0</v>
      </c>
      <c r="N2156" s="5">
        <v>30</v>
      </c>
      <c r="O2156" s="5">
        <v>17</v>
      </c>
      <c r="P2156" s="5">
        <v>10</v>
      </c>
      <c r="Q2156" s="5">
        <v>0</v>
      </c>
      <c r="R2156" s="5">
        <v>0</v>
      </c>
      <c r="S2156" s="5" t="s">
        <v>27</v>
      </c>
      <c r="T2156" s="5"/>
    </row>
    <row r="2157" spans="1:20" x14ac:dyDescent="0.25">
      <c r="A2157" s="5">
        <f>2150</f>
      </c>
      <c r="B2157" s="5" t="s">
        <v>2176</v>
      </c>
      <c r="C2157" s="5" t="s">
        <v>27</v>
      </c>
      <c r="D2157" s="5" t="s">
        <v>26</v>
      </c>
      <c r="E2157" s="5">
        <v>22</v>
      </c>
      <c r="F2157" s="5">
        <v>0</v>
      </c>
      <c r="G2157" s="5">
        <v>0</v>
      </c>
      <c r="H2157" s="5">
        <v>18</v>
      </c>
      <c r="I2157" s="5">
        <v>28</v>
      </c>
      <c r="J2157" s="5">
        <v>0</v>
      </c>
      <c r="K2157" s="5">
        <v>27</v>
      </c>
      <c r="L2157" s="5">
        <v>15</v>
      </c>
      <c r="M2157" s="5">
        <v>0</v>
      </c>
      <c r="N2157" s="5">
        <v>30</v>
      </c>
      <c r="O2157" s="5">
        <v>17</v>
      </c>
      <c r="P2157" s="5">
        <v>10</v>
      </c>
      <c r="Q2157" s="5">
        <v>0</v>
      </c>
      <c r="R2157" s="5">
        <v>0</v>
      </c>
      <c r="S2157" s="5" t="s">
        <v>27</v>
      </c>
      <c r="T2157" s="5"/>
    </row>
    <row r="2158" spans="1:20" x14ac:dyDescent="0.25">
      <c r="A2158" s="5">
        <f>2151</f>
      </c>
      <c r="B2158" s="5" t="s">
        <v>2177</v>
      </c>
      <c r="C2158" s="5" t="s">
        <v>27</v>
      </c>
      <c r="D2158" s="5" t="s">
        <v>26</v>
      </c>
      <c r="E2158" s="5">
        <v>22</v>
      </c>
      <c r="F2158" s="5">
        <v>0</v>
      </c>
      <c r="G2158" s="5">
        <v>0</v>
      </c>
      <c r="H2158" s="5">
        <v>18</v>
      </c>
      <c r="I2158" s="5">
        <v>28</v>
      </c>
      <c r="J2158" s="5">
        <v>0</v>
      </c>
      <c r="K2158" s="5">
        <v>27</v>
      </c>
      <c r="L2158" s="5">
        <v>15</v>
      </c>
      <c r="M2158" s="5">
        <v>0</v>
      </c>
      <c r="N2158" s="5">
        <v>30</v>
      </c>
      <c r="O2158" s="5">
        <v>17</v>
      </c>
      <c r="P2158" s="5">
        <v>10</v>
      </c>
      <c r="Q2158" s="5">
        <v>0</v>
      </c>
      <c r="R2158" s="5">
        <v>0</v>
      </c>
      <c r="S2158" s="5" t="s">
        <v>27</v>
      </c>
      <c r="T2158" s="5"/>
    </row>
    <row r="2159" spans="1:20" x14ac:dyDescent="0.25">
      <c r="A2159" s="5">
        <f>2152</f>
      </c>
      <c r="B2159" s="5" t="s">
        <v>2178</v>
      </c>
      <c r="C2159" s="5" t="s">
        <v>27</v>
      </c>
      <c r="D2159" s="5" t="s">
        <v>26</v>
      </c>
      <c r="E2159" s="5">
        <v>22</v>
      </c>
      <c r="F2159" s="5">
        <v>0</v>
      </c>
      <c r="G2159" s="5">
        <v>0</v>
      </c>
      <c r="H2159" s="5">
        <v>18</v>
      </c>
      <c r="I2159" s="5">
        <v>28</v>
      </c>
      <c r="J2159" s="5">
        <v>0</v>
      </c>
      <c r="K2159" s="5">
        <v>27</v>
      </c>
      <c r="L2159" s="5">
        <v>15</v>
      </c>
      <c r="M2159" s="5">
        <v>0</v>
      </c>
      <c r="N2159" s="5">
        <v>30</v>
      </c>
      <c r="O2159" s="5">
        <v>17</v>
      </c>
      <c r="P2159" s="5">
        <v>10</v>
      </c>
      <c r="Q2159" s="5">
        <v>0</v>
      </c>
      <c r="R2159" s="5">
        <v>0</v>
      </c>
      <c r="S2159" s="5" t="s">
        <v>27</v>
      </c>
      <c r="T2159" s="5"/>
    </row>
    <row r="2160" spans="1:20" x14ac:dyDescent="0.25">
      <c r="A2160" s="5">
        <f>2153</f>
      </c>
      <c r="B2160" s="5" t="s">
        <v>2179</v>
      </c>
      <c r="C2160" s="5" t="s">
        <v>27</v>
      </c>
      <c r="D2160" s="5" t="s">
        <v>26</v>
      </c>
      <c r="E2160" s="5">
        <v>22</v>
      </c>
      <c r="F2160" s="5">
        <v>0</v>
      </c>
      <c r="G2160" s="5">
        <v>0</v>
      </c>
      <c r="H2160" s="5">
        <v>18</v>
      </c>
      <c r="I2160" s="5">
        <v>28</v>
      </c>
      <c r="J2160" s="5">
        <v>0</v>
      </c>
      <c r="K2160" s="5">
        <v>27</v>
      </c>
      <c r="L2160" s="5">
        <v>15</v>
      </c>
      <c r="M2160" s="5">
        <v>0</v>
      </c>
      <c r="N2160" s="5">
        <v>30</v>
      </c>
      <c r="O2160" s="5">
        <v>17</v>
      </c>
      <c r="P2160" s="5">
        <v>10</v>
      </c>
      <c r="Q2160" s="5">
        <v>0</v>
      </c>
      <c r="R2160" s="5">
        <v>0</v>
      </c>
      <c r="S2160" s="5" t="s">
        <v>27</v>
      </c>
      <c r="T2160" s="5"/>
    </row>
    <row r="2161" spans="1:20" x14ac:dyDescent="0.25">
      <c r="A2161" s="5">
        <f>2154</f>
      </c>
      <c r="B2161" s="5" t="s">
        <v>2180</v>
      </c>
      <c r="C2161" s="5" t="s">
        <v>27</v>
      </c>
      <c r="D2161" s="5" t="s">
        <v>26</v>
      </c>
      <c r="E2161" s="5">
        <v>22</v>
      </c>
      <c r="F2161" s="5">
        <v>0</v>
      </c>
      <c r="G2161" s="5">
        <v>0</v>
      </c>
      <c r="H2161" s="5">
        <v>18</v>
      </c>
      <c r="I2161" s="5">
        <v>28</v>
      </c>
      <c r="J2161" s="5">
        <v>0</v>
      </c>
      <c r="K2161" s="5">
        <v>27</v>
      </c>
      <c r="L2161" s="5">
        <v>15</v>
      </c>
      <c r="M2161" s="5">
        <v>0</v>
      </c>
      <c r="N2161" s="5">
        <v>30</v>
      </c>
      <c r="O2161" s="5">
        <v>17</v>
      </c>
      <c r="P2161" s="5">
        <v>10</v>
      </c>
      <c r="Q2161" s="5">
        <v>0</v>
      </c>
      <c r="R2161" s="5">
        <v>0</v>
      </c>
      <c r="S2161" s="5" t="s">
        <v>27</v>
      </c>
      <c r="T2161" s="5"/>
    </row>
    <row r="2162" spans="1:20" x14ac:dyDescent="0.25">
      <c r="A2162" s="5">
        <f>2155</f>
      </c>
      <c r="B2162" s="5" t="s">
        <v>2181</v>
      </c>
      <c r="C2162" s="5" t="s">
        <v>27</v>
      </c>
      <c r="D2162" s="5" t="s">
        <v>26</v>
      </c>
      <c r="E2162" s="5">
        <v>22</v>
      </c>
      <c r="F2162" s="5">
        <v>0</v>
      </c>
      <c r="G2162" s="5">
        <v>0</v>
      </c>
      <c r="H2162" s="5">
        <v>18</v>
      </c>
      <c r="I2162" s="5">
        <v>28</v>
      </c>
      <c r="J2162" s="5">
        <v>0</v>
      </c>
      <c r="K2162" s="5">
        <v>27</v>
      </c>
      <c r="L2162" s="5">
        <v>15</v>
      </c>
      <c r="M2162" s="5">
        <v>0</v>
      </c>
      <c r="N2162" s="5">
        <v>30</v>
      </c>
      <c r="O2162" s="5">
        <v>17</v>
      </c>
      <c r="P2162" s="5">
        <v>10</v>
      </c>
      <c r="Q2162" s="5">
        <v>0</v>
      </c>
      <c r="R2162" s="5">
        <v>0</v>
      </c>
      <c r="S2162" s="5" t="s">
        <v>27</v>
      </c>
      <c r="T2162" s="5"/>
    </row>
    <row r="2163" spans="1:20" x14ac:dyDescent="0.25">
      <c r="A2163" s="5">
        <f>2156</f>
      </c>
      <c r="B2163" s="5" t="s">
        <v>2182</v>
      </c>
      <c r="C2163" s="5" t="s">
        <v>27</v>
      </c>
      <c r="D2163" s="5" t="s">
        <v>26</v>
      </c>
      <c r="E2163" s="5">
        <v>22</v>
      </c>
      <c r="F2163" s="5">
        <v>0</v>
      </c>
      <c r="G2163" s="5">
        <v>0</v>
      </c>
      <c r="H2163" s="5">
        <v>18</v>
      </c>
      <c r="I2163" s="5">
        <v>28</v>
      </c>
      <c r="J2163" s="5">
        <v>0</v>
      </c>
      <c r="K2163" s="5">
        <v>27</v>
      </c>
      <c r="L2163" s="5">
        <v>15</v>
      </c>
      <c r="M2163" s="5">
        <v>0</v>
      </c>
      <c r="N2163" s="5">
        <v>30</v>
      </c>
      <c r="O2163" s="5">
        <v>17</v>
      </c>
      <c r="P2163" s="5">
        <v>10</v>
      </c>
      <c r="Q2163" s="5">
        <v>0</v>
      </c>
      <c r="R2163" s="5">
        <v>0</v>
      </c>
      <c r="S2163" s="5" t="s">
        <v>27</v>
      </c>
      <c r="T2163" s="5"/>
    </row>
    <row r="2164" spans="1:20" x14ac:dyDescent="0.25">
      <c r="A2164" s="5">
        <f>2157</f>
      </c>
      <c r="B2164" s="5" t="s">
        <v>2183</v>
      </c>
      <c r="C2164" s="5" t="s">
        <v>27</v>
      </c>
      <c r="D2164" s="5" t="s">
        <v>26</v>
      </c>
      <c r="E2164" s="5">
        <v>22</v>
      </c>
      <c r="F2164" s="5">
        <v>0</v>
      </c>
      <c r="G2164" s="5">
        <v>0</v>
      </c>
      <c r="H2164" s="5">
        <v>18</v>
      </c>
      <c r="I2164" s="5">
        <v>28</v>
      </c>
      <c r="J2164" s="5">
        <v>0</v>
      </c>
      <c r="K2164" s="5">
        <v>27</v>
      </c>
      <c r="L2164" s="5">
        <v>15</v>
      </c>
      <c r="M2164" s="5">
        <v>0</v>
      </c>
      <c r="N2164" s="5">
        <v>30</v>
      </c>
      <c r="O2164" s="5">
        <v>17</v>
      </c>
      <c r="P2164" s="5">
        <v>10</v>
      </c>
      <c r="Q2164" s="5">
        <v>0</v>
      </c>
      <c r="R2164" s="5">
        <v>0</v>
      </c>
      <c r="S2164" s="5" t="s">
        <v>27</v>
      </c>
      <c r="T2164" s="5"/>
    </row>
    <row r="2165" spans="1:20" x14ac:dyDescent="0.25">
      <c r="A2165" s="5">
        <f>2158</f>
      </c>
      <c r="B2165" s="5" t="s">
        <v>2184</v>
      </c>
      <c r="C2165" s="5" t="s">
        <v>27</v>
      </c>
      <c r="D2165" s="5" t="s">
        <v>26</v>
      </c>
      <c r="E2165" s="5">
        <v>22</v>
      </c>
      <c r="F2165" s="5">
        <v>0</v>
      </c>
      <c r="G2165" s="5">
        <v>0</v>
      </c>
      <c r="H2165" s="5">
        <v>18</v>
      </c>
      <c r="I2165" s="5">
        <v>28</v>
      </c>
      <c r="J2165" s="5">
        <v>0</v>
      </c>
      <c r="K2165" s="5">
        <v>27</v>
      </c>
      <c r="L2165" s="5">
        <v>15</v>
      </c>
      <c r="M2165" s="5">
        <v>0</v>
      </c>
      <c r="N2165" s="5">
        <v>30</v>
      </c>
      <c r="O2165" s="5">
        <v>17</v>
      </c>
      <c r="P2165" s="5">
        <v>10</v>
      </c>
      <c r="Q2165" s="5">
        <v>0</v>
      </c>
      <c r="R2165" s="5">
        <v>0</v>
      </c>
      <c r="S2165" s="5" t="s">
        <v>27</v>
      </c>
      <c r="T2165" s="5"/>
    </row>
    <row r="2166" spans="1:20" x14ac:dyDescent="0.25">
      <c r="A2166" s="5">
        <f>2159</f>
      </c>
      <c r="B2166" s="5" t="s">
        <v>2185</v>
      </c>
      <c r="C2166" s="5" t="s">
        <v>27</v>
      </c>
      <c r="D2166" s="5" t="s">
        <v>26</v>
      </c>
      <c r="E2166" s="5">
        <v>22</v>
      </c>
      <c r="F2166" s="5">
        <v>0</v>
      </c>
      <c r="G2166" s="5">
        <v>0</v>
      </c>
      <c r="H2166" s="5">
        <v>18</v>
      </c>
      <c r="I2166" s="5">
        <v>28</v>
      </c>
      <c r="J2166" s="5">
        <v>0</v>
      </c>
      <c r="K2166" s="5">
        <v>27</v>
      </c>
      <c r="L2166" s="5">
        <v>15</v>
      </c>
      <c r="M2166" s="5">
        <v>0</v>
      </c>
      <c r="N2166" s="5">
        <v>30</v>
      </c>
      <c r="O2166" s="5">
        <v>17</v>
      </c>
      <c r="P2166" s="5">
        <v>10</v>
      </c>
      <c r="Q2166" s="5">
        <v>0</v>
      </c>
      <c r="R2166" s="5">
        <v>0</v>
      </c>
      <c r="S2166" s="5" t="s">
        <v>27</v>
      </c>
      <c r="T2166" s="5"/>
    </row>
    <row r="2167" spans="1:20" x14ac:dyDescent="0.25">
      <c r="A2167" s="5">
        <f>2160</f>
      </c>
      <c r="B2167" s="5" t="s">
        <v>2186</v>
      </c>
      <c r="C2167" s="5" t="s">
        <v>27</v>
      </c>
      <c r="D2167" s="5" t="s">
        <v>26</v>
      </c>
      <c r="E2167" s="5">
        <v>22</v>
      </c>
      <c r="F2167" s="5">
        <v>0</v>
      </c>
      <c r="G2167" s="5">
        <v>0</v>
      </c>
      <c r="H2167" s="5">
        <v>18</v>
      </c>
      <c r="I2167" s="5">
        <v>28</v>
      </c>
      <c r="J2167" s="5">
        <v>0</v>
      </c>
      <c r="K2167" s="5">
        <v>27</v>
      </c>
      <c r="L2167" s="5">
        <v>15</v>
      </c>
      <c r="M2167" s="5">
        <v>0</v>
      </c>
      <c r="N2167" s="5">
        <v>30</v>
      </c>
      <c r="O2167" s="5">
        <v>17</v>
      </c>
      <c r="P2167" s="5">
        <v>10</v>
      </c>
      <c r="Q2167" s="5">
        <v>0</v>
      </c>
      <c r="R2167" s="5">
        <v>0</v>
      </c>
      <c r="S2167" s="5" t="s">
        <v>27</v>
      </c>
      <c r="T2167" s="5"/>
    </row>
    <row r="2168" spans="1:20" x14ac:dyDescent="0.25">
      <c r="A2168" s="5">
        <f>2161</f>
      </c>
      <c r="B2168" s="5" t="s">
        <v>2187</v>
      </c>
      <c r="C2168" s="5" t="s">
        <v>27</v>
      </c>
      <c r="D2168" s="5" t="s">
        <v>26</v>
      </c>
      <c r="E2168" s="5">
        <v>22</v>
      </c>
      <c r="F2168" s="5">
        <v>0</v>
      </c>
      <c r="G2168" s="5">
        <v>0</v>
      </c>
      <c r="H2168" s="5">
        <v>18</v>
      </c>
      <c r="I2168" s="5">
        <v>28</v>
      </c>
      <c r="J2168" s="5">
        <v>0</v>
      </c>
      <c r="K2168" s="5">
        <v>27</v>
      </c>
      <c r="L2168" s="5">
        <v>15</v>
      </c>
      <c r="M2168" s="5">
        <v>0</v>
      </c>
      <c r="N2168" s="5">
        <v>30</v>
      </c>
      <c r="O2168" s="5">
        <v>17</v>
      </c>
      <c r="P2168" s="5">
        <v>10</v>
      </c>
      <c r="Q2168" s="5">
        <v>0</v>
      </c>
      <c r="R2168" s="5">
        <v>0</v>
      </c>
      <c r="S2168" s="5" t="s">
        <v>27</v>
      </c>
      <c r="T2168" s="5"/>
    </row>
    <row r="2169" spans="1:20" x14ac:dyDescent="0.25">
      <c r="A2169" s="5">
        <f>2162</f>
      </c>
      <c r="B2169" s="5" t="s">
        <v>2188</v>
      </c>
      <c r="C2169" s="5" t="s">
        <v>27</v>
      </c>
      <c r="D2169" s="5" t="s">
        <v>26</v>
      </c>
      <c r="E2169" s="5">
        <v>22</v>
      </c>
      <c r="F2169" s="5">
        <v>0</v>
      </c>
      <c r="G2169" s="5">
        <v>0</v>
      </c>
      <c r="H2169" s="5">
        <v>18</v>
      </c>
      <c r="I2169" s="5">
        <v>28</v>
      </c>
      <c r="J2169" s="5">
        <v>0</v>
      </c>
      <c r="K2169" s="5">
        <v>27</v>
      </c>
      <c r="L2169" s="5">
        <v>15</v>
      </c>
      <c r="M2169" s="5">
        <v>0</v>
      </c>
      <c r="N2169" s="5">
        <v>30</v>
      </c>
      <c r="O2169" s="5">
        <v>17</v>
      </c>
      <c r="P2169" s="5">
        <v>10</v>
      </c>
      <c r="Q2169" s="5">
        <v>0</v>
      </c>
      <c r="R2169" s="5">
        <v>0</v>
      </c>
      <c r="S2169" s="5" t="s">
        <v>27</v>
      </c>
      <c r="T2169" s="5"/>
    </row>
    <row r="2170" spans="1:20" x14ac:dyDescent="0.25">
      <c r="A2170" s="5">
        <f>2163</f>
      </c>
      <c r="B2170" s="5" t="s">
        <v>2189</v>
      </c>
      <c r="C2170" s="5" t="s">
        <v>27</v>
      </c>
      <c r="D2170" s="5" t="s">
        <v>26</v>
      </c>
      <c r="E2170" s="5">
        <v>22</v>
      </c>
      <c r="F2170" s="5">
        <v>0</v>
      </c>
      <c r="G2170" s="5">
        <v>0</v>
      </c>
      <c r="H2170" s="5">
        <v>18</v>
      </c>
      <c r="I2170" s="5">
        <v>28</v>
      </c>
      <c r="J2170" s="5">
        <v>0</v>
      </c>
      <c r="K2170" s="5">
        <v>27</v>
      </c>
      <c r="L2170" s="5">
        <v>15</v>
      </c>
      <c r="M2170" s="5">
        <v>0</v>
      </c>
      <c r="N2170" s="5">
        <v>30</v>
      </c>
      <c r="O2170" s="5">
        <v>17</v>
      </c>
      <c r="P2170" s="5">
        <v>10</v>
      </c>
      <c r="Q2170" s="5">
        <v>0</v>
      </c>
      <c r="R2170" s="5">
        <v>0</v>
      </c>
      <c r="S2170" s="5" t="s">
        <v>27</v>
      </c>
      <c r="T2170" s="5"/>
    </row>
    <row r="2171" spans="1:20" x14ac:dyDescent="0.25">
      <c r="A2171" s="5">
        <f>2164</f>
      </c>
      <c r="B2171" s="5" t="s">
        <v>2190</v>
      </c>
      <c r="C2171" s="5" t="s">
        <v>27</v>
      </c>
      <c r="D2171" s="5" t="s">
        <v>26</v>
      </c>
      <c r="E2171" s="5">
        <v>22</v>
      </c>
      <c r="F2171" s="5">
        <v>0</v>
      </c>
      <c r="G2171" s="5">
        <v>0</v>
      </c>
      <c r="H2171" s="5">
        <v>18</v>
      </c>
      <c r="I2171" s="5">
        <v>28</v>
      </c>
      <c r="J2171" s="5">
        <v>0</v>
      </c>
      <c r="K2171" s="5">
        <v>27</v>
      </c>
      <c r="L2171" s="5">
        <v>15</v>
      </c>
      <c r="M2171" s="5">
        <v>0</v>
      </c>
      <c r="N2171" s="5">
        <v>30</v>
      </c>
      <c r="O2171" s="5">
        <v>17</v>
      </c>
      <c r="P2171" s="5">
        <v>10</v>
      </c>
      <c r="Q2171" s="5">
        <v>0</v>
      </c>
      <c r="R2171" s="5">
        <v>0</v>
      </c>
      <c r="S2171" s="5" t="s">
        <v>27</v>
      </c>
      <c r="T2171" s="5"/>
    </row>
    <row r="2172" spans="1:20" x14ac:dyDescent="0.25">
      <c r="A2172" s="5">
        <f>2165</f>
      </c>
      <c r="B2172" s="5" t="s">
        <v>2191</v>
      </c>
      <c r="C2172" s="5" t="s">
        <v>27</v>
      </c>
      <c r="D2172" s="5" t="s">
        <v>26</v>
      </c>
      <c r="E2172" s="5">
        <v>22</v>
      </c>
      <c r="F2172" s="5">
        <v>0</v>
      </c>
      <c r="G2172" s="5">
        <v>0</v>
      </c>
      <c r="H2172" s="5">
        <v>18</v>
      </c>
      <c r="I2172" s="5">
        <v>28</v>
      </c>
      <c r="J2172" s="5">
        <v>0</v>
      </c>
      <c r="K2172" s="5">
        <v>27</v>
      </c>
      <c r="L2172" s="5">
        <v>15</v>
      </c>
      <c r="M2172" s="5">
        <v>0</v>
      </c>
      <c r="N2172" s="5">
        <v>30</v>
      </c>
      <c r="O2172" s="5">
        <v>17</v>
      </c>
      <c r="P2172" s="5">
        <v>10</v>
      </c>
      <c r="Q2172" s="5">
        <v>0</v>
      </c>
      <c r="R2172" s="5">
        <v>0</v>
      </c>
      <c r="S2172" s="5" t="s">
        <v>27</v>
      </c>
      <c r="T2172" s="5"/>
    </row>
    <row r="2173" spans="1:20" x14ac:dyDescent="0.25">
      <c r="A2173" s="5">
        <f>2166</f>
      </c>
      <c r="B2173" s="5" t="s">
        <v>2192</v>
      </c>
      <c r="C2173" s="5" t="s">
        <v>27</v>
      </c>
      <c r="D2173" s="5" t="s">
        <v>26</v>
      </c>
      <c r="E2173" s="5">
        <v>22</v>
      </c>
      <c r="F2173" s="5">
        <v>0</v>
      </c>
      <c r="G2173" s="5">
        <v>0</v>
      </c>
      <c r="H2173" s="5">
        <v>18</v>
      </c>
      <c r="I2173" s="5">
        <v>28</v>
      </c>
      <c r="J2173" s="5">
        <v>0</v>
      </c>
      <c r="K2173" s="5">
        <v>27</v>
      </c>
      <c r="L2173" s="5">
        <v>15</v>
      </c>
      <c r="M2173" s="5">
        <v>0</v>
      </c>
      <c r="N2173" s="5">
        <v>30</v>
      </c>
      <c r="O2173" s="5">
        <v>17</v>
      </c>
      <c r="P2173" s="5">
        <v>10</v>
      </c>
      <c r="Q2173" s="5">
        <v>0</v>
      </c>
      <c r="R2173" s="5">
        <v>0</v>
      </c>
      <c r="S2173" s="5" t="s">
        <v>27</v>
      </c>
      <c r="T2173" s="5"/>
    </row>
    <row r="2174" spans="1:20" x14ac:dyDescent="0.25">
      <c r="A2174" s="5">
        <f>2167</f>
      </c>
      <c r="B2174" s="5" t="s">
        <v>2193</v>
      </c>
      <c r="C2174" s="5" t="s">
        <v>27</v>
      </c>
      <c r="D2174" s="5" t="s">
        <v>26</v>
      </c>
      <c r="E2174" s="5">
        <v>22</v>
      </c>
      <c r="F2174" s="5">
        <v>0</v>
      </c>
      <c r="G2174" s="5">
        <v>0</v>
      </c>
      <c r="H2174" s="5">
        <v>18</v>
      </c>
      <c r="I2174" s="5">
        <v>28</v>
      </c>
      <c r="J2174" s="5">
        <v>0</v>
      </c>
      <c r="K2174" s="5">
        <v>27</v>
      </c>
      <c r="L2174" s="5">
        <v>15</v>
      </c>
      <c r="M2174" s="5">
        <v>0</v>
      </c>
      <c r="N2174" s="5">
        <v>30</v>
      </c>
      <c r="O2174" s="5">
        <v>17</v>
      </c>
      <c r="P2174" s="5">
        <v>10</v>
      </c>
      <c r="Q2174" s="5">
        <v>0</v>
      </c>
      <c r="R2174" s="5">
        <v>0</v>
      </c>
      <c r="S2174" s="5" t="s">
        <v>27</v>
      </c>
      <c r="T2174" s="5"/>
    </row>
    <row r="2175" spans="1:20" x14ac:dyDescent="0.25">
      <c r="A2175" s="5">
        <f>2168</f>
      </c>
      <c r="B2175" s="5" t="s">
        <v>2194</v>
      </c>
      <c r="C2175" s="5" t="s">
        <v>27</v>
      </c>
      <c r="D2175" s="5" t="s">
        <v>26</v>
      </c>
      <c r="E2175" s="5">
        <v>22</v>
      </c>
      <c r="F2175" s="5">
        <v>0</v>
      </c>
      <c r="G2175" s="5">
        <v>0</v>
      </c>
      <c r="H2175" s="5">
        <v>18</v>
      </c>
      <c r="I2175" s="5">
        <v>28</v>
      </c>
      <c r="J2175" s="5">
        <v>0</v>
      </c>
      <c r="K2175" s="5">
        <v>27</v>
      </c>
      <c r="L2175" s="5">
        <v>15</v>
      </c>
      <c r="M2175" s="5">
        <v>0</v>
      </c>
      <c r="N2175" s="5">
        <v>30</v>
      </c>
      <c r="O2175" s="5">
        <v>17</v>
      </c>
      <c r="P2175" s="5">
        <v>10</v>
      </c>
      <c r="Q2175" s="5">
        <v>0</v>
      </c>
      <c r="R2175" s="5">
        <v>0</v>
      </c>
      <c r="S2175" s="5" t="s">
        <v>27</v>
      </c>
      <c r="T2175" s="5"/>
    </row>
    <row r="2176" spans="1:20" x14ac:dyDescent="0.25">
      <c r="A2176" s="5">
        <f>2169</f>
      </c>
      <c r="B2176" s="5" t="s">
        <v>2195</v>
      </c>
      <c r="C2176" s="5" t="s">
        <v>27</v>
      </c>
      <c r="D2176" s="5" t="s">
        <v>26</v>
      </c>
      <c r="E2176" s="5">
        <v>22</v>
      </c>
      <c r="F2176" s="5">
        <v>0</v>
      </c>
      <c r="G2176" s="5">
        <v>0</v>
      </c>
      <c r="H2176" s="5">
        <v>18</v>
      </c>
      <c r="I2176" s="5">
        <v>28</v>
      </c>
      <c r="J2176" s="5">
        <v>0</v>
      </c>
      <c r="K2176" s="5">
        <v>27</v>
      </c>
      <c r="L2176" s="5">
        <v>15</v>
      </c>
      <c r="M2176" s="5">
        <v>0</v>
      </c>
      <c r="N2176" s="5">
        <v>30</v>
      </c>
      <c r="O2176" s="5">
        <v>17</v>
      </c>
      <c r="P2176" s="5">
        <v>10</v>
      </c>
      <c r="Q2176" s="5">
        <v>0</v>
      </c>
      <c r="R2176" s="5">
        <v>0</v>
      </c>
      <c r="S2176" s="5" t="s">
        <v>27</v>
      </c>
      <c r="T2176" s="5"/>
    </row>
    <row r="2177" spans="1:20" x14ac:dyDescent="0.25">
      <c r="A2177" s="5">
        <f>2170</f>
      </c>
      <c r="B2177" s="5" t="s">
        <v>2196</v>
      </c>
      <c r="C2177" s="5" t="s">
        <v>27</v>
      </c>
      <c r="D2177" s="5" t="s">
        <v>26</v>
      </c>
      <c r="E2177" s="5">
        <v>22</v>
      </c>
      <c r="F2177" s="5">
        <v>0</v>
      </c>
      <c r="G2177" s="5">
        <v>0</v>
      </c>
      <c r="H2177" s="5">
        <v>18</v>
      </c>
      <c r="I2177" s="5">
        <v>28</v>
      </c>
      <c r="J2177" s="5">
        <v>0</v>
      </c>
      <c r="K2177" s="5">
        <v>27</v>
      </c>
      <c r="L2177" s="5">
        <v>15</v>
      </c>
      <c r="M2177" s="5">
        <v>0</v>
      </c>
      <c r="N2177" s="5">
        <v>30</v>
      </c>
      <c r="O2177" s="5">
        <v>17</v>
      </c>
      <c r="P2177" s="5">
        <v>10</v>
      </c>
      <c r="Q2177" s="5">
        <v>0</v>
      </c>
      <c r="R2177" s="5">
        <v>0</v>
      </c>
      <c r="S2177" s="5" t="s">
        <v>27</v>
      </c>
      <c r="T2177" s="5"/>
    </row>
    <row r="2178" spans="1:20" x14ac:dyDescent="0.25">
      <c r="A2178" s="5">
        <f>2171</f>
      </c>
      <c r="B2178" s="5" t="s">
        <v>2197</v>
      </c>
      <c r="C2178" s="5" t="s">
        <v>27</v>
      </c>
      <c r="D2178" s="5" t="s">
        <v>26</v>
      </c>
      <c r="E2178" s="5">
        <v>22</v>
      </c>
      <c r="F2178" s="5">
        <v>0</v>
      </c>
      <c r="G2178" s="5">
        <v>0</v>
      </c>
      <c r="H2178" s="5">
        <v>18</v>
      </c>
      <c r="I2178" s="5">
        <v>28</v>
      </c>
      <c r="J2178" s="5">
        <v>0</v>
      </c>
      <c r="K2178" s="5">
        <v>27</v>
      </c>
      <c r="L2178" s="5">
        <v>15</v>
      </c>
      <c r="M2178" s="5">
        <v>0</v>
      </c>
      <c r="N2178" s="5">
        <v>30</v>
      </c>
      <c r="O2178" s="5">
        <v>17</v>
      </c>
      <c r="P2178" s="5">
        <v>10</v>
      </c>
      <c r="Q2178" s="5">
        <v>0</v>
      </c>
      <c r="R2178" s="5">
        <v>0</v>
      </c>
      <c r="S2178" s="5" t="s">
        <v>27</v>
      </c>
      <c r="T2178" s="5"/>
    </row>
    <row r="2179" spans="1:20" x14ac:dyDescent="0.25">
      <c r="A2179" s="5">
        <f>2172</f>
      </c>
      <c r="B2179" s="5" t="s">
        <v>2198</v>
      </c>
      <c r="C2179" s="5" t="s">
        <v>27</v>
      </c>
      <c r="D2179" s="5" t="s">
        <v>26</v>
      </c>
      <c r="E2179" s="5">
        <v>22</v>
      </c>
      <c r="F2179" s="5">
        <v>0</v>
      </c>
      <c r="G2179" s="5">
        <v>0</v>
      </c>
      <c r="H2179" s="5">
        <v>18</v>
      </c>
      <c r="I2179" s="5">
        <v>28</v>
      </c>
      <c r="J2179" s="5">
        <v>0</v>
      </c>
      <c r="K2179" s="5">
        <v>27</v>
      </c>
      <c r="L2179" s="5">
        <v>15</v>
      </c>
      <c r="M2179" s="5">
        <v>0</v>
      </c>
      <c r="N2179" s="5">
        <v>30</v>
      </c>
      <c r="O2179" s="5">
        <v>17</v>
      </c>
      <c r="P2179" s="5">
        <v>10</v>
      </c>
      <c r="Q2179" s="5">
        <v>0</v>
      </c>
      <c r="R2179" s="5">
        <v>0</v>
      </c>
      <c r="S2179" s="5" t="s">
        <v>27</v>
      </c>
      <c r="T2179" s="5"/>
    </row>
    <row r="2180" spans="1:20" x14ac:dyDescent="0.25">
      <c r="A2180" s="5">
        <f>2173</f>
      </c>
      <c r="B2180" s="5" t="s">
        <v>2199</v>
      </c>
      <c r="C2180" s="5" t="s">
        <v>27</v>
      </c>
      <c r="D2180" s="5" t="s">
        <v>26</v>
      </c>
      <c r="E2180" s="5">
        <v>22</v>
      </c>
      <c r="F2180" s="5">
        <v>0</v>
      </c>
      <c r="G2180" s="5">
        <v>0</v>
      </c>
      <c r="H2180" s="5">
        <v>18</v>
      </c>
      <c r="I2180" s="5">
        <v>28</v>
      </c>
      <c r="J2180" s="5">
        <v>0</v>
      </c>
      <c r="K2180" s="5">
        <v>27</v>
      </c>
      <c r="L2180" s="5">
        <v>15</v>
      </c>
      <c r="M2180" s="5">
        <v>0</v>
      </c>
      <c r="N2180" s="5">
        <v>30</v>
      </c>
      <c r="O2180" s="5">
        <v>17</v>
      </c>
      <c r="P2180" s="5">
        <v>10</v>
      </c>
      <c r="Q2180" s="5">
        <v>0</v>
      </c>
      <c r="R2180" s="5">
        <v>0</v>
      </c>
      <c r="S2180" s="5" t="s">
        <v>27</v>
      </c>
      <c r="T2180" s="5"/>
    </row>
    <row r="2181" spans="1:20" x14ac:dyDescent="0.25">
      <c r="A2181" s="5">
        <f>2174</f>
      </c>
      <c r="B2181" s="5" t="s">
        <v>2200</v>
      </c>
      <c r="C2181" s="5" t="s">
        <v>27</v>
      </c>
      <c r="D2181" s="5" t="s">
        <v>26</v>
      </c>
      <c r="E2181" s="5">
        <v>22</v>
      </c>
      <c r="F2181" s="5">
        <v>0</v>
      </c>
      <c r="G2181" s="5">
        <v>0</v>
      </c>
      <c r="H2181" s="5">
        <v>18</v>
      </c>
      <c r="I2181" s="5">
        <v>28</v>
      </c>
      <c r="J2181" s="5">
        <v>0</v>
      </c>
      <c r="K2181" s="5">
        <v>27</v>
      </c>
      <c r="L2181" s="5">
        <v>15</v>
      </c>
      <c r="M2181" s="5">
        <v>0</v>
      </c>
      <c r="N2181" s="5">
        <v>30</v>
      </c>
      <c r="O2181" s="5">
        <v>17</v>
      </c>
      <c r="P2181" s="5">
        <v>10</v>
      </c>
      <c r="Q2181" s="5">
        <v>0</v>
      </c>
      <c r="R2181" s="5">
        <v>0</v>
      </c>
      <c r="S2181" s="5" t="s">
        <v>27</v>
      </c>
      <c r="T2181" s="5"/>
    </row>
    <row r="2182" spans="1:20" x14ac:dyDescent="0.25">
      <c r="A2182" s="5">
        <f>2175</f>
      </c>
      <c r="B2182" s="5" t="s">
        <v>2201</v>
      </c>
      <c r="C2182" s="5" t="s">
        <v>27</v>
      </c>
      <c r="D2182" s="5" t="s">
        <v>26</v>
      </c>
      <c r="E2182" s="5">
        <v>22</v>
      </c>
      <c r="F2182" s="5">
        <v>0</v>
      </c>
      <c r="G2182" s="5">
        <v>0</v>
      </c>
      <c r="H2182" s="5">
        <v>18</v>
      </c>
      <c r="I2182" s="5">
        <v>28</v>
      </c>
      <c r="J2182" s="5">
        <v>0</v>
      </c>
      <c r="K2182" s="5">
        <v>27</v>
      </c>
      <c r="L2182" s="5">
        <v>15</v>
      </c>
      <c r="M2182" s="5">
        <v>0</v>
      </c>
      <c r="N2182" s="5">
        <v>30</v>
      </c>
      <c r="O2182" s="5">
        <v>17</v>
      </c>
      <c r="P2182" s="5">
        <v>10</v>
      </c>
      <c r="Q2182" s="5">
        <v>0</v>
      </c>
      <c r="R2182" s="5">
        <v>0</v>
      </c>
      <c r="S2182" s="5" t="s">
        <v>27</v>
      </c>
      <c r="T2182" s="5"/>
    </row>
    <row r="2183" spans="1:20" x14ac:dyDescent="0.25">
      <c r="A2183" s="5">
        <f>2176</f>
      </c>
      <c r="B2183" s="5" t="s">
        <v>2202</v>
      </c>
      <c r="C2183" s="5" t="s">
        <v>27</v>
      </c>
      <c r="D2183" s="5" t="s">
        <v>26</v>
      </c>
      <c r="E2183" s="5">
        <v>22</v>
      </c>
      <c r="F2183" s="5">
        <v>0</v>
      </c>
      <c r="G2183" s="5">
        <v>0</v>
      </c>
      <c r="H2183" s="5">
        <v>18</v>
      </c>
      <c r="I2183" s="5">
        <v>28</v>
      </c>
      <c r="J2183" s="5">
        <v>0</v>
      </c>
      <c r="K2183" s="5">
        <v>27</v>
      </c>
      <c r="L2183" s="5">
        <v>15</v>
      </c>
      <c r="M2183" s="5">
        <v>0</v>
      </c>
      <c r="N2183" s="5">
        <v>30</v>
      </c>
      <c r="O2183" s="5">
        <v>17</v>
      </c>
      <c r="P2183" s="5">
        <v>10</v>
      </c>
      <c r="Q2183" s="5">
        <v>0</v>
      </c>
      <c r="R2183" s="5">
        <v>0</v>
      </c>
      <c r="S2183" s="5" t="s">
        <v>27</v>
      </c>
      <c r="T2183" s="5"/>
    </row>
    <row r="2184" spans="1:20" x14ac:dyDescent="0.25">
      <c r="A2184" s="5">
        <f>2177</f>
      </c>
      <c r="B2184" s="5" t="s">
        <v>2203</v>
      </c>
      <c r="C2184" s="5" t="s">
        <v>27</v>
      </c>
      <c r="D2184" s="5" t="s">
        <v>26</v>
      </c>
      <c r="E2184" s="5">
        <v>22</v>
      </c>
      <c r="F2184" s="5">
        <v>0</v>
      </c>
      <c r="G2184" s="5">
        <v>0</v>
      </c>
      <c r="H2184" s="5">
        <v>18</v>
      </c>
      <c r="I2184" s="5">
        <v>28</v>
      </c>
      <c r="J2184" s="5">
        <v>0</v>
      </c>
      <c r="K2184" s="5">
        <v>27</v>
      </c>
      <c r="L2184" s="5">
        <v>15</v>
      </c>
      <c r="M2184" s="5">
        <v>0</v>
      </c>
      <c r="N2184" s="5">
        <v>30</v>
      </c>
      <c r="O2184" s="5">
        <v>17</v>
      </c>
      <c r="P2184" s="5">
        <v>10</v>
      </c>
      <c r="Q2184" s="5">
        <v>0</v>
      </c>
      <c r="R2184" s="5">
        <v>0</v>
      </c>
      <c r="S2184" s="5" t="s">
        <v>27</v>
      </c>
      <c r="T2184" s="5"/>
    </row>
    <row r="2185" spans="1:20" x14ac:dyDescent="0.25">
      <c r="A2185" s="5">
        <f>2178</f>
      </c>
      <c r="B2185" s="5" t="s">
        <v>2204</v>
      </c>
      <c r="C2185" s="5" t="s">
        <v>27</v>
      </c>
      <c r="D2185" s="5" t="s">
        <v>26</v>
      </c>
      <c r="E2185" s="5">
        <v>22</v>
      </c>
      <c r="F2185" s="5">
        <v>0</v>
      </c>
      <c r="G2185" s="5">
        <v>0</v>
      </c>
      <c r="H2185" s="5">
        <v>18</v>
      </c>
      <c r="I2185" s="5">
        <v>28</v>
      </c>
      <c r="J2185" s="5">
        <v>0</v>
      </c>
      <c r="K2185" s="5">
        <v>27</v>
      </c>
      <c r="L2185" s="5">
        <v>15</v>
      </c>
      <c r="M2185" s="5">
        <v>0</v>
      </c>
      <c r="N2185" s="5">
        <v>30</v>
      </c>
      <c r="O2185" s="5">
        <v>17</v>
      </c>
      <c r="P2185" s="5">
        <v>10</v>
      </c>
      <c r="Q2185" s="5">
        <v>0</v>
      </c>
      <c r="R2185" s="5">
        <v>0</v>
      </c>
      <c r="S2185" s="5" t="s">
        <v>27</v>
      </c>
      <c r="T2185" s="5"/>
    </row>
    <row r="2186" spans="1:20" x14ac:dyDescent="0.25">
      <c r="A2186" s="5">
        <f>2179</f>
      </c>
      <c r="B2186" s="5" t="s">
        <v>2205</v>
      </c>
      <c r="C2186" s="5" t="s">
        <v>27</v>
      </c>
      <c r="D2186" s="5" t="s">
        <v>26</v>
      </c>
      <c r="E2186" s="5">
        <v>22</v>
      </c>
      <c r="F2186" s="5">
        <v>0</v>
      </c>
      <c r="G2186" s="5">
        <v>0</v>
      </c>
      <c r="H2186" s="5">
        <v>18</v>
      </c>
      <c r="I2186" s="5">
        <v>28</v>
      </c>
      <c r="J2186" s="5">
        <v>0</v>
      </c>
      <c r="K2186" s="5">
        <v>27</v>
      </c>
      <c r="L2186" s="5">
        <v>15</v>
      </c>
      <c r="M2186" s="5">
        <v>0</v>
      </c>
      <c r="N2186" s="5">
        <v>30</v>
      </c>
      <c r="O2186" s="5">
        <v>17</v>
      </c>
      <c r="P2186" s="5">
        <v>10</v>
      </c>
      <c r="Q2186" s="5">
        <v>0</v>
      </c>
      <c r="R2186" s="5">
        <v>0</v>
      </c>
      <c r="S2186" s="5" t="s">
        <v>27</v>
      </c>
      <c r="T2186" s="5"/>
    </row>
    <row r="2187" spans="1:20" x14ac:dyDescent="0.25">
      <c r="A2187" s="5">
        <f>2180</f>
      </c>
      <c r="B2187" s="5" t="s">
        <v>2206</v>
      </c>
      <c r="C2187" s="5" t="s">
        <v>27</v>
      </c>
      <c r="D2187" s="5" t="s">
        <v>26</v>
      </c>
      <c r="E2187" s="5">
        <v>22</v>
      </c>
      <c r="F2187" s="5">
        <v>0</v>
      </c>
      <c r="G2187" s="5">
        <v>0</v>
      </c>
      <c r="H2187" s="5">
        <v>18</v>
      </c>
      <c r="I2187" s="5">
        <v>28</v>
      </c>
      <c r="J2187" s="5">
        <v>0</v>
      </c>
      <c r="K2187" s="5">
        <v>27</v>
      </c>
      <c r="L2187" s="5">
        <v>15</v>
      </c>
      <c r="M2187" s="5">
        <v>0</v>
      </c>
      <c r="N2187" s="5">
        <v>30</v>
      </c>
      <c r="O2187" s="5">
        <v>17</v>
      </c>
      <c r="P2187" s="5">
        <v>10</v>
      </c>
      <c r="Q2187" s="5">
        <v>0</v>
      </c>
      <c r="R2187" s="5">
        <v>0</v>
      </c>
      <c r="S2187" s="5" t="s">
        <v>27</v>
      </c>
      <c r="T2187" s="5"/>
    </row>
    <row r="2188" spans="1:20" x14ac:dyDescent="0.25">
      <c r="A2188" s="5">
        <f>2181</f>
      </c>
      <c r="B2188" s="5" t="s">
        <v>2207</v>
      </c>
      <c r="C2188" s="5" t="s">
        <v>27</v>
      </c>
      <c r="D2188" s="5" t="s">
        <v>26</v>
      </c>
      <c r="E2188" s="5">
        <v>22</v>
      </c>
      <c r="F2188" s="5">
        <v>0</v>
      </c>
      <c r="G2188" s="5">
        <v>0</v>
      </c>
      <c r="H2188" s="5">
        <v>18</v>
      </c>
      <c r="I2188" s="5">
        <v>28</v>
      </c>
      <c r="J2188" s="5">
        <v>0</v>
      </c>
      <c r="K2188" s="5">
        <v>27</v>
      </c>
      <c r="L2188" s="5">
        <v>15</v>
      </c>
      <c r="M2188" s="5">
        <v>0</v>
      </c>
      <c r="N2188" s="5">
        <v>30</v>
      </c>
      <c r="O2188" s="5">
        <v>17</v>
      </c>
      <c r="P2188" s="5">
        <v>10</v>
      </c>
      <c r="Q2188" s="5">
        <v>0</v>
      </c>
      <c r="R2188" s="5">
        <v>0</v>
      </c>
      <c r="S2188" s="5" t="s">
        <v>27</v>
      </c>
      <c r="T2188" s="5"/>
    </row>
    <row r="2189" spans="1:20" x14ac:dyDescent="0.25">
      <c r="A2189" s="5">
        <f>2182</f>
      </c>
      <c r="B2189" s="5" t="s">
        <v>2208</v>
      </c>
      <c r="C2189" s="5" t="s">
        <v>27</v>
      </c>
      <c r="D2189" s="5" t="s">
        <v>26</v>
      </c>
      <c r="E2189" s="5">
        <v>22</v>
      </c>
      <c r="F2189" s="5">
        <v>0</v>
      </c>
      <c r="G2189" s="5">
        <v>0</v>
      </c>
      <c r="H2189" s="5">
        <v>18</v>
      </c>
      <c r="I2189" s="5">
        <v>28</v>
      </c>
      <c r="J2189" s="5">
        <v>0</v>
      </c>
      <c r="K2189" s="5">
        <v>27</v>
      </c>
      <c r="L2189" s="5">
        <v>15</v>
      </c>
      <c r="M2189" s="5">
        <v>0</v>
      </c>
      <c r="N2189" s="5">
        <v>30</v>
      </c>
      <c r="O2189" s="5">
        <v>17</v>
      </c>
      <c r="P2189" s="5">
        <v>10</v>
      </c>
      <c r="Q2189" s="5">
        <v>0</v>
      </c>
      <c r="R2189" s="5">
        <v>0</v>
      </c>
      <c r="S2189" s="5" t="s">
        <v>27</v>
      </c>
      <c r="T2189" s="5"/>
    </row>
    <row r="2190" spans="1:20" x14ac:dyDescent="0.25">
      <c r="A2190" s="5">
        <f>2183</f>
      </c>
      <c r="B2190" s="5" t="s">
        <v>2209</v>
      </c>
      <c r="C2190" s="5" t="s">
        <v>27</v>
      </c>
      <c r="D2190" s="5" t="s">
        <v>26</v>
      </c>
      <c r="E2190" s="5">
        <v>22</v>
      </c>
      <c r="F2190" s="5">
        <v>0</v>
      </c>
      <c r="G2190" s="5">
        <v>0</v>
      </c>
      <c r="H2190" s="5">
        <v>18</v>
      </c>
      <c r="I2190" s="5">
        <v>28</v>
      </c>
      <c r="J2190" s="5">
        <v>0</v>
      </c>
      <c r="K2190" s="5">
        <v>27</v>
      </c>
      <c r="L2190" s="5">
        <v>15</v>
      </c>
      <c r="M2190" s="5">
        <v>0</v>
      </c>
      <c r="N2190" s="5">
        <v>30</v>
      </c>
      <c r="O2190" s="5">
        <v>17</v>
      </c>
      <c r="P2190" s="5">
        <v>10</v>
      </c>
      <c r="Q2190" s="5">
        <v>0</v>
      </c>
      <c r="R2190" s="5">
        <v>0</v>
      </c>
      <c r="S2190" s="5" t="s">
        <v>27</v>
      </c>
      <c r="T2190" s="5"/>
    </row>
    <row r="2191" spans="1:20" x14ac:dyDescent="0.25">
      <c r="A2191" s="5">
        <f>2184</f>
      </c>
      <c r="B2191" s="5" t="s">
        <v>2210</v>
      </c>
      <c r="C2191" s="5" t="s">
        <v>27</v>
      </c>
      <c r="D2191" s="5" t="s">
        <v>26</v>
      </c>
      <c r="E2191" s="5">
        <v>22</v>
      </c>
      <c r="F2191" s="5">
        <v>0</v>
      </c>
      <c r="G2191" s="5">
        <v>0</v>
      </c>
      <c r="H2191" s="5">
        <v>18</v>
      </c>
      <c r="I2191" s="5">
        <v>28</v>
      </c>
      <c r="J2191" s="5">
        <v>0</v>
      </c>
      <c r="K2191" s="5">
        <v>27</v>
      </c>
      <c r="L2191" s="5">
        <v>15</v>
      </c>
      <c r="M2191" s="5">
        <v>0</v>
      </c>
      <c r="N2191" s="5">
        <v>30</v>
      </c>
      <c r="O2191" s="5">
        <v>17</v>
      </c>
      <c r="P2191" s="5">
        <v>10</v>
      </c>
      <c r="Q2191" s="5">
        <v>0</v>
      </c>
      <c r="R2191" s="5">
        <v>0</v>
      </c>
      <c r="S2191" s="5" t="s">
        <v>27</v>
      </c>
      <c r="T2191" s="5"/>
    </row>
    <row r="2192" spans="1:20" x14ac:dyDescent="0.25">
      <c r="A2192" s="5">
        <f>2185</f>
      </c>
      <c r="B2192" s="5" t="s">
        <v>2211</v>
      </c>
      <c r="C2192" s="5" t="s">
        <v>27</v>
      </c>
      <c r="D2192" s="5" t="s">
        <v>26</v>
      </c>
      <c r="E2192" s="5">
        <v>22</v>
      </c>
      <c r="F2192" s="5">
        <v>0</v>
      </c>
      <c r="G2192" s="5">
        <v>0</v>
      </c>
      <c r="H2192" s="5">
        <v>18</v>
      </c>
      <c r="I2192" s="5">
        <v>28</v>
      </c>
      <c r="J2192" s="5">
        <v>0</v>
      </c>
      <c r="K2192" s="5">
        <v>27</v>
      </c>
      <c r="L2192" s="5">
        <v>15</v>
      </c>
      <c r="M2192" s="5">
        <v>0</v>
      </c>
      <c r="N2192" s="5">
        <v>30</v>
      </c>
      <c r="O2192" s="5">
        <v>17</v>
      </c>
      <c r="P2192" s="5">
        <v>10</v>
      </c>
      <c r="Q2192" s="5">
        <v>0</v>
      </c>
      <c r="R2192" s="5">
        <v>0</v>
      </c>
      <c r="S2192" s="5" t="s">
        <v>27</v>
      </c>
      <c r="T2192" s="5"/>
    </row>
    <row r="2193" spans="1:20" x14ac:dyDescent="0.25">
      <c r="A2193" s="5">
        <f>2186</f>
      </c>
      <c r="B2193" s="5" t="s">
        <v>2212</v>
      </c>
      <c r="C2193" s="5" t="s">
        <v>27</v>
      </c>
      <c r="D2193" s="5" t="s">
        <v>26</v>
      </c>
      <c r="E2193" s="5">
        <v>22</v>
      </c>
      <c r="F2193" s="5">
        <v>0</v>
      </c>
      <c r="G2193" s="5">
        <v>0</v>
      </c>
      <c r="H2193" s="5">
        <v>18</v>
      </c>
      <c r="I2193" s="5">
        <v>28</v>
      </c>
      <c r="J2193" s="5">
        <v>0</v>
      </c>
      <c r="K2193" s="5">
        <v>27</v>
      </c>
      <c r="L2193" s="5">
        <v>15</v>
      </c>
      <c r="M2193" s="5">
        <v>0</v>
      </c>
      <c r="N2193" s="5">
        <v>30</v>
      </c>
      <c r="O2193" s="5">
        <v>17</v>
      </c>
      <c r="P2193" s="5">
        <v>10</v>
      </c>
      <c r="Q2193" s="5">
        <v>0</v>
      </c>
      <c r="R2193" s="5">
        <v>0</v>
      </c>
      <c r="S2193" s="5" t="s">
        <v>27</v>
      </c>
      <c r="T2193" s="5"/>
    </row>
    <row r="2194" spans="1:20" x14ac:dyDescent="0.25">
      <c r="A2194" s="5">
        <f>2187</f>
      </c>
      <c r="B2194" s="5" t="s">
        <v>2213</v>
      </c>
      <c r="C2194" s="5" t="s">
        <v>27</v>
      </c>
      <c r="D2194" s="5" t="s">
        <v>26</v>
      </c>
      <c r="E2194" s="5">
        <v>22</v>
      </c>
      <c r="F2194" s="5">
        <v>0</v>
      </c>
      <c r="G2194" s="5">
        <v>0</v>
      </c>
      <c r="H2194" s="5">
        <v>18</v>
      </c>
      <c r="I2194" s="5">
        <v>28</v>
      </c>
      <c r="J2194" s="5">
        <v>0</v>
      </c>
      <c r="K2194" s="5">
        <v>27</v>
      </c>
      <c r="L2194" s="5">
        <v>15</v>
      </c>
      <c r="M2194" s="5">
        <v>0</v>
      </c>
      <c r="N2194" s="5">
        <v>30</v>
      </c>
      <c r="O2194" s="5">
        <v>17</v>
      </c>
      <c r="P2194" s="5">
        <v>10</v>
      </c>
      <c r="Q2194" s="5">
        <v>0</v>
      </c>
      <c r="R2194" s="5">
        <v>0</v>
      </c>
      <c r="S2194" s="5" t="s">
        <v>27</v>
      </c>
      <c r="T2194" s="5"/>
    </row>
    <row r="2195" spans="1:20" x14ac:dyDescent="0.25">
      <c r="A2195" s="5">
        <f>2188</f>
      </c>
      <c r="B2195" s="5" t="s">
        <v>2214</v>
      </c>
      <c r="C2195" s="5" t="s">
        <v>27</v>
      </c>
      <c r="D2195" s="5" t="s">
        <v>26</v>
      </c>
      <c r="E2195" s="5">
        <v>22</v>
      </c>
      <c r="F2195" s="5">
        <v>0</v>
      </c>
      <c r="G2195" s="5">
        <v>0</v>
      </c>
      <c r="H2195" s="5">
        <v>18</v>
      </c>
      <c r="I2195" s="5">
        <v>28</v>
      </c>
      <c r="J2195" s="5">
        <v>0</v>
      </c>
      <c r="K2195" s="5">
        <v>27</v>
      </c>
      <c r="L2195" s="5">
        <v>15</v>
      </c>
      <c r="M2195" s="5">
        <v>0</v>
      </c>
      <c r="N2195" s="5">
        <v>30</v>
      </c>
      <c r="O2195" s="5">
        <v>17</v>
      </c>
      <c r="P2195" s="5">
        <v>10</v>
      </c>
      <c r="Q2195" s="5">
        <v>0</v>
      </c>
      <c r="R2195" s="5">
        <v>0</v>
      </c>
      <c r="S2195" s="5" t="s">
        <v>27</v>
      </c>
      <c r="T2195" s="5"/>
    </row>
    <row r="2196" spans="1:20" x14ac:dyDescent="0.25">
      <c r="A2196" s="5">
        <f>2189</f>
      </c>
      <c r="B2196" s="5" t="s">
        <v>2215</v>
      </c>
      <c r="C2196" s="5" t="s">
        <v>27</v>
      </c>
      <c r="D2196" s="5" t="s">
        <v>26</v>
      </c>
      <c r="E2196" s="5">
        <v>22</v>
      </c>
      <c r="F2196" s="5">
        <v>0</v>
      </c>
      <c r="G2196" s="5">
        <v>0</v>
      </c>
      <c r="H2196" s="5">
        <v>18</v>
      </c>
      <c r="I2196" s="5">
        <v>28</v>
      </c>
      <c r="J2196" s="5">
        <v>0</v>
      </c>
      <c r="K2196" s="5">
        <v>27</v>
      </c>
      <c r="L2196" s="5">
        <v>15</v>
      </c>
      <c r="M2196" s="5">
        <v>0</v>
      </c>
      <c r="N2196" s="5">
        <v>30</v>
      </c>
      <c r="O2196" s="5">
        <v>17</v>
      </c>
      <c r="P2196" s="5">
        <v>10</v>
      </c>
      <c r="Q2196" s="5">
        <v>0</v>
      </c>
      <c r="R2196" s="5">
        <v>0</v>
      </c>
      <c r="S2196" s="5" t="s">
        <v>27</v>
      </c>
      <c r="T2196" s="5"/>
    </row>
    <row r="2197" spans="1:20" x14ac:dyDescent="0.25">
      <c r="A2197" s="5">
        <f>2190</f>
      </c>
      <c r="B2197" s="5" t="s">
        <v>2216</v>
      </c>
      <c r="C2197" s="5" t="s">
        <v>27</v>
      </c>
      <c r="D2197" s="5" t="s">
        <v>26</v>
      </c>
      <c r="E2197" s="5">
        <v>22</v>
      </c>
      <c r="F2197" s="5">
        <v>0</v>
      </c>
      <c r="G2197" s="5">
        <v>0</v>
      </c>
      <c r="H2197" s="5">
        <v>18</v>
      </c>
      <c r="I2197" s="5">
        <v>28</v>
      </c>
      <c r="J2197" s="5">
        <v>0</v>
      </c>
      <c r="K2197" s="5">
        <v>27</v>
      </c>
      <c r="L2197" s="5">
        <v>15</v>
      </c>
      <c r="M2197" s="5">
        <v>0</v>
      </c>
      <c r="N2197" s="5">
        <v>30</v>
      </c>
      <c r="O2197" s="5">
        <v>17</v>
      </c>
      <c r="P2197" s="5">
        <v>10</v>
      </c>
      <c r="Q2197" s="5">
        <v>0</v>
      </c>
      <c r="R2197" s="5">
        <v>0</v>
      </c>
      <c r="S2197" s="5" t="s">
        <v>27</v>
      </c>
      <c r="T2197" s="5"/>
    </row>
    <row r="2198" spans="1:20" x14ac:dyDescent="0.25">
      <c r="A2198" s="5">
        <f>2191</f>
      </c>
      <c r="B2198" s="5" t="s">
        <v>2217</v>
      </c>
      <c r="C2198" s="5" t="s">
        <v>27</v>
      </c>
      <c r="D2198" s="5" t="s">
        <v>26</v>
      </c>
      <c r="E2198" s="5">
        <v>22</v>
      </c>
      <c r="F2198" s="5">
        <v>0</v>
      </c>
      <c r="G2198" s="5">
        <v>0</v>
      </c>
      <c r="H2198" s="5">
        <v>18</v>
      </c>
      <c r="I2198" s="5">
        <v>28</v>
      </c>
      <c r="J2198" s="5">
        <v>0</v>
      </c>
      <c r="K2198" s="5">
        <v>27</v>
      </c>
      <c r="L2198" s="5">
        <v>15</v>
      </c>
      <c r="M2198" s="5">
        <v>0</v>
      </c>
      <c r="N2198" s="5">
        <v>30</v>
      </c>
      <c r="O2198" s="5">
        <v>17</v>
      </c>
      <c r="P2198" s="5">
        <v>10</v>
      </c>
      <c r="Q2198" s="5">
        <v>0</v>
      </c>
      <c r="R2198" s="5">
        <v>0</v>
      </c>
      <c r="S2198" s="5" t="s">
        <v>27</v>
      </c>
      <c r="T2198" s="5"/>
    </row>
    <row r="2199" spans="1:20" x14ac:dyDescent="0.25">
      <c r="A2199" s="5">
        <f>2192</f>
      </c>
      <c r="B2199" s="5" t="s">
        <v>2218</v>
      </c>
      <c r="C2199" s="5" t="s">
        <v>27</v>
      </c>
      <c r="D2199" s="5" t="s">
        <v>26</v>
      </c>
      <c r="E2199" s="5">
        <v>22</v>
      </c>
      <c r="F2199" s="5">
        <v>0</v>
      </c>
      <c r="G2199" s="5">
        <v>0</v>
      </c>
      <c r="H2199" s="5">
        <v>18</v>
      </c>
      <c r="I2199" s="5">
        <v>28</v>
      </c>
      <c r="J2199" s="5">
        <v>0</v>
      </c>
      <c r="K2199" s="5">
        <v>27</v>
      </c>
      <c r="L2199" s="5">
        <v>15</v>
      </c>
      <c r="M2199" s="5">
        <v>0</v>
      </c>
      <c r="N2199" s="5">
        <v>30</v>
      </c>
      <c r="O2199" s="5">
        <v>17</v>
      </c>
      <c r="P2199" s="5">
        <v>10</v>
      </c>
      <c r="Q2199" s="5">
        <v>0</v>
      </c>
      <c r="R2199" s="5">
        <v>0</v>
      </c>
      <c r="S2199" s="5" t="s">
        <v>27</v>
      </c>
      <c r="T2199" s="5"/>
    </row>
    <row r="2200" spans="1:20" x14ac:dyDescent="0.25">
      <c r="A2200" s="5">
        <f>2193</f>
      </c>
      <c r="B2200" s="5" t="s">
        <v>2219</v>
      </c>
      <c r="C2200" s="5" t="s">
        <v>27</v>
      </c>
      <c r="D2200" s="5" t="s">
        <v>26</v>
      </c>
      <c r="E2200" s="5">
        <v>22</v>
      </c>
      <c r="F2200" s="5">
        <v>0</v>
      </c>
      <c r="G2200" s="5">
        <v>0</v>
      </c>
      <c r="H2200" s="5">
        <v>18</v>
      </c>
      <c r="I2200" s="5">
        <v>28</v>
      </c>
      <c r="J2200" s="5">
        <v>0</v>
      </c>
      <c r="K2200" s="5">
        <v>27</v>
      </c>
      <c r="L2200" s="5">
        <v>15</v>
      </c>
      <c r="M2200" s="5">
        <v>0</v>
      </c>
      <c r="N2200" s="5">
        <v>30</v>
      </c>
      <c r="O2200" s="5">
        <v>17</v>
      </c>
      <c r="P2200" s="5">
        <v>10</v>
      </c>
      <c r="Q2200" s="5">
        <v>0</v>
      </c>
      <c r="R2200" s="5">
        <v>0</v>
      </c>
      <c r="S2200" s="5" t="s">
        <v>27</v>
      </c>
      <c r="T2200" s="5"/>
    </row>
    <row r="2201" spans="1:20" x14ac:dyDescent="0.25">
      <c r="A2201" s="5">
        <f>2194</f>
      </c>
      <c r="B2201" s="5" t="s">
        <v>2220</v>
      </c>
      <c r="C2201" s="5" t="s">
        <v>27</v>
      </c>
      <c r="D2201" s="5" t="s">
        <v>26</v>
      </c>
      <c r="E2201" s="5">
        <v>22</v>
      </c>
      <c r="F2201" s="5">
        <v>0</v>
      </c>
      <c r="G2201" s="5">
        <v>0</v>
      </c>
      <c r="H2201" s="5">
        <v>18</v>
      </c>
      <c r="I2201" s="5">
        <v>28</v>
      </c>
      <c r="J2201" s="5">
        <v>0</v>
      </c>
      <c r="K2201" s="5">
        <v>27</v>
      </c>
      <c r="L2201" s="5">
        <v>15</v>
      </c>
      <c r="M2201" s="5">
        <v>0</v>
      </c>
      <c r="N2201" s="5">
        <v>30</v>
      </c>
      <c r="O2201" s="5">
        <v>17</v>
      </c>
      <c r="P2201" s="5">
        <v>10</v>
      </c>
      <c r="Q2201" s="5">
        <v>0</v>
      </c>
      <c r="R2201" s="5">
        <v>0</v>
      </c>
      <c r="S2201" s="5" t="s">
        <v>27</v>
      </c>
      <c r="T2201" s="5"/>
    </row>
    <row r="2202" spans="1:20" x14ac:dyDescent="0.25">
      <c r="A2202" s="5">
        <f>2195</f>
      </c>
      <c r="B2202" s="5" t="s">
        <v>2221</v>
      </c>
      <c r="C2202" s="5" t="s">
        <v>27</v>
      </c>
      <c r="D2202" s="5" t="s">
        <v>26</v>
      </c>
      <c r="E2202" s="5">
        <v>22</v>
      </c>
      <c r="F2202" s="5">
        <v>0</v>
      </c>
      <c r="G2202" s="5">
        <v>0</v>
      </c>
      <c r="H2202" s="5">
        <v>18</v>
      </c>
      <c r="I2202" s="5">
        <v>28</v>
      </c>
      <c r="J2202" s="5">
        <v>0</v>
      </c>
      <c r="K2202" s="5">
        <v>27</v>
      </c>
      <c r="L2202" s="5">
        <v>15</v>
      </c>
      <c r="M2202" s="5">
        <v>0</v>
      </c>
      <c r="N2202" s="5">
        <v>30</v>
      </c>
      <c r="O2202" s="5">
        <v>17</v>
      </c>
      <c r="P2202" s="5">
        <v>10</v>
      </c>
      <c r="Q2202" s="5">
        <v>0</v>
      </c>
      <c r="R2202" s="5">
        <v>0</v>
      </c>
      <c r="S2202" s="5" t="s">
        <v>27</v>
      </c>
      <c r="T2202" s="5"/>
    </row>
    <row r="2203" spans="1:20" x14ac:dyDescent="0.25">
      <c r="A2203" s="5">
        <f>2196</f>
      </c>
      <c r="B2203" s="5" t="s">
        <v>2222</v>
      </c>
      <c r="C2203" s="5" t="s">
        <v>27</v>
      </c>
      <c r="D2203" s="5" t="s">
        <v>26</v>
      </c>
      <c r="E2203" s="5">
        <v>22</v>
      </c>
      <c r="F2203" s="5">
        <v>0</v>
      </c>
      <c r="G2203" s="5">
        <v>0</v>
      </c>
      <c r="H2203" s="5">
        <v>18</v>
      </c>
      <c r="I2203" s="5">
        <v>28</v>
      </c>
      <c r="J2203" s="5">
        <v>0</v>
      </c>
      <c r="K2203" s="5">
        <v>27</v>
      </c>
      <c r="L2203" s="5">
        <v>15</v>
      </c>
      <c r="M2203" s="5">
        <v>0</v>
      </c>
      <c r="N2203" s="5">
        <v>30</v>
      </c>
      <c r="O2203" s="5">
        <v>17</v>
      </c>
      <c r="P2203" s="5">
        <v>10</v>
      </c>
      <c r="Q2203" s="5">
        <v>0</v>
      </c>
      <c r="R2203" s="5">
        <v>0</v>
      </c>
      <c r="S2203" s="5" t="s">
        <v>27</v>
      </c>
      <c r="T2203" s="5"/>
    </row>
    <row r="2204" spans="1:20" x14ac:dyDescent="0.25">
      <c r="A2204" s="5">
        <f>2197</f>
      </c>
      <c r="B2204" s="5" t="s">
        <v>2223</v>
      </c>
      <c r="C2204" s="5" t="s">
        <v>27</v>
      </c>
      <c r="D2204" s="5" t="s">
        <v>26</v>
      </c>
      <c r="E2204" s="5">
        <v>22</v>
      </c>
      <c r="F2204" s="5">
        <v>0</v>
      </c>
      <c r="G2204" s="5">
        <v>0</v>
      </c>
      <c r="H2204" s="5">
        <v>18</v>
      </c>
      <c r="I2204" s="5">
        <v>28</v>
      </c>
      <c r="J2204" s="5">
        <v>0</v>
      </c>
      <c r="K2204" s="5">
        <v>27</v>
      </c>
      <c r="L2204" s="5">
        <v>15</v>
      </c>
      <c r="M2204" s="5">
        <v>0</v>
      </c>
      <c r="N2204" s="5">
        <v>30</v>
      </c>
      <c r="O2204" s="5">
        <v>17</v>
      </c>
      <c r="P2204" s="5">
        <v>10</v>
      </c>
      <c r="Q2204" s="5">
        <v>0</v>
      </c>
      <c r="R2204" s="5">
        <v>0</v>
      </c>
      <c r="S2204" s="5" t="s">
        <v>27</v>
      </c>
      <c r="T2204" s="5"/>
    </row>
    <row r="2205" spans="1:20" x14ac:dyDescent="0.25">
      <c r="A2205" s="5">
        <f>2198</f>
      </c>
      <c r="B2205" s="5" t="s">
        <v>2224</v>
      </c>
      <c r="C2205" s="5" t="s">
        <v>27</v>
      </c>
      <c r="D2205" s="5" t="s">
        <v>26</v>
      </c>
      <c r="E2205" s="5">
        <v>22</v>
      </c>
      <c r="F2205" s="5">
        <v>0</v>
      </c>
      <c r="G2205" s="5">
        <v>0</v>
      </c>
      <c r="H2205" s="5">
        <v>18</v>
      </c>
      <c r="I2205" s="5">
        <v>28</v>
      </c>
      <c r="J2205" s="5">
        <v>0</v>
      </c>
      <c r="K2205" s="5">
        <v>27</v>
      </c>
      <c r="L2205" s="5">
        <v>15</v>
      </c>
      <c r="M2205" s="5">
        <v>0</v>
      </c>
      <c r="N2205" s="5">
        <v>30</v>
      </c>
      <c r="O2205" s="5">
        <v>17</v>
      </c>
      <c r="P2205" s="5">
        <v>10</v>
      </c>
      <c r="Q2205" s="5">
        <v>0</v>
      </c>
      <c r="R2205" s="5">
        <v>0</v>
      </c>
      <c r="S2205" s="5" t="s">
        <v>27</v>
      </c>
      <c r="T2205" s="5"/>
    </row>
    <row r="2206" spans="1:20" x14ac:dyDescent="0.25">
      <c r="A2206" s="5">
        <f>2199</f>
      </c>
      <c r="B2206" s="5" t="s">
        <v>2225</v>
      </c>
      <c r="C2206" s="5" t="s">
        <v>27</v>
      </c>
      <c r="D2206" s="5" t="s">
        <v>26</v>
      </c>
      <c r="E2206" s="5">
        <v>22</v>
      </c>
      <c r="F2206" s="5">
        <v>0</v>
      </c>
      <c r="G2206" s="5">
        <v>0</v>
      </c>
      <c r="H2206" s="5">
        <v>18</v>
      </c>
      <c r="I2206" s="5">
        <v>28</v>
      </c>
      <c r="J2206" s="5">
        <v>0</v>
      </c>
      <c r="K2206" s="5">
        <v>27</v>
      </c>
      <c r="L2206" s="5">
        <v>15</v>
      </c>
      <c r="M2206" s="5">
        <v>0</v>
      </c>
      <c r="N2206" s="5">
        <v>30</v>
      </c>
      <c r="O2206" s="5">
        <v>17</v>
      </c>
      <c r="P2206" s="5">
        <v>10</v>
      </c>
      <c r="Q2206" s="5">
        <v>0</v>
      </c>
      <c r="R2206" s="5">
        <v>0</v>
      </c>
      <c r="S2206" s="5" t="s">
        <v>27</v>
      </c>
      <c r="T2206" s="5"/>
    </row>
    <row r="2207" spans="1:20" x14ac:dyDescent="0.25">
      <c r="A2207" s="5">
        <f>2200</f>
      </c>
      <c r="B2207" s="5" t="s">
        <v>2226</v>
      </c>
      <c r="C2207" s="5" t="s">
        <v>27</v>
      </c>
      <c r="D2207" s="5" t="s">
        <v>26</v>
      </c>
      <c r="E2207" s="5">
        <v>22</v>
      </c>
      <c r="F2207" s="5">
        <v>0</v>
      </c>
      <c r="G2207" s="5">
        <v>0</v>
      </c>
      <c r="H2207" s="5">
        <v>18</v>
      </c>
      <c r="I2207" s="5">
        <v>28</v>
      </c>
      <c r="J2207" s="5">
        <v>0</v>
      </c>
      <c r="K2207" s="5">
        <v>27</v>
      </c>
      <c r="L2207" s="5">
        <v>15</v>
      </c>
      <c r="M2207" s="5">
        <v>0</v>
      </c>
      <c r="N2207" s="5">
        <v>30</v>
      </c>
      <c r="O2207" s="5">
        <v>17</v>
      </c>
      <c r="P2207" s="5">
        <v>10</v>
      </c>
      <c r="Q2207" s="5">
        <v>0</v>
      </c>
      <c r="R2207" s="5">
        <v>0</v>
      </c>
      <c r="S2207" s="5" t="s">
        <v>27</v>
      </c>
      <c r="T2207" s="5"/>
    </row>
    <row r="2208" spans="1:20" x14ac:dyDescent="0.25">
      <c r="A2208" s="5">
        <f>2201</f>
      </c>
      <c r="B2208" s="5" t="s">
        <v>2227</v>
      </c>
      <c r="C2208" s="5" t="s">
        <v>27</v>
      </c>
      <c r="D2208" s="5" t="s">
        <v>26</v>
      </c>
      <c r="E2208" s="5">
        <v>22</v>
      </c>
      <c r="F2208" s="5">
        <v>0</v>
      </c>
      <c r="G2208" s="5">
        <v>0</v>
      </c>
      <c r="H2208" s="5">
        <v>18</v>
      </c>
      <c r="I2208" s="5">
        <v>28</v>
      </c>
      <c r="J2208" s="5">
        <v>0</v>
      </c>
      <c r="K2208" s="5">
        <v>27</v>
      </c>
      <c r="L2208" s="5">
        <v>15</v>
      </c>
      <c r="M2208" s="5">
        <v>0</v>
      </c>
      <c r="N2208" s="5">
        <v>30</v>
      </c>
      <c r="O2208" s="5">
        <v>17</v>
      </c>
      <c r="P2208" s="5">
        <v>10</v>
      </c>
      <c r="Q2208" s="5">
        <v>0</v>
      </c>
      <c r="R2208" s="5">
        <v>0</v>
      </c>
      <c r="S2208" s="5" t="s">
        <v>27</v>
      </c>
      <c r="T2208" s="5"/>
    </row>
    <row r="2209" spans="1:20" x14ac:dyDescent="0.25">
      <c r="A2209" s="5">
        <f>2202</f>
      </c>
      <c r="B2209" s="5" t="s">
        <v>2228</v>
      </c>
      <c r="C2209" s="5" t="s">
        <v>27</v>
      </c>
      <c r="D2209" s="5" t="s">
        <v>26</v>
      </c>
      <c r="E2209" s="5">
        <v>22</v>
      </c>
      <c r="F2209" s="5">
        <v>0</v>
      </c>
      <c r="G2209" s="5">
        <v>0</v>
      </c>
      <c r="H2209" s="5">
        <v>18</v>
      </c>
      <c r="I2209" s="5">
        <v>28</v>
      </c>
      <c r="J2209" s="5">
        <v>0</v>
      </c>
      <c r="K2209" s="5">
        <v>27</v>
      </c>
      <c r="L2209" s="5">
        <v>15</v>
      </c>
      <c r="M2209" s="5">
        <v>0</v>
      </c>
      <c r="N2209" s="5">
        <v>30</v>
      </c>
      <c r="O2209" s="5">
        <v>17</v>
      </c>
      <c r="P2209" s="5">
        <v>10</v>
      </c>
      <c r="Q2209" s="5">
        <v>0</v>
      </c>
      <c r="R2209" s="5">
        <v>0</v>
      </c>
      <c r="S2209" s="5" t="s">
        <v>27</v>
      </c>
      <c r="T2209" s="5"/>
    </row>
    <row r="2210" spans="1:20" x14ac:dyDescent="0.25">
      <c r="A2210" s="5">
        <f>2203</f>
      </c>
      <c r="B2210" s="5" t="s">
        <v>2229</v>
      </c>
      <c r="C2210" s="5" t="s">
        <v>27</v>
      </c>
      <c r="D2210" s="5" t="s">
        <v>26</v>
      </c>
      <c r="E2210" s="5">
        <v>22</v>
      </c>
      <c r="F2210" s="5">
        <v>0</v>
      </c>
      <c r="G2210" s="5">
        <v>0</v>
      </c>
      <c r="H2210" s="5">
        <v>18</v>
      </c>
      <c r="I2210" s="5">
        <v>28</v>
      </c>
      <c r="J2210" s="5">
        <v>0</v>
      </c>
      <c r="K2210" s="5">
        <v>27</v>
      </c>
      <c r="L2210" s="5">
        <v>15</v>
      </c>
      <c r="M2210" s="5">
        <v>0</v>
      </c>
      <c r="N2210" s="5">
        <v>30</v>
      </c>
      <c r="O2210" s="5">
        <v>17</v>
      </c>
      <c r="P2210" s="5">
        <v>10</v>
      </c>
      <c r="Q2210" s="5">
        <v>0</v>
      </c>
      <c r="R2210" s="5">
        <v>0</v>
      </c>
      <c r="S2210" s="5" t="s">
        <v>27</v>
      </c>
      <c r="T2210" s="5"/>
    </row>
    <row r="2211" spans="1:20" x14ac:dyDescent="0.25">
      <c r="A2211" s="5">
        <f>2204</f>
      </c>
      <c r="B2211" s="5" t="s">
        <v>2230</v>
      </c>
      <c r="C2211" s="5" t="s">
        <v>27</v>
      </c>
      <c r="D2211" s="5" t="s">
        <v>26</v>
      </c>
      <c r="E2211" s="5">
        <v>22</v>
      </c>
      <c r="F2211" s="5">
        <v>0</v>
      </c>
      <c r="G2211" s="5">
        <v>0</v>
      </c>
      <c r="H2211" s="5">
        <v>18</v>
      </c>
      <c r="I2211" s="5">
        <v>28</v>
      </c>
      <c r="J2211" s="5">
        <v>0</v>
      </c>
      <c r="K2211" s="5">
        <v>27</v>
      </c>
      <c r="L2211" s="5">
        <v>15</v>
      </c>
      <c r="M2211" s="5">
        <v>0</v>
      </c>
      <c r="N2211" s="5">
        <v>30</v>
      </c>
      <c r="O2211" s="5">
        <v>17</v>
      </c>
      <c r="P2211" s="5">
        <v>10</v>
      </c>
      <c r="Q2211" s="5">
        <v>0</v>
      </c>
      <c r="R2211" s="5">
        <v>0</v>
      </c>
      <c r="S2211" s="5" t="s">
        <v>27</v>
      </c>
      <c r="T2211" s="5"/>
    </row>
    <row r="2212" spans="1:20" x14ac:dyDescent="0.25">
      <c r="A2212" s="5">
        <f>2205</f>
      </c>
      <c r="B2212" s="5" t="s">
        <v>2231</v>
      </c>
      <c r="C2212" s="5" t="s">
        <v>27</v>
      </c>
      <c r="D2212" s="5" t="s">
        <v>26</v>
      </c>
      <c r="E2212" s="5">
        <v>22</v>
      </c>
      <c r="F2212" s="5">
        <v>0</v>
      </c>
      <c r="G2212" s="5">
        <v>0</v>
      </c>
      <c r="H2212" s="5">
        <v>18</v>
      </c>
      <c r="I2212" s="5">
        <v>28</v>
      </c>
      <c r="J2212" s="5">
        <v>0</v>
      </c>
      <c r="K2212" s="5">
        <v>27</v>
      </c>
      <c r="L2212" s="5">
        <v>15</v>
      </c>
      <c r="M2212" s="5">
        <v>0</v>
      </c>
      <c r="N2212" s="5">
        <v>30</v>
      </c>
      <c r="O2212" s="5">
        <v>17</v>
      </c>
      <c r="P2212" s="5">
        <v>10</v>
      </c>
      <c r="Q2212" s="5">
        <v>0</v>
      </c>
      <c r="R2212" s="5">
        <v>0</v>
      </c>
      <c r="S2212" s="5" t="s">
        <v>27</v>
      </c>
      <c r="T2212" s="5"/>
    </row>
    <row r="2213" spans="1:20" x14ac:dyDescent="0.25">
      <c r="A2213" s="5">
        <f>2206</f>
      </c>
      <c r="B2213" s="5" t="s">
        <v>2232</v>
      </c>
      <c r="C2213" s="5" t="s">
        <v>27</v>
      </c>
      <c r="D2213" s="5" t="s">
        <v>26</v>
      </c>
      <c r="E2213" s="5">
        <v>22</v>
      </c>
      <c r="F2213" s="5">
        <v>0</v>
      </c>
      <c r="G2213" s="5">
        <v>0</v>
      </c>
      <c r="H2213" s="5">
        <v>18</v>
      </c>
      <c r="I2213" s="5">
        <v>28</v>
      </c>
      <c r="J2213" s="5">
        <v>0</v>
      </c>
      <c r="K2213" s="5">
        <v>27</v>
      </c>
      <c r="L2213" s="5">
        <v>15</v>
      </c>
      <c r="M2213" s="5">
        <v>0</v>
      </c>
      <c r="N2213" s="5">
        <v>30</v>
      </c>
      <c r="O2213" s="5">
        <v>17</v>
      </c>
      <c r="P2213" s="5">
        <v>10</v>
      </c>
      <c r="Q2213" s="5">
        <v>0</v>
      </c>
      <c r="R2213" s="5">
        <v>0</v>
      </c>
      <c r="S2213" s="5" t="s">
        <v>27</v>
      </c>
      <c r="T2213" s="5"/>
    </row>
    <row r="2214" spans="1:20" x14ac:dyDescent="0.25">
      <c r="A2214" s="5">
        <f>2207</f>
      </c>
      <c r="B2214" s="5" t="s">
        <v>2233</v>
      </c>
      <c r="C2214" s="5" t="s">
        <v>27</v>
      </c>
      <c r="D2214" s="5" t="s">
        <v>26</v>
      </c>
      <c r="E2214" s="5">
        <v>22</v>
      </c>
      <c r="F2214" s="5">
        <v>0</v>
      </c>
      <c r="G2214" s="5">
        <v>0</v>
      </c>
      <c r="H2214" s="5">
        <v>18</v>
      </c>
      <c r="I2214" s="5">
        <v>28</v>
      </c>
      <c r="J2214" s="5">
        <v>0</v>
      </c>
      <c r="K2214" s="5">
        <v>27</v>
      </c>
      <c r="L2214" s="5">
        <v>15</v>
      </c>
      <c r="M2214" s="5">
        <v>0</v>
      </c>
      <c r="N2214" s="5">
        <v>30</v>
      </c>
      <c r="O2214" s="5">
        <v>17</v>
      </c>
      <c r="P2214" s="5">
        <v>10</v>
      </c>
      <c r="Q2214" s="5">
        <v>0</v>
      </c>
      <c r="R2214" s="5">
        <v>0</v>
      </c>
      <c r="S2214" s="5" t="s">
        <v>27</v>
      </c>
      <c r="T2214" s="5"/>
    </row>
    <row r="2215" spans="1:20" x14ac:dyDescent="0.25">
      <c r="A2215" s="5">
        <f>2208</f>
      </c>
      <c r="B2215" s="5" t="s">
        <v>2234</v>
      </c>
      <c r="C2215" s="5" t="s">
        <v>27</v>
      </c>
      <c r="D2215" s="5" t="s">
        <v>26</v>
      </c>
      <c r="E2215" s="5">
        <v>22</v>
      </c>
      <c r="F2215" s="5">
        <v>0</v>
      </c>
      <c r="G2215" s="5">
        <v>0</v>
      </c>
      <c r="H2215" s="5">
        <v>18</v>
      </c>
      <c r="I2215" s="5">
        <v>28</v>
      </c>
      <c r="J2215" s="5">
        <v>0</v>
      </c>
      <c r="K2215" s="5">
        <v>27</v>
      </c>
      <c r="L2215" s="5">
        <v>15</v>
      </c>
      <c r="M2215" s="5">
        <v>0</v>
      </c>
      <c r="N2215" s="5">
        <v>30</v>
      </c>
      <c r="O2215" s="5">
        <v>17</v>
      </c>
      <c r="P2215" s="5">
        <v>10</v>
      </c>
      <c r="Q2215" s="5">
        <v>0</v>
      </c>
      <c r="R2215" s="5">
        <v>0</v>
      </c>
      <c r="S2215" s="5" t="s">
        <v>27</v>
      </c>
      <c r="T2215" s="5"/>
    </row>
    <row r="2216" spans="1:20" x14ac:dyDescent="0.25">
      <c r="A2216" s="5">
        <f>2209</f>
      </c>
      <c r="B2216" s="5" t="s">
        <v>2235</v>
      </c>
      <c r="C2216" s="5" t="s">
        <v>27</v>
      </c>
      <c r="D2216" s="5" t="s">
        <v>26</v>
      </c>
      <c r="E2216" s="5">
        <v>22</v>
      </c>
      <c r="F2216" s="5">
        <v>0</v>
      </c>
      <c r="G2216" s="5">
        <v>0</v>
      </c>
      <c r="H2216" s="5">
        <v>18</v>
      </c>
      <c r="I2216" s="5">
        <v>28</v>
      </c>
      <c r="J2216" s="5">
        <v>0</v>
      </c>
      <c r="K2216" s="5">
        <v>27</v>
      </c>
      <c r="L2216" s="5">
        <v>15</v>
      </c>
      <c r="M2216" s="5">
        <v>0</v>
      </c>
      <c r="N2216" s="5">
        <v>30</v>
      </c>
      <c r="O2216" s="5">
        <v>17</v>
      </c>
      <c r="P2216" s="5">
        <v>10</v>
      </c>
      <c r="Q2216" s="5">
        <v>0</v>
      </c>
      <c r="R2216" s="5">
        <v>0</v>
      </c>
      <c r="S2216" s="5" t="s">
        <v>27</v>
      </c>
      <c r="T2216" s="5"/>
    </row>
    <row r="2217" spans="1:20" x14ac:dyDescent="0.25">
      <c r="A2217" s="5">
        <f>2210</f>
      </c>
      <c r="B2217" s="5" t="s">
        <v>2236</v>
      </c>
      <c r="C2217" s="5" t="s">
        <v>27</v>
      </c>
      <c r="D2217" s="5" t="s">
        <v>26</v>
      </c>
      <c r="E2217" s="5">
        <v>22</v>
      </c>
      <c r="F2217" s="5">
        <v>0</v>
      </c>
      <c r="G2217" s="5">
        <v>0</v>
      </c>
      <c r="H2217" s="5">
        <v>18</v>
      </c>
      <c r="I2217" s="5">
        <v>28</v>
      </c>
      <c r="J2217" s="5">
        <v>0</v>
      </c>
      <c r="K2217" s="5">
        <v>27</v>
      </c>
      <c r="L2217" s="5">
        <v>15</v>
      </c>
      <c r="M2217" s="5">
        <v>0</v>
      </c>
      <c r="N2217" s="5">
        <v>30</v>
      </c>
      <c r="O2217" s="5">
        <v>17</v>
      </c>
      <c r="P2217" s="5">
        <v>10</v>
      </c>
      <c r="Q2217" s="5">
        <v>0</v>
      </c>
      <c r="R2217" s="5">
        <v>0</v>
      </c>
      <c r="S2217" s="5" t="s">
        <v>27</v>
      </c>
      <c r="T2217" s="5"/>
    </row>
    <row r="2218" spans="1:20" x14ac:dyDescent="0.25">
      <c r="A2218" s="5">
        <f>2211</f>
      </c>
      <c r="B2218" s="5" t="s">
        <v>2237</v>
      </c>
      <c r="C2218" s="5" t="s">
        <v>27</v>
      </c>
      <c r="D2218" s="5" t="s">
        <v>26</v>
      </c>
      <c r="E2218" s="5">
        <v>22</v>
      </c>
      <c r="F2218" s="5">
        <v>0</v>
      </c>
      <c r="G2218" s="5">
        <v>0</v>
      </c>
      <c r="H2218" s="5">
        <v>18</v>
      </c>
      <c r="I2218" s="5">
        <v>28</v>
      </c>
      <c r="J2218" s="5">
        <v>0</v>
      </c>
      <c r="K2218" s="5">
        <v>27</v>
      </c>
      <c r="L2218" s="5">
        <v>15</v>
      </c>
      <c r="M2218" s="5">
        <v>0</v>
      </c>
      <c r="N2218" s="5">
        <v>30</v>
      </c>
      <c r="O2218" s="5">
        <v>17</v>
      </c>
      <c r="P2218" s="5">
        <v>10</v>
      </c>
      <c r="Q2218" s="5">
        <v>0</v>
      </c>
      <c r="R2218" s="5">
        <v>0</v>
      </c>
      <c r="S2218" s="5" t="s">
        <v>27</v>
      </c>
      <c r="T2218" s="5"/>
    </row>
    <row r="2219" spans="1:20" x14ac:dyDescent="0.25">
      <c r="A2219" s="5">
        <f>2212</f>
      </c>
      <c r="B2219" s="5" t="s">
        <v>2238</v>
      </c>
      <c r="C2219" s="5" t="s">
        <v>27</v>
      </c>
      <c r="D2219" s="5" t="s">
        <v>26</v>
      </c>
      <c r="E2219" s="5">
        <v>22</v>
      </c>
      <c r="F2219" s="5">
        <v>0</v>
      </c>
      <c r="G2219" s="5">
        <v>0</v>
      </c>
      <c r="H2219" s="5">
        <v>18</v>
      </c>
      <c r="I2219" s="5">
        <v>28</v>
      </c>
      <c r="J2219" s="5">
        <v>0</v>
      </c>
      <c r="K2219" s="5">
        <v>27</v>
      </c>
      <c r="L2219" s="5">
        <v>15</v>
      </c>
      <c r="M2219" s="5">
        <v>0</v>
      </c>
      <c r="N2219" s="5">
        <v>30</v>
      </c>
      <c r="O2219" s="5">
        <v>17</v>
      </c>
      <c r="P2219" s="5">
        <v>10</v>
      </c>
      <c r="Q2219" s="5">
        <v>0</v>
      </c>
      <c r="R2219" s="5">
        <v>0</v>
      </c>
      <c r="S2219" s="5" t="s">
        <v>27</v>
      </c>
      <c r="T2219" s="5"/>
    </row>
    <row r="2220" spans="1:20" x14ac:dyDescent="0.25">
      <c r="A2220" s="5">
        <f>2213</f>
      </c>
      <c r="B2220" s="5" t="s">
        <v>2239</v>
      </c>
      <c r="C2220" s="5" t="s">
        <v>27</v>
      </c>
      <c r="D2220" s="5" t="s">
        <v>26</v>
      </c>
      <c r="E2220" s="5">
        <v>22</v>
      </c>
      <c r="F2220" s="5">
        <v>0</v>
      </c>
      <c r="G2220" s="5">
        <v>0</v>
      </c>
      <c r="H2220" s="5">
        <v>18</v>
      </c>
      <c r="I2220" s="5">
        <v>28</v>
      </c>
      <c r="J2220" s="5">
        <v>0</v>
      </c>
      <c r="K2220" s="5">
        <v>27</v>
      </c>
      <c r="L2220" s="5">
        <v>15</v>
      </c>
      <c r="M2220" s="5">
        <v>0</v>
      </c>
      <c r="N2220" s="5">
        <v>30</v>
      </c>
      <c r="O2220" s="5">
        <v>17</v>
      </c>
      <c r="P2220" s="5">
        <v>10</v>
      </c>
      <c r="Q2220" s="5">
        <v>0</v>
      </c>
      <c r="R2220" s="5">
        <v>0</v>
      </c>
      <c r="S2220" s="5" t="s">
        <v>27</v>
      </c>
      <c r="T2220" s="5"/>
    </row>
    <row r="2221" spans="1:20" x14ac:dyDescent="0.25">
      <c r="A2221" s="5">
        <f>2214</f>
      </c>
      <c r="B2221" s="5" t="s">
        <v>2240</v>
      </c>
      <c r="C2221" s="5" t="s">
        <v>27</v>
      </c>
      <c r="D2221" s="5" t="s">
        <v>26</v>
      </c>
      <c r="E2221" s="5">
        <v>22</v>
      </c>
      <c r="F2221" s="5">
        <v>0</v>
      </c>
      <c r="G2221" s="5">
        <v>0</v>
      </c>
      <c r="H2221" s="5">
        <v>18</v>
      </c>
      <c r="I2221" s="5">
        <v>28</v>
      </c>
      <c r="J2221" s="5">
        <v>0</v>
      </c>
      <c r="K2221" s="5">
        <v>27</v>
      </c>
      <c r="L2221" s="5">
        <v>15</v>
      </c>
      <c r="M2221" s="5">
        <v>0</v>
      </c>
      <c r="N2221" s="5">
        <v>30</v>
      </c>
      <c r="O2221" s="5">
        <v>17</v>
      </c>
      <c r="P2221" s="5">
        <v>10</v>
      </c>
      <c r="Q2221" s="5">
        <v>0</v>
      </c>
      <c r="R2221" s="5">
        <v>0</v>
      </c>
      <c r="S2221" s="5" t="s">
        <v>27</v>
      </c>
      <c r="T2221" s="5"/>
    </row>
    <row r="2222" spans="1:20" x14ac:dyDescent="0.25">
      <c r="A2222" s="5">
        <f>2215</f>
      </c>
      <c r="B2222" s="5" t="s">
        <v>2241</v>
      </c>
      <c r="C2222" s="5" t="s">
        <v>27</v>
      </c>
      <c r="D2222" s="5" t="s">
        <v>26</v>
      </c>
      <c r="E2222" s="5">
        <v>22</v>
      </c>
      <c r="F2222" s="5">
        <v>0</v>
      </c>
      <c r="G2222" s="5">
        <v>0</v>
      </c>
      <c r="H2222" s="5">
        <v>18</v>
      </c>
      <c r="I2222" s="5">
        <v>28</v>
      </c>
      <c r="J2222" s="5">
        <v>0</v>
      </c>
      <c r="K2222" s="5">
        <v>27</v>
      </c>
      <c r="L2222" s="5">
        <v>15</v>
      </c>
      <c r="M2222" s="5">
        <v>0</v>
      </c>
      <c r="N2222" s="5">
        <v>30</v>
      </c>
      <c r="O2222" s="5">
        <v>17</v>
      </c>
      <c r="P2222" s="5">
        <v>10</v>
      </c>
      <c r="Q2222" s="5">
        <v>0</v>
      </c>
      <c r="R2222" s="5">
        <v>0</v>
      </c>
      <c r="S2222" s="5" t="s">
        <v>27</v>
      </c>
      <c r="T2222" s="5"/>
    </row>
    <row r="2223" spans="1:20" x14ac:dyDescent="0.25">
      <c r="A2223" s="5">
        <f>2216</f>
      </c>
      <c r="B2223" s="5" t="s">
        <v>2242</v>
      </c>
      <c r="C2223" s="5" t="s">
        <v>27</v>
      </c>
      <c r="D2223" s="5" t="s">
        <v>26</v>
      </c>
      <c r="E2223" s="5">
        <v>22</v>
      </c>
      <c r="F2223" s="5">
        <v>0</v>
      </c>
      <c r="G2223" s="5">
        <v>0</v>
      </c>
      <c r="H2223" s="5">
        <v>18</v>
      </c>
      <c r="I2223" s="5">
        <v>28</v>
      </c>
      <c r="J2223" s="5">
        <v>0</v>
      </c>
      <c r="K2223" s="5">
        <v>27</v>
      </c>
      <c r="L2223" s="5">
        <v>15</v>
      </c>
      <c r="M2223" s="5">
        <v>0</v>
      </c>
      <c r="N2223" s="5">
        <v>30</v>
      </c>
      <c r="O2223" s="5">
        <v>17</v>
      </c>
      <c r="P2223" s="5">
        <v>10</v>
      </c>
      <c r="Q2223" s="5">
        <v>0</v>
      </c>
      <c r="R2223" s="5">
        <v>0</v>
      </c>
      <c r="S2223" s="5" t="s">
        <v>27</v>
      </c>
      <c r="T2223" s="5"/>
    </row>
    <row r="2224" spans="1:20" x14ac:dyDescent="0.25">
      <c r="A2224" s="5">
        <f>2217</f>
      </c>
      <c r="B2224" s="5" t="s">
        <v>2243</v>
      </c>
      <c r="C2224" s="5" t="s">
        <v>27</v>
      </c>
      <c r="D2224" s="5" t="s">
        <v>26</v>
      </c>
      <c r="E2224" s="5">
        <v>22</v>
      </c>
      <c r="F2224" s="5">
        <v>0</v>
      </c>
      <c r="G2224" s="5">
        <v>0</v>
      </c>
      <c r="H2224" s="5">
        <v>18</v>
      </c>
      <c r="I2224" s="5">
        <v>28</v>
      </c>
      <c r="J2224" s="5">
        <v>0</v>
      </c>
      <c r="K2224" s="5">
        <v>27</v>
      </c>
      <c r="L2224" s="5">
        <v>15</v>
      </c>
      <c r="M2224" s="5">
        <v>0</v>
      </c>
      <c r="N2224" s="5">
        <v>30</v>
      </c>
      <c r="O2224" s="5">
        <v>17</v>
      </c>
      <c r="P2224" s="5">
        <v>10</v>
      </c>
      <c r="Q2224" s="5">
        <v>0</v>
      </c>
      <c r="R2224" s="5">
        <v>0</v>
      </c>
      <c r="S2224" s="5" t="s">
        <v>27</v>
      </c>
      <c r="T2224" s="5"/>
    </row>
    <row r="2225" spans="1:20" x14ac:dyDescent="0.25">
      <c r="A2225" s="5">
        <f>2218</f>
      </c>
      <c r="B2225" s="5" t="s">
        <v>2244</v>
      </c>
      <c r="C2225" s="5" t="s">
        <v>27</v>
      </c>
      <c r="D2225" s="5" t="s">
        <v>26</v>
      </c>
      <c r="E2225" s="5">
        <v>22</v>
      </c>
      <c r="F2225" s="5">
        <v>0</v>
      </c>
      <c r="G2225" s="5">
        <v>0</v>
      </c>
      <c r="H2225" s="5">
        <v>18</v>
      </c>
      <c r="I2225" s="5">
        <v>28</v>
      </c>
      <c r="J2225" s="5">
        <v>0</v>
      </c>
      <c r="K2225" s="5">
        <v>27</v>
      </c>
      <c r="L2225" s="5">
        <v>15</v>
      </c>
      <c r="M2225" s="5">
        <v>0</v>
      </c>
      <c r="N2225" s="5">
        <v>30</v>
      </c>
      <c r="O2225" s="5">
        <v>17</v>
      </c>
      <c r="P2225" s="5">
        <v>10</v>
      </c>
      <c r="Q2225" s="5">
        <v>0</v>
      </c>
      <c r="R2225" s="5">
        <v>0</v>
      </c>
      <c r="S2225" s="5" t="s">
        <v>27</v>
      </c>
      <c r="T2225" s="5"/>
    </row>
    <row r="2226" spans="1:20" x14ac:dyDescent="0.25">
      <c r="A2226" s="5">
        <f>2219</f>
      </c>
      <c r="B2226" s="5" t="s">
        <v>2245</v>
      </c>
      <c r="C2226" s="5" t="s">
        <v>27</v>
      </c>
      <c r="D2226" s="5" t="s">
        <v>26</v>
      </c>
      <c r="E2226" s="5">
        <v>22</v>
      </c>
      <c r="F2226" s="5">
        <v>0</v>
      </c>
      <c r="G2226" s="5">
        <v>0</v>
      </c>
      <c r="H2226" s="5">
        <v>18</v>
      </c>
      <c r="I2226" s="5">
        <v>28</v>
      </c>
      <c r="J2226" s="5">
        <v>0</v>
      </c>
      <c r="K2226" s="5">
        <v>27</v>
      </c>
      <c r="L2226" s="5">
        <v>15</v>
      </c>
      <c r="M2226" s="5">
        <v>0</v>
      </c>
      <c r="N2226" s="5">
        <v>30</v>
      </c>
      <c r="O2226" s="5">
        <v>17</v>
      </c>
      <c r="P2226" s="5">
        <v>10</v>
      </c>
      <c r="Q2226" s="5">
        <v>0</v>
      </c>
      <c r="R2226" s="5">
        <v>0</v>
      </c>
      <c r="S2226" s="5" t="s">
        <v>27</v>
      </c>
      <c r="T2226" s="5"/>
    </row>
    <row r="2227" spans="1:20" x14ac:dyDescent="0.25">
      <c r="A2227" s="5">
        <f>2220</f>
      </c>
      <c r="B2227" s="5" t="s">
        <v>2246</v>
      </c>
      <c r="C2227" s="5" t="s">
        <v>27</v>
      </c>
      <c r="D2227" s="5" t="s">
        <v>26</v>
      </c>
      <c r="E2227" s="5">
        <v>22</v>
      </c>
      <c r="F2227" s="5">
        <v>0</v>
      </c>
      <c r="G2227" s="5">
        <v>0</v>
      </c>
      <c r="H2227" s="5">
        <v>18</v>
      </c>
      <c r="I2227" s="5">
        <v>28</v>
      </c>
      <c r="J2227" s="5">
        <v>0</v>
      </c>
      <c r="K2227" s="5">
        <v>27</v>
      </c>
      <c r="L2227" s="5">
        <v>15</v>
      </c>
      <c r="M2227" s="5">
        <v>0</v>
      </c>
      <c r="N2227" s="5">
        <v>30</v>
      </c>
      <c r="O2227" s="5">
        <v>17</v>
      </c>
      <c r="P2227" s="5">
        <v>10</v>
      </c>
      <c r="Q2227" s="5">
        <v>0</v>
      </c>
      <c r="R2227" s="5">
        <v>0</v>
      </c>
      <c r="S2227" s="5" t="s">
        <v>27</v>
      </c>
      <c r="T2227" s="5"/>
    </row>
    <row r="2228" spans="1:20" x14ac:dyDescent="0.25">
      <c r="A2228" s="5">
        <f>2221</f>
      </c>
      <c r="B2228" s="5" t="s">
        <v>2247</v>
      </c>
      <c r="C2228" s="5" t="s">
        <v>27</v>
      </c>
      <c r="D2228" s="5" t="s">
        <v>26</v>
      </c>
      <c r="E2228" s="5">
        <v>22</v>
      </c>
      <c r="F2228" s="5">
        <v>0</v>
      </c>
      <c r="G2228" s="5">
        <v>0</v>
      </c>
      <c r="H2228" s="5">
        <v>18</v>
      </c>
      <c r="I2228" s="5">
        <v>28</v>
      </c>
      <c r="J2228" s="5">
        <v>0</v>
      </c>
      <c r="K2228" s="5">
        <v>27</v>
      </c>
      <c r="L2228" s="5">
        <v>15</v>
      </c>
      <c r="M2228" s="5">
        <v>0</v>
      </c>
      <c r="N2228" s="5">
        <v>30</v>
      </c>
      <c r="O2228" s="5">
        <v>17</v>
      </c>
      <c r="P2228" s="5">
        <v>10</v>
      </c>
      <c r="Q2228" s="5">
        <v>0</v>
      </c>
      <c r="R2228" s="5">
        <v>0</v>
      </c>
      <c r="S2228" s="5" t="s">
        <v>27</v>
      </c>
      <c r="T2228" s="5"/>
    </row>
    <row r="2229" spans="1:20" x14ac:dyDescent="0.25">
      <c r="A2229" s="5">
        <f>2222</f>
      </c>
      <c r="B2229" s="5" t="s">
        <v>2248</v>
      </c>
      <c r="C2229" s="5" t="s">
        <v>27</v>
      </c>
      <c r="D2229" s="5" t="s">
        <v>26</v>
      </c>
      <c r="E2229" s="5">
        <v>22</v>
      </c>
      <c r="F2229" s="5">
        <v>0</v>
      </c>
      <c r="G2229" s="5">
        <v>0</v>
      </c>
      <c r="H2229" s="5">
        <v>18</v>
      </c>
      <c r="I2229" s="5">
        <v>28</v>
      </c>
      <c r="J2229" s="5">
        <v>0</v>
      </c>
      <c r="K2229" s="5">
        <v>27</v>
      </c>
      <c r="L2229" s="5">
        <v>15</v>
      </c>
      <c r="M2229" s="5">
        <v>0</v>
      </c>
      <c r="N2229" s="5">
        <v>30</v>
      </c>
      <c r="O2229" s="5">
        <v>17</v>
      </c>
      <c r="P2229" s="5">
        <v>10</v>
      </c>
      <c r="Q2229" s="5">
        <v>0</v>
      </c>
      <c r="R2229" s="5">
        <v>0</v>
      </c>
      <c r="S2229" s="5" t="s">
        <v>27</v>
      </c>
      <c r="T2229" s="5"/>
    </row>
    <row r="2230" spans="1:20" x14ac:dyDescent="0.25">
      <c r="A2230" s="5">
        <f>2223</f>
      </c>
      <c r="B2230" s="5" t="s">
        <v>2249</v>
      </c>
      <c r="C2230" s="5" t="s">
        <v>27</v>
      </c>
      <c r="D2230" s="5" t="s">
        <v>26</v>
      </c>
      <c r="E2230" s="5">
        <v>22</v>
      </c>
      <c r="F2230" s="5">
        <v>0</v>
      </c>
      <c r="G2230" s="5">
        <v>0</v>
      </c>
      <c r="H2230" s="5">
        <v>18</v>
      </c>
      <c r="I2230" s="5">
        <v>28</v>
      </c>
      <c r="J2230" s="5">
        <v>0</v>
      </c>
      <c r="K2230" s="5">
        <v>27</v>
      </c>
      <c r="L2230" s="5">
        <v>15</v>
      </c>
      <c r="M2230" s="5">
        <v>0</v>
      </c>
      <c r="N2230" s="5">
        <v>30</v>
      </c>
      <c r="O2230" s="5">
        <v>17</v>
      </c>
      <c r="P2230" s="5">
        <v>10</v>
      </c>
      <c r="Q2230" s="5">
        <v>0</v>
      </c>
      <c r="R2230" s="5">
        <v>0</v>
      </c>
      <c r="S2230" s="5" t="s">
        <v>27</v>
      </c>
      <c r="T2230" s="5"/>
    </row>
    <row r="2231" spans="1:20" x14ac:dyDescent="0.25">
      <c r="A2231" s="5">
        <f>2224</f>
      </c>
      <c r="B2231" s="5" t="s">
        <v>2250</v>
      </c>
      <c r="C2231" s="5" t="s">
        <v>27</v>
      </c>
      <c r="D2231" s="5" t="s">
        <v>26</v>
      </c>
      <c r="E2231" s="5">
        <v>22</v>
      </c>
      <c r="F2231" s="5">
        <v>0</v>
      </c>
      <c r="G2231" s="5">
        <v>0</v>
      </c>
      <c r="H2231" s="5">
        <v>18</v>
      </c>
      <c r="I2231" s="5">
        <v>28</v>
      </c>
      <c r="J2231" s="5">
        <v>0</v>
      </c>
      <c r="K2231" s="5">
        <v>27</v>
      </c>
      <c r="L2231" s="5">
        <v>15</v>
      </c>
      <c r="M2231" s="5">
        <v>0</v>
      </c>
      <c r="N2231" s="5">
        <v>30</v>
      </c>
      <c r="O2231" s="5">
        <v>17</v>
      </c>
      <c r="P2231" s="5">
        <v>10</v>
      </c>
      <c r="Q2231" s="5">
        <v>0</v>
      </c>
      <c r="R2231" s="5">
        <v>0</v>
      </c>
      <c r="S2231" s="5" t="s">
        <v>27</v>
      </c>
      <c r="T2231" s="5"/>
    </row>
    <row r="2232" spans="1:20" x14ac:dyDescent="0.25">
      <c r="A2232" s="5">
        <f>2225</f>
      </c>
      <c r="B2232" s="5" t="s">
        <v>2251</v>
      </c>
      <c r="C2232" s="5" t="s">
        <v>27</v>
      </c>
      <c r="D2232" s="5" t="s">
        <v>26</v>
      </c>
      <c r="E2232" s="5">
        <v>22</v>
      </c>
      <c r="F2232" s="5">
        <v>0</v>
      </c>
      <c r="G2232" s="5">
        <v>0</v>
      </c>
      <c r="H2232" s="5">
        <v>18</v>
      </c>
      <c r="I2232" s="5">
        <v>28</v>
      </c>
      <c r="J2232" s="5">
        <v>0</v>
      </c>
      <c r="K2232" s="5">
        <v>27</v>
      </c>
      <c r="L2232" s="5">
        <v>15</v>
      </c>
      <c r="M2232" s="5">
        <v>0</v>
      </c>
      <c r="N2232" s="5">
        <v>30</v>
      </c>
      <c r="O2232" s="5">
        <v>17</v>
      </c>
      <c r="P2232" s="5">
        <v>10</v>
      </c>
      <c r="Q2232" s="5">
        <v>0</v>
      </c>
      <c r="R2232" s="5">
        <v>0</v>
      </c>
      <c r="S2232" s="5" t="s">
        <v>27</v>
      </c>
      <c r="T2232" s="5"/>
    </row>
    <row r="2233" spans="1:20" x14ac:dyDescent="0.25">
      <c r="A2233" s="5">
        <f>2226</f>
      </c>
      <c r="B2233" s="5" t="s">
        <v>2252</v>
      </c>
      <c r="C2233" s="5" t="s">
        <v>27</v>
      </c>
      <c r="D2233" s="5" t="s">
        <v>26</v>
      </c>
      <c r="E2233" s="5">
        <v>22</v>
      </c>
      <c r="F2233" s="5">
        <v>0</v>
      </c>
      <c r="G2233" s="5">
        <v>0</v>
      </c>
      <c r="H2233" s="5">
        <v>18</v>
      </c>
      <c r="I2233" s="5">
        <v>28</v>
      </c>
      <c r="J2233" s="5">
        <v>0</v>
      </c>
      <c r="K2233" s="5">
        <v>27</v>
      </c>
      <c r="L2233" s="5">
        <v>15</v>
      </c>
      <c r="M2233" s="5">
        <v>0</v>
      </c>
      <c r="N2233" s="5">
        <v>30</v>
      </c>
      <c r="O2233" s="5">
        <v>17</v>
      </c>
      <c r="P2233" s="5">
        <v>10</v>
      </c>
      <c r="Q2233" s="5">
        <v>0</v>
      </c>
      <c r="R2233" s="5">
        <v>0</v>
      </c>
      <c r="S2233" s="5" t="s">
        <v>27</v>
      </c>
      <c r="T2233" s="5"/>
    </row>
    <row r="2234" spans="1:20" x14ac:dyDescent="0.25">
      <c r="A2234" s="5">
        <f>2227</f>
      </c>
      <c r="B2234" s="5" t="s">
        <v>2253</v>
      </c>
      <c r="C2234" s="5" t="s">
        <v>27</v>
      </c>
      <c r="D2234" s="5" t="s">
        <v>26</v>
      </c>
      <c r="E2234" s="5">
        <v>22</v>
      </c>
      <c r="F2234" s="5">
        <v>0</v>
      </c>
      <c r="G2234" s="5">
        <v>0</v>
      </c>
      <c r="H2234" s="5">
        <v>18</v>
      </c>
      <c r="I2234" s="5">
        <v>28</v>
      </c>
      <c r="J2234" s="5">
        <v>0</v>
      </c>
      <c r="K2234" s="5">
        <v>27</v>
      </c>
      <c r="L2234" s="5">
        <v>15</v>
      </c>
      <c r="M2234" s="5">
        <v>0</v>
      </c>
      <c r="N2234" s="5">
        <v>30</v>
      </c>
      <c r="O2234" s="5">
        <v>17</v>
      </c>
      <c r="P2234" s="5">
        <v>10</v>
      </c>
      <c r="Q2234" s="5">
        <v>0</v>
      </c>
      <c r="R2234" s="5">
        <v>0</v>
      </c>
      <c r="S2234" s="5" t="s">
        <v>27</v>
      </c>
      <c r="T2234" s="5"/>
    </row>
    <row r="2235" spans="1:20" x14ac:dyDescent="0.25">
      <c r="A2235" s="5">
        <f>2228</f>
      </c>
      <c r="B2235" s="5" t="s">
        <v>2254</v>
      </c>
      <c r="C2235" s="5" t="s">
        <v>27</v>
      </c>
      <c r="D2235" s="5" t="s">
        <v>26</v>
      </c>
      <c r="E2235" s="5">
        <v>22</v>
      </c>
      <c r="F2235" s="5">
        <v>0</v>
      </c>
      <c r="G2235" s="5">
        <v>0</v>
      </c>
      <c r="H2235" s="5">
        <v>18</v>
      </c>
      <c r="I2235" s="5">
        <v>28</v>
      </c>
      <c r="J2235" s="5">
        <v>0</v>
      </c>
      <c r="K2235" s="5">
        <v>27</v>
      </c>
      <c r="L2235" s="5">
        <v>15</v>
      </c>
      <c r="M2235" s="5">
        <v>0</v>
      </c>
      <c r="N2235" s="5">
        <v>30</v>
      </c>
      <c r="O2235" s="5">
        <v>17</v>
      </c>
      <c r="P2235" s="5">
        <v>10</v>
      </c>
      <c r="Q2235" s="5">
        <v>0</v>
      </c>
      <c r="R2235" s="5">
        <v>0</v>
      </c>
      <c r="S2235" s="5" t="s">
        <v>27</v>
      </c>
      <c r="T2235" s="5"/>
    </row>
    <row r="2236" spans="1:20" x14ac:dyDescent="0.25">
      <c r="A2236" s="5">
        <f>2229</f>
      </c>
      <c r="B2236" s="5" t="s">
        <v>2255</v>
      </c>
      <c r="C2236" s="5" t="s">
        <v>27</v>
      </c>
      <c r="D2236" s="5" t="s">
        <v>26</v>
      </c>
      <c r="E2236" s="5">
        <v>22</v>
      </c>
      <c r="F2236" s="5">
        <v>0</v>
      </c>
      <c r="G2236" s="5">
        <v>0</v>
      </c>
      <c r="H2236" s="5">
        <v>18</v>
      </c>
      <c r="I2236" s="5">
        <v>28</v>
      </c>
      <c r="J2236" s="5">
        <v>0</v>
      </c>
      <c r="K2236" s="5">
        <v>27</v>
      </c>
      <c r="L2236" s="5">
        <v>15</v>
      </c>
      <c r="M2236" s="5">
        <v>0</v>
      </c>
      <c r="N2236" s="5">
        <v>30</v>
      </c>
      <c r="O2236" s="5">
        <v>17</v>
      </c>
      <c r="P2236" s="5">
        <v>10</v>
      </c>
      <c r="Q2236" s="5">
        <v>0</v>
      </c>
      <c r="R2236" s="5">
        <v>0</v>
      </c>
      <c r="S2236" s="5" t="s">
        <v>27</v>
      </c>
      <c r="T2236" s="5"/>
    </row>
    <row r="2237" spans="1:20" x14ac:dyDescent="0.25">
      <c r="A2237" s="5">
        <f>2230</f>
      </c>
      <c r="B2237" s="5" t="s">
        <v>2256</v>
      </c>
      <c r="C2237" s="5" t="s">
        <v>27</v>
      </c>
      <c r="D2237" s="5" t="s">
        <v>26</v>
      </c>
      <c r="E2237" s="5">
        <v>22</v>
      </c>
      <c r="F2237" s="5">
        <v>0</v>
      </c>
      <c r="G2237" s="5">
        <v>0</v>
      </c>
      <c r="H2237" s="5">
        <v>18</v>
      </c>
      <c r="I2237" s="5">
        <v>28</v>
      </c>
      <c r="J2237" s="5">
        <v>0</v>
      </c>
      <c r="K2237" s="5">
        <v>27</v>
      </c>
      <c r="L2237" s="5">
        <v>15</v>
      </c>
      <c r="M2237" s="5">
        <v>0</v>
      </c>
      <c r="N2237" s="5">
        <v>30</v>
      </c>
      <c r="O2237" s="5">
        <v>17</v>
      </c>
      <c r="P2237" s="5">
        <v>10</v>
      </c>
      <c r="Q2237" s="5">
        <v>0</v>
      </c>
      <c r="R2237" s="5">
        <v>0</v>
      </c>
      <c r="S2237" s="5" t="s">
        <v>27</v>
      </c>
      <c r="T2237" s="5"/>
    </row>
    <row r="2238" spans="1:20" x14ac:dyDescent="0.25">
      <c r="A2238" s="5">
        <f>2231</f>
      </c>
      <c r="B2238" s="5" t="s">
        <v>2257</v>
      </c>
      <c r="C2238" s="5" t="s">
        <v>27</v>
      </c>
      <c r="D2238" s="5" t="s">
        <v>26</v>
      </c>
      <c r="E2238" s="5">
        <v>22</v>
      </c>
      <c r="F2238" s="5">
        <v>0</v>
      </c>
      <c r="G2238" s="5">
        <v>0</v>
      </c>
      <c r="H2238" s="5">
        <v>18</v>
      </c>
      <c r="I2238" s="5">
        <v>28</v>
      </c>
      <c r="J2238" s="5">
        <v>0</v>
      </c>
      <c r="K2238" s="5">
        <v>27</v>
      </c>
      <c r="L2238" s="5">
        <v>15</v>
      </c>
      <c r="M2238" s="5">
        <v>0</v>
      </c>
      <c r="N2238" s="5">
        <v>30</v>
      </c>
      <c r="O2238" s="5">
        <v>17</v>
      </c>
      <c r="P2238" s="5">
        <v>10</v>
      </c>
      <c r="Q2238" s="5">
        <v>0</v>
      </c>
      <c r="R2238" s="5">
        <v>0</v>
      </c>
      <c r="S2238" s="5" t="s">
        <v>27</v>
      </c>
      <c r="T2238" s="5"/>
    </row>
    <row r="2239" spans="1:20" x14ac:dyDescent="0.25">
      <c r="A2239" s="5">
        <f>2232</f>
      </c>
      <c r="B2239" s="5" t="s">
        <v>2258</v>
      </c>
      <c r="C2239" s="5" t="s">
        <v>27</v>
      </c>
      <c r="D2239" s="5" t="s">
        <v>26</v>
      </c>
      <c r="E2239" s="5">
        <v>22</v>
      </c>
      <c r="F2239" s="5">
        <v>0</v>
      </c>
      <c r="G2239" s="5">
        <v>0</v>
      </c>
      <c r="H2239" s="5">
        <v>18</v>
      </c>
      <c r="I2239" s="5">
        <v>28</v>
      </c>
      <c r="J2239" s="5">
        <v>0</v>
      </c>
      <c r="K2239" s="5">
        <v>27</v>
      </c>
      <c r="L2239" s="5">
        <v>15</v>
      </c>
      <c r="M2239" s="5">
        <v>0</v>
      </c>
      <c r="N2239" s="5">
        <v>30</v>
      </c>
      <c r="O2239" s="5">
        <v>17</v>
      </c>
      <c r="P2239" s="5">
        <v>10</v>
      </c>
      <c r="Q2239" s="5">
        <v>0</v>
      </c>
      <c r="R2239" s="5">
        <v>0</v>
      </c>
      <c r="S2239" s="5" t="s">
        <v>27</v>
      </c>
      <c r="T2239" s="5"/>
    </row>
    <row r="2240" spans="1:20" x14ac:dyDescent="0.25">
      <c r="A2240" s="5">
        <f>2233</f>
      </c>
      <c r="B2240" s="5" t="s">
        <v>2259</v>
      </c>
      <c r="C2240" s="5" t="s">
        <v>27</v>
      </c>
      <c r="D2240" s="5" t="s">
        <v>26</v>
      </c>
      <c r="E2240" s="5">
        <v>22</v>
      </c>
      <c r="F2240" s="5">
        <v>0</v>
      </c>
      <c r="G2240" s="5">
        <v>0</v>
      </c>
      <c r="H2240" s="5">
        <v>18</v>
      </c>
      <c r="I2240" s="5">
        <v>28</v>
      </c>
      <c r="J2240" s="5">
        <v>0</v>
      </c>
      <c r="K2240" s="5">
        <v>27</v>
      </c>
      <c r="L2240" s="5">
        <v>15</v>
      </c>
      <c r="M2240" s="5">
        <v>0</v>
      </c>
      <c r="N2240" s="5">
        <v>30</v>
      </c>
      <c r="O2240" s="5">
        <v>17</v>
      </c>
      <c r="P2240" s="5">
        <v>10</v>
      </c>
      <c r="Q2240" s="5">
        <v>0</v>
      </c>
      <c r="R2240" s="5">
        <v>0</v>
      </c>
      <c r="S2240" s="5" t="s">
        <v>27</v>
      </c>
      <c r="T2240" s="5"/>
    </row>
    <row r="2241" spans="1:20" x14ac:dyDescent="0.25">
      <c r="A2241" s="5">
        <f>2234</f>
      </c>
      <c r="B2241" s="5" t="s">
        <v>2260</v>
      </c>
      <c r="C2241" s="5" t="s">
        <v>27</v>
      </c>
      <c r="D2241" s="5" t="s">
        <v>26</v>
      </c>
      <c r="E2241" s="5">
        <v>22</v>
      </c>
      <c r="F2241" s="5">
        <v>0</v>
      </c>
      <c r="G2241" s="5">
        <v>0</v>
      </c>
      <c r="H2241" s="5">
        <v>18</v>
      </c>
      <c r="I2241" s="5">
        <v>28</v>
      </c>
      <c r="J2241" s="5">
        <v>0</v>
      </c>
      <c r="K2241" s="5">
        <v>27</v>
      </c>
      <c r="L2241" s="5">
        <v>15</v>
      </c>
      <c r="M2241" s="5">
        <v>0</v>
      </c>
      <c r="N2241" s="5">
        <v>30</v>
      </c>
      <c r="O2241" s="5">
        <v>17</v>
      </c>
      <c r="P2241" s="5">
        <v>10</v>
      </c>
      <c r="Q2241" s="5">
        <v>0</v>
      </c>
      <c r="R2241" s="5">
        <v>0</v>
      </c>
      <c r="S2241" s="5" t="s">
        <v>27</v>
      </c>
      <c r="T2241" s="5"/>
    </row>
    <row r="2242" spans="1:20" x14ac:dyDescent="0.25">
      <c r="A2242" s="5">
        <f>2235</f>
      </c>
      <c r="B2242" s="5" t="s">
        <v>2261</v>
      </c>
      <c r="C2242" s="5" t="s">
        <v>27</v>
      </c>
      <c r="D2242" s="5" t="s">
        <v>26</v>
      </c>
      <c r="E2242" s="5">
        <v>22</v>
      </c>
      <c r="F2242" s="5">
        <v>0</v>
      </c>
      <c r="G2242" s="5">
        <v>0</v>
      </c>
      <c r="H2242" s="5">
        <v>18</v>
      </c>
      <c r="I2242" s="5">
        <v>28</v>
      </c>
      <c r="J2242" s="5">
        <v>0</v>
      </c>
      <c r="K2242" s="5">
        <v>27</v>
      </c>
      <c r="L2242" s="5">
        <v>15</v>
      </c>
      <c r="M2242" s="5">
        <v>0</v>
      </c>
      <c r="N2242" s="5">
        <v>30</v>
      </c>
      <c r="O2242" s="5">
        <v>17</v>
      </c>
      <c r="P2242" s="5">
        <v>10</v>
      </c>
      <c r="Q2242" s="5">
        <v>0</v>
      </c>
      <c r="R2242" s="5">
        <v>0</v>
      </c>
      <c r="S2242" s="5" t="s">
        <v>27</v>
      </c>
      <c r="T2242" s="5"/>
    </row>
    <row r="2243" spans="1:20" x14ac:dyDescent="0.25">
      <c r="A2243" s="5">
        <f>2236</f>
      </c>
      <c r="B2243" s="5" t="s">
        <v>2262</v>
      </c>
      <c r="C2243" s="5" t="s">
        <v>27</v>
      </c>
      <c r="D2243" s="5" t="s">
        <v>26</v>
      </c>
      <c r="E2243" s="5">
        <v>22</v>
      </c>
      <c r="F2243" s="5">
        <v>0</v>
      </c>
      <c r="G2243" s="5">
        <v>0</v>
      </c>
      <c r="H2243" s="5">
        <v>18</v>
      </c>
      <c r="I2243" s="5">
        <v>28</v>
      </c>
      <c r="J2243" s="5">
        <v>0</v>
      </c>
      <c r="K2243" s="5">
        <v>27</v>
      </c>
      <c r="L2243" s="5">
        <v>15</v>
      </c>
      <c r="M2243" s="5">
        <v>0</v>
      </c>
      <c r="N2243" s="5">
        <v>30</v>
      </c>
      <c r="O2243" s="5">
        <v>17</v>
      </c>
      <c r="P2243" s="5">
        <v>10</v>
      </c>
      <c r="Q2243" s="5">
        <v>0</v>
      </c>
      <c r="R2243" s="5">
        <v>0</v>
      </c>
      <c r="S2243" s="5" t="s">
        <v>27</v>
      </c>
      <c r="T2243" s="5"/>
    </row>
    <row r="2244" spans="1:20" x14ac:dyDescent="0.25">
      <c r="A2244" s="5">
        <f>2237</f>
      </c>
      <c r="B2244" s="5" t="s">
        <v>2263</v>
      </c>
      <c r="C2244" s="5" t="s">
        <v>27</v>
      </c>
      <c r="D2244" s="5" t="s">
        <v>26</v>
      </c>
      <c r="E2244" s="5">
        <v>22</v>
      </c>
      <c r="F2244" s="5">
        <v>0</v>
      </c>
      <c r="G2244" s="5">
        <v>0</v>
      </c>
      <c r="H2244" s="5">
        <v>18</v>
      </c>
      <c r="I2244" s="5">
        <v>28</v>
      </c>
      <c r="J2244" s="5">
        <v>0</v>
      </c>
      <c r="K2244" s="5">
        <v>27</v>
      </c>
      <c r="L2244" s="5">
        <v>15</v>
      </c>
      <c r="M2244" s="5">
        <v>0</v>
      </c>
      <c r="N2244" s="5">
        <v>30</v>
      </c>
      <c r="O2244" s="5">
        <v>17</v>
      </c>
      <c r="P2244" s="5">
        <v>10</v>
      </c>
      <c r="Q2244" s="5">
        <v>0</v>
      </c>
      <c r="R2244" s="5">
        <v>0</v>
      </c>
      <c r="S2244" s="5" t="s">
        <v>27</v>
      </c>
      <c r="T2244" s="5"/>
    </row>
    <row r="2245" spans="1:20" x14ac:dyDescent="0.25">
      <c r="A2245" s="5">
        <f>2238</f>
      </c>
      <c r="B2245" s="5" t="s">
        <v>2264</v>
      </c>
      <c r="C2245" s="5" t="s">
        <v>27</v>
      </c>
      <c r="D2245" s="5" t="s">
        <v>26</v>
      </c>
      <c r="E2245" s="5">
        <v>22</v>
      </c>
      <c r="F2245" s="5">
        <v>0</v>
      </c>
      <c r="G2245" s="5">
        <v>0</v>
      </c>
      <c r="H2245" s="5">
        <v>18</v>
      </c>
      <c r="I2245" s="5">
        <v>28</v>
      </c>
      <c r="J2245" s="5">
        <v>0</v>
      </c>
      <c r="K2245" s="5">
        <v>27</v>
      </c>
      <c r="L2245" s="5">
        <v>15</v>
      </c>
      <c r="M2245" s="5">
        <v>0</v>
      </c>
      <c r="N2245" s="5">
        <v>30</v>
      </c>
      <c r="O2245" s="5">
        <v>17</v>
      </c>
      <c r="P2245" s="5">
        <v>10</v>
      </c>
      <c r="Q2245" s="5">
        <v>0</v>
      </c>
      <c r="R2245" s="5">
        <v>0</v>
      </c>
      <c r="S2245" s="5" t="s">
        <v>27</v>
      </c>
      <c r="T2245" s="5"/>
    </row>
    <row r="2246" spans="1:20" x14ac:dyDescent="0.25">
      <c r="A2246" s="5">
        <f>2239</f>
      </c>
      <c r="B2246" s="5" t="s">
        <v>2265</v>
      </c>
      <c r="C2246" s="5" t="s">
        <v>27</v>
      </c>
      <c r="D2246" s="5" t="s">
        <v>26</v>
      </c>
      <c r="E2246" s="5">
        <v>22</v>
      </c>
      <c r="F2246" s="5">
        <v>0</v>
      </c>
      <c r="G2246" s="5">
        <v>0</v>
      </c>
      <c r="H2246" s="5">
        <v>18</v>
      </c>
      <c r="I2246" s="5">
        <v>28</v>
      </c>
      <c r="J2246" s="5">
        <v>0</v>
      </c>
      <c r="K2246" s="5">
        <v>27</v>
      </c>
      <c r="L2246" s="5">
        <v>15</v>
      </c>
      <c r="M2246" s="5">
        <v>0</v>
      </c>
      <c r="N2246" s="5">
        <v>30</v>
      </c>
      <c r="O2246" s="5">
        <v>17</v>
      </c>
      <c r="P2246" s="5">
        <v>10</v>
      </c>
      <c r="Q2246" s="5">
        <v>0</v>
      </c>
      <c r="R2246" s="5">
        <v>0</v>
      </c>
      <c r="S2246" s="5" t="s">
        <v>27</v>
      </c>
      <c r="T2246" s="5"/>
    </row>
    <row r="2247" spans="1:20" x14ac:dyDescent="0.25">
      <c r="A2247" s="5">
        <f>2240</f>
      </c>
      <c r="B2247" s="5" t="s">
        <v>2266</v>
      </c>
      <c r="C2247" s="5" t="s">
        <v>27</v>
      </c>
      <c r="D2247" s="5" t="s">
        <v>26</v>
      </c>
      <c r="E2247" s="5">
        <v>22</v>
      </c>
      <c r="F2247" s="5">
        <v>0</v>
      </c>
      <c r="G2247" s="5">
        <v>0</v>
      </c>
      <c r="H2247" s="5">
        <v>18</v>
      </c>
      <c r="I2247" s="5">
        <v>28</v>
      </c>
      <c r="J2247" s="5">
        <v>0</v>
      </c>
      <c r="K2247" s="5">
        <v>27</v>
      </c>
      <c r="L2247" s="5">
        <v>15</v>
      </c>
      <c r="M2247" s="5">
        <v>0</v>
      </c>
      <c r="N2247" s="5">
        <v>30</v>
      </c>
      <c r="O2247" s="5">
        <v>17</v>
      </c>
      <c r="P2247" s="5">
        <v>10</v>
      </c>
      <c r="Q2247" s="5">
        <v>0</v>
      </c>
      <c r="R2247" s="5">
        <v>0</v>
      </c>
      <c r="S2247" s="5" t="s">
        <v>27</v>
      </c>
      <c r="T2247" s="5"/>
    </row>
    <row r="2248" spans="1:20" x14ac:dyDescent="0.25">
      <c r="A2248" s="5">
        <f>2241</f>
      </c>
      <c r="B2248" s="5" t="s">
        <v>2267</v>
      </c>
      <c r="C2248" s="5" t="s">
        <v>27</v>
      </c>
      <c r="D2248" s="5" t="s">
        <v>26</v>
      </c>
      <c r="E2248" s="5">
        <v>22</v>
      </c>
      <c r="F2248" s="5">
        <v>0</v>
      </c>
      <c r="G2248" s="5">
        <v>0</v>
      </c>
      <c r="H2248" s="5">
        <v>18</v>
      </c>
      <c r="I2248" s="5">
        <v>28</v>
      </c>
      <c r="J2248" s="5">
        <v>0</v>
      </c>
      <c r="K2248" s="5">
        <v>27</v>
      </c>
      <c r="L2248" s="5">
        <v>15</v>
      </c>
      <c r="M2248" s="5">
        <v>0</v>
      </c>
      <c r="N2248" s="5">
        <v>30</v>
      </c>
      <c r="O2248" s="5">
        <v>17</v>
      </c>
      <c r="P2248" s="5">
        <v>10</v>
      </c>
      <c r="Q2248" s="5">
        <v>0</v>
      </c>
      <c r="R2248" s="5">
        <v>0</v>
      </c>
      <c r="S2248" s="5" t="s">
        <v>27</v>
      </c>
      <c r="T2248" s="5"/>
    </row>
    <row r="2249" spans="1:20" x14ac:dyDescent="0.25">
      <c r="A2249" s="5">
        <f>2242</f>
      </c>
      <c r="B2249" s="5" t="s">
        <v>2268</v>
      </c>
      <c r="C2249" s="5" t="s">
        <v>27</v>
      </c>
      <c r="D2249" s="5" t="s">
        <v>26</v>
      </c>
      <c r="E2249" s="5">
        <v>22</v>
      </c>
      <c r="F2249" s="5">
        <v>0</v>
      </c>
      <c r="G2249" s="5">
        <v>0</v>
      </c>
      <c r="H2249" s="5">
        <v>18</v>
      </c>
      <c r="I2249" s="5">
        <v>28</v>
      </c>
      <c r="J2249" s="5">
        <v>0</v>
      </c>
      <c r="K2249" s="5">
        <v>27</v>
      </c>
      <c r="L2249" s="5">
        <v>15</v>
      </c>
      <c r="M2249" s="5">
        <v>0</v>
      </c>
      <c r="N2249" s="5">
        <v>30</v>
      </c>
      <c r="O2249" s="5">
        <v>17</v>
      </c>
      <c r="P2249" s="5">
        <v>10</v>
      </c>
      <c r="Q2249" s="5">
        <v>0</v>
      </c>
      <c r="R2249" s="5">
        <v>0</v>
      </c>
      <c r="S2249" s="5" t="s">
        <v>27</v>
      </c>
      <c r="T2249" s="5"/>
    </row>
    <row r="2250" spans="1:20" x14ac:dyDescent="0.25">
      <c r="A2250" s="5">
        <f>2243</f>
      </c>
      <c r="B2250" s="5" t="s">
        <v>2269</v>
      </c>
      <c r="C2250" s="5" t="s">
        <v>27</v>
      </c>
      <c r="D2250" s="5" t="s">
        <v>26</v>
      </c>
      <c r="E2250" s="5">
        <v>22</v>
      </c>
      <c r="F2250" s="5">
        <v>0</v>
      </c>
      <c r="G2250" s="5">
        <v>0</v>
      </c>
      <c r="H2250" s="5">
        <v>18</v>
      </c>
      <c r="I2250" s="5">
        <v>28</v>
      </c>
      <c r="J2250" s="5">
        <v>0</v>
      </c>
      <c r="K2250" s="5">
        <v>27</v>
      </c>
      <c r="L2250" s="5">
        <v>15</v>
      </c>
      <c r="M2250" s="5">
        <v>0</v>
      </c>
      <c r="N2250" s="5">
        <v>30</v>
      </c>
      <c r="O2250" s="5">
        <v>17</v>
      </c>
      <c r="P2250" s="5">
        <v>10</v>
      </c>
      <c r="Q2250" s="5">
        <v>0</v>
      </c>
      <c r="R2250" s="5">
        <v>0</v>
      </c>
      <c r="S2250" s="5" t="s">
        <v>27</v>
      </c>
      <c r="T2250" s="5"/>
    </row>
    <row r="2251" spans="1:20" x14ac:dyDescent="0.25">
      <c r="A2251" s="5">
        <f>2244</f>
      </c>
      <c r="B2251" s="5" t="s">
        <v>2270</v>
      </c>
      <c r="C2251" s="5" t="s">
        <v>27</v>
      </c>
      <c r="D2251" s="5" t="s">
        <v>26</v>
      </c>
      <c r="E2251" s="5">
        <v>22</v>
      </c>
      <c r="F2251" s="5">
        <v>0</v>
      </c>
      <c r="G2251" s="5">
        <v>0</v>
      </c>
      <c r="H2251" s="5">
        <v>18</v>
      </c>
      <c r="I2251" s="5">
        <v>28</v>
      </c>
      <c r="J2251" s="5">
        <v>0</v>
      </c>
      <c r="K2251" s="5">
        <v>27</v>
      </c>
      <c r="L2251" s="5">
        <v>15</v>
      </c>
      <c r="M2251" s="5">
        <v>0</v>
      </c>
      <c r="N2251" s="5">
        <v>30</v>
      </c>
      <c r="O2251" s="5">
        <v>17</v>
      </c>
      <c r="P2251" s="5">
        <v>10</v>
      </c>
      <c r="Q2251" s="5">
        <v>0</v>
      </c>
      <c r="R2251" s="5">
        <v>0</v>
      </c>
      <c r="S2251" s="5" t="s">
        <v>27</v>
      </c>
      <c r="T2251" s="5"/>
    </row>
    <row r="2252" spans="1:20" x14ac:dyDescent="0.25">
      <c r="A2252" s="5">
        <f>2245</f>
      </c>
      <c r="B2252" s="5" t="s">
        <v>2271</v>
      </c>
      <c r="C2252" s="5" t="s">
        <v>27</v>
      </c>
      <c r="D2252" s="5" t="s">
        <v>26</v>
      </c>
      <c r="E2252" s="5">
        <v>22</v>
      </c>
      <c r="F2252" s="5">
        <v>0</v>
      </c>
      <c r="G2252" s="5">
        <v>0</v>
      </c>
      <c r="H2252" s="5">
        <v>18</v>
      </c>
      <c r="I2252" s="5">
        <v>28</v>
      </c>
      <c r="J2252" s="5">
        <v>0</v>
      </c>
      <c r="K2252" s="5">
        <v>27</v>
      </c>
      <c r="L2252" s="5">
        <v>15</v>
      </c>
      <c r="M2252" s="5">
        <v>0</v>
      </c>
      <c r="N2252" s="5">
        <v>30</v>
      </c>
      <c r="O2252" s="5">
        <v>17</v>
      </c>
      <c r="P2252" s="5">
        <v>10</v>
      </c>
      <c r="Q2252" s="5">
        <v>0</v>
      </c>
      <c r="R2252" s="5">
        <v>0</v>
      </c>
      <c r="S2252" s="5" t="s">
        <v>27</v>
      </c>
      <c r="T2252" s="5"/>
    </row>
    <row r="2253" spans="1:20" x14ac:dyDescent="0.25">
      <c r="A2253" s="5">
        <f>2246</f>
      </c>
      <c r="B2253" s="5" t="s">
        <v>2272</v>
      </c>
      <c r="C2253" s="5" t="s">
        <v>27</v>
      </c>
      <c r="D2253" s="5" t="s">
        <v>26</v>
      </c>
      <c r="E2253" s="5">
        <v>22</v>
      </c>
      <c r="F2253" s="5">
        <v>0</v>
      </c>
      <c r="G2253" s="5">
        <v>0</v>
      </c>
      <c r="H2253" s="5">
        <v>18</v>
      </c>
      <c r="I2253" s="5">
        <v>28</v>
      </c>
      <c r="J2253" s="5">
        <v>0</v>
      </c>
      <c r="K2253" s="5">
        <v>27</v>
      </c>
      <c r="L2253" s="5">
        <v>15</v>
      </c>
      <c r="M2253" s="5">
        <v>0</v>
      </c>
      <c r="N2253" s="5">
        <v>30</v>
      </c>
      <c r="O2253" s="5">
        <v>17</v>
      </c>
      <c r="P2253" s="5">
        <v>10</v>
      </c>
      <c r="Q2253" s="5">
        <v>0</v>
      </c>
      <c r="R2253" s="5">
        <v>0</v>
      </c>
      <c r="S2253" s="5" t="s">
        <v>27</v>
      </c>
      <c r="T2253" s="5"/>
    </row>
    <row r="2254" spans="1:20" x14ac:dyDescent="0.25">
      <c r="A2254" s="5">
        <f>2247</f>
      </c>
      <c r="B2254" s="5" t="s">
        <v>2273</v>
      </c>
      <c r="C2254" s="5" t="s">
        <v>27</v>
      </c>
      <c r="D2254" s="5" t="s">
        <v>26</v>
      </c>
      <c r="E2254" s="5">
        <v>22</v>
      </c>
      <c r="F2254" s="5">
        <v>0</v>
      </c>
      <c r="G2254" s="5">
        <v>0</v>
      </c>
      <c r="H2254" s="5">
        <v>18</v>
      </c>
      <c r="I2254" s="5">
        <v>28</v>
      </c>
      <c r="J2254" s="5">
        <v>0</v>
      </c>
      <c r="K2254" s="5">
        <v>27</v>
      </c>
      <c r="L2254" s="5">
        <v>15</v>
      </c>
      <c r="M2254" s="5">
        <v>0</v>
      </c>
      <c r="N2254" s="5">
        <v>30</v>
      </c>
      <c r="O2254" s="5">
        <v>17</v>
      </c>
      <c r="P2254" s="5">
        <v>10</v>
      </c>
      <c r="Q2254" s="5">
        <v>0</v>
      </c>
      <c r="R2254" s="5">
        <v>0</v>
      </c>
      <c r="S2254" s="5" t="s">
        <v>27</v>
      </c>
      <c r="T2254" s="5"/>
    </row>
    <row r="2255" spans="1:20" x14ac:dyDescent="0.25">
      <c r="A2255" s="5">
        <f>2248</f>
      </c>
      <c r="B2255" s="5" t="s">
        <v>2274</v>
      </c>
      <c r="C2255" s="5" t="s">
        <v>27</v>
      </c>
      <c r="D2255" s="5" t="s">
        <v>26</v>
      </c>
      <c r="E2255" s="5">
        <v>22</v>
      </c>
      <c r="F2255" s="5">
        <v>0</v>
      </c>
      <c r="G2255" s="5">
        <v>0</v>
      </c>
      <c r="H2255" s="5">
        <v>18</v>
      </c>
      <c r="I2255" s="5">
        <v>28</v>
      </c>
      <c r="J2255" s="5">
        <v>0</v>
      </c>
      <c r="K2255" s="5">
        <v>27</v>
      </c>
      <c r="L2255" s="5">
        <v>15</v>
      </c>
      <c r="M2255" s="5">
        <v>0</v>
      </c>
      <c r="N2255" s="5">
        <v>30</v>
      </c>
      <c r="O2255" s="5">
        <v>17</v>
      </c>
      <c r="P2255" s="5">
        <v>10</v>
      </c>
      <c r="Q2255" s="5">
        <v>0</v>
      </c>
      <c r="R2255" s="5">
        <v>0</v>
      </c>
      <c r="S2255" s="5" t="s">
        <v>27</v>
      </c>
      <c r="T2255" s="5"/>
    </row>
    <row r="2256" spans="1:20" x14ac:dyDescent="0.25">
      <c r="A2256" s="5">
        <f>2249</f>
      </c>
      <c r="B2256" s="5" t="s">
        <v>2275</v>
      </c>
      <c r="C2256" s="5" t="s">
        <v>27</v>
      </c>
      <c r="D2256" s="5" t="s">
        <v>26</v>
      </c>
      <c r="E2256" s="5">
        <v>22</v>
      </c>
      <c r="F2256" s="5">
        <v>0</v>
      </c>
      <c r="G2256" s="5">
        <v>0</v>
      </c>
      <c r="H2256" s="5">
        <v>18</v>
      </c>
      <c r="I2256" s="5">
        <v>28</v>
      </c>
      <c r="J2256" s="5">
        <v>0</v>
      </c>
      <c r="K2256" s="5">
        <v>27</v>
      </c>
      <c r="L2256" s="5">
        <v>15</v>
      </c>
      <c r="M2256" s="5">
        <v>0</v>
      </c>
      <c r="N2256" s="5">
        <v>30</v>
      </c>
      <c r="O2256" s="5">
        <v>17</v>
      </c>
      <c r="P2256" s="5">
        <v>10</v>
      </c>
      <c r="Q2256" s="5">
        <v>0</v>
      </c>
      <c r="R2256" s="5">
        <v>0</v>
      </c>
      <c r="S2256" s="5" t="s">
        <v>27</v>
      </c>
      <c r="T2256" s="5"/>
    </row>
    <row r="2257" spans="1:20" x14ac:dyDescent="0.25">
      <c r="A2257" s="5">
        <f>2250</f>
      </c>
      <c r="B2257" s="5" t="s">
        <v>2276</v>
      </c>
      <c r="C2257" s="5" t="s">
        <v>27</v>
      </c>
      <c r="D2257" s="5" t="s">
        <v>26</v>
      </c>
      <c r="E2257" s="5">
        <v>22</v>
      </c>
      <c r="F2257" s="5">
        <v>0</v>
      </c>
      <c r="G2257" s="5">
        <v>0</v>
      </c>
      <c r="H2257" s="5">
        <v>18</v>
      </c>
      <c r="I2257" s="5">
        <v>28</v>
      </c>
      <c r="J2257" s="5">
        <v>0</v>
      </c>
      <c r="K2257" s="5">
        <v>27</v>
      </c>
      <c r="L2257" s="5">
        <v>15</v>
      </c>
      <c r="M2257" s="5">
        <v>0</v>
      </c>
      <c r="N2257" s="5">
        <v>30</v>
      </c>
      <c r="O2257" s="5">
        <v>17</v>
      </c>
      <c r="P2257" s="5">
        <v>10</v>
      </c>
      <c r="Q2257" s="5">
        <v>0</v>
      </c>
      <c r="R2257" s="5">
        <v>0</v>
      </c>
      <c r="S2257" s="5" t="s">
        <v>27</v>
      </c>
      <c r="T2257" s="5"/>
    </row>
    <row r="2258" spans="1:20" x14ac:dyDescent="0.25">
      <c r="A2258" s="5">
        <f>2251</f>
      </c>
      <c r="B2258" s="5" t="s">
        <v>2277</v>
      </c>
      <c r="C2258" s="5" t="s">
        <v>27</v>
      </c>
      <c r="D2258" s="5" t="s">
        <v>26</v>
      </c>
      <c r="E2258" s="5">
        <v>22</v>
      </c>
      <c r="F2258" s="5">
        <v>0</v>
      </c>
      <c r="G2258" s="5">
        <v>0</v>
      </c>
      <c r="H2258" s="5">
        <v>18</v>
      </c>
      <c r="I2258" s="5">
        <v>28</v>
      </c>
      <c r="J2258" s="5">
        <v>0</v>
      </c>
      <c r="K2258" s="5">
        <v>27</v>
      </c>
      <c r="L2258" s="5">
        <v>15</v>
      </c>
      <c r="M2258" s="5">
        <v>0</v>
      </c>
      <c r="N2258" s="5">
        <v>30</v>
      </c>
      <c r="O2258" s="5">
        <v>17</v>
      </c>
      <c r="P2258" s="5">
        <v>10</v>
      </c>
      <c r="Q2258" s="5">
        <v>0</v>
      </c>
      <c r="R2258" s="5">
        <v>0</v>
      </c>
      <c r="S2258" s="5" t="s">
        <v>27</v>
      </c>
      <c r="T2258" s="5"/>
    </row>
    <row r="2259" spans="1:20" x14ac:dyDescent="0.25">
      <c r="A2259" s="5">
        <f>2252</f>
      </c>
      <c r="B2259" s="5" t="s">
        <v>2278</v>
      </c>
      <c r="C2259" s="5" t="s">
        <v>27</v>
      </c>
      <c r="D2259" s="5" t="s">
        <v>26</v>
      </c>
      <c r="E2259" s="5">
        <v>22</v>
      </c>
      <c r="F2259" s="5">
        <v>0</v>
      </c>
      <c r="G2259" s="5">
        <v>0</v>
      </c>
      <c r="H2259" s="5">
        <v>18</v>
      </c>
      <c r="I2259" s="5">
        <v>28</v>
      </c>
      <c r="J2259" s="5">
        <v>0</v>
      </c>
      <c r="K2259" s="5">
        <v>27</v>
      </c>
      <c r="L2259" s="5">
        <v>15</v>
      </c>
      <c r="M2259" s="5">
        <v>0</v>
      </c>
      <c r="N2259" s="5">
        <v>30</v>
      </c>
      <c r="O2259" s="5">
        <v>17</v>
      </c>
      <c r="P2259" s="5">
        <v>10</v>
      </c>
      <c r="Q2259" s="5">
        <v>0</v>
      </c>
      <c r="R2259" s="5">
        <v>0</v>
      </c>
      <c r="S2259" s="5" t="s">
        <v>27</v>
      </c>
      <c r="T2259" s="5"/>
    </row>
    <row r="2260" spans="1:20" x14ac:dyDescent="0.25">
      <c r="A2260" s="5">
        <f>2253</f>
      </c>
      <c r="B2260" s="5" t="s">
        <v>2279</v>
      </c>
      <c r="C2260" s="5" t="s">
        <v>27</v>
      </c>
      <c r="D2260" s="5" t="s">
        <v>26</v>
      </c>
      <c r="E2260" s="5">
        <v>22</v>
      </c>
      <c r="F2260" s="5">
        <v>0</v>
      </c>
      <c r="G2260" s="5">
        <v>0</v>
      </c>
      <c r="H2260" s="5">
        <v>18</v>
      </c>
      <c r="I2260" s="5">
        <v>28</v>
      </c>
      <c r="J2260" s="5">
        <v>0</v>
      </c>
      <c r="K2260" s="5">
        <v>27</v>
      </c>
      <c r="L2260" s="5">
        <v>15</v>
      </c>
      <c r="M2260" s="5">
        <v>0</v>
      </c>
      <c r="N2260" s="5">
        <v>30</v>
      </c>
      <c r="O2260" s="5">
        <v>17</v>
      </c>
      <c r="P2260" s="5">
        <v>10</v>
      </c>
      <c r="Q2260" s="5">
        <v>0</v>
      </c>
      <c r="R2260" s="5">
        <v>0</v>
      </c>
      <c r="S2260" s="5" t="s">
        <v>27</v>
      </c>
      <c r="T2260" s="5"/>
    </row>
    <row r="2261" spans="1:20" x14ac:dyDescent="0.25">
      <c r="A2261" s="5">
        <f>2254</f>
      </c>
      <c r="B2261" s="5" t="s">
        <v>2280</v>
      </c>
      <c r="C2261" s="5" t="s">
        <v>27</v>
      </c>
      <c r="D2261" s="5" t="s">
        <v>26</v>
      </c>
      <c r="E2261" s="5">
        <v>22</v>
      </c>
      <c r="F2261" s="5">
        <v>0</v>
      </c>
      <c r="G2261" s="5">
        <v>0</v>
      </c>
      <c r="H2261" s="5">
        <v>18</v>
      </c>
      <c r="I2261" s="5">
        <v>28</v>
      </c>
      <c r="J2261" s="5">
        <v>0</v>
      </c>
      <c r="K2261" s="5">
        <v>27</v>
      </c>
      <c r="L2261" s="5">
        <v>15</v>
      </c>
      <c r="M2261" s="5">
        <v>0</v>
      </c>
      <c r="N2261" s="5">
        <v>30</v>
      </c>
      <c r="O2261" s="5">
        <v>17</v>
      </c>
      <c r="P2261" s="5">
        <v>10</v>
      </c>
      <c r="Q2261" s="5">
        <v>0</v>
      </c>
      <c r="R2261" s="5">
        <v>0</v>
      </c>
      <c r="S2261" s="5" t="s">
        <v>27</v>
      </c>
      <c r="T2261" s="5"/>
    </row>
    <row r="2262" spans="1:20" x14ac:dyDescent="0.25">
      <c r="A2262" s="5">
        <f>2255</f>
      </c>
      <c r="B2262" s="5" t="s">
        <v>2281</v>
      </c>
      <c r="C2262" s="5" t="s">
        <v>27</v>
      </c>
      <c r="D2262" s="5" t="s">
        <v>26</v>
      </c>
      <c r="E2262" s="5">
        <v>22</v>
      </c>
      <c r="F2262" s="5">
        <v>0</v>
      </c>
      <c r="G2262" s="5">
        <v>0</v>
      </c>
      <c r="H2262" s="5">
        <v>18</v>
      </c>
      <c r="I2262" s="5">
        <v>28</v>
      </c>
      <c r="J2262" s="5">
        <v>0</v>
      </c>
      <c r="K2262" s="5">
        <v>27</v>
      </c>
      <c r="L2262" s="5">
        <v>15</v>
      </c>
      <c r="M2262" s="5">
        <v>0</v>
      </c>
      <c r="N2262" s="5">
        <v>30</v>
      </c>
      <c r="O2262" s="5">
        <v>17</v>
      </c>
      <c r="P2262" s="5">
        <v>10</v>
      </c>
      <c r="Q2262" s="5">
        <v>0</v>
      </c>
      <c r="R2262" s="5">
        <v>0</v>
      </c>
      <c r="S2262" s="5" t="s">
        <v>27</v>
      </c>
      <c r="T2262" s="5"/>
    </row>
    <row r="2263" spans="1:20" x14ac:dyDescent="0.25">
      <c r="A2263" s="5">
        <f>2256</f>
      </c>
      <c r="B2263" s="5" t="s">
        <v>2282</v>
      </c>
      <c r="C2263" s="5" t="s">
        <v>27</v>
      </c>
      <c r="D2263" s="5" t="s">
        <v>26</v>
      </c>
      <c r="E2263" s="5">
        <v>22</v>
      </c>
      <c r="F2263" s="5">
        <v>0</v>
      </c>
      <c r="G2263" s="5">
        <v>0</v>
      </c>
      <c r="H2263" s="5">
        <v>18</v>
      </c>
      <c r="I2263" s="5">
        <v>28</v>
      </c>
      <c r="J2263" s="5">
        <v>0</v>
      </c>
      <c r="K2263" s="5">
        <v>27</v>
      </c>
      <c r="L2263" s="5">
        <v>15</v>
      </c>
      <c r="M2263" s="5">
        <v>0</v>
      </c>
      <c r="N2263" s="5">
        <v>30</v>
      </c>
      <c r="O2263" s="5">
        <v>17</v>
      </c>
      <c r="P2263" s="5">
        <v>10</v>
      </c>
      <c r="Q2263" s="5">
        <v>0</v>
      </c>
      <c r="R2263" s="5">
        <v>0</v>
      </c>
      <c r="S2263" s="5" t="s">
        <v>27</v>
      </c>
      <c r="T2263" s="5"/>
    </row>
    <row r="2264" spans="1:20" x14ac:dyDescent="0.25">
      <c r="A2264" s="5">
        <f>2257</f>
      </c>
      <c r="B2264" s="5" t="s">
        <v>2283</v>
      </c>
      <c r="C2264" s="5" t="s">
        <v>27</v>
      </c>
      <c r="D2264" s="5" t="s">
        <v>26</v>
      </c>
      <c r="E2264" s="5">
        <v>22</v>
      </c>
      <c r="F2264" s="5">
        <v>0</v>
      </c>
      <c r="G2264" s="5">
        <v>0</v>
      </c>
      <c r="H2264" s="5">
        <v>18</v>
      </c>
      <c r="I2264" s="5">
        <v>28</v>
      </c>
      <c r="J2264" s="5">
        <v>0</v>
      </c>
      <c r="K2264" s="5">
        <v>27</v>
      </c>
      <c r="L2264" s="5">
        <v>15</v>
      </c>
      <c r="M2264" s="5">
        <v>0</v>
      </c>
      <c r="N2264" s="5">
        <v>30</v>
      </c>
      <c r="O2264" s="5">
        <v>17</v>
      </c>
      <c r="P2264" s="5">
        <v>10</v>
      </c>
      <c r="Q2264" s="5">
        <v>0</v>
      </c>
      <c r="R2264" s="5">
        <v>0</v>
      </c>
      <c r="S2264" s="5" t="s">
        <v>27</v>
      </c>
      <c r="T2264" s="5"/>
    </row>
    <row r="2265" spans="1:20" x14ac:dyDescent="0.25">
      <c r="A2265" s="5">
        <f>2258</f>
      </c>
      <c r="B2265" s="5" t="s">
        <v>2284</v>
      </c>
      <c r="C2265" s="5" t="s">
        <v>27</v>
      </c>
      <c r="D2265" s="5" t="s">
        <v>26</v>
      </c>
      <c r="E2265" s="5">
        <v>22</v>
      </c>
      <c r="F2265" s="5">
        <v>0</v>
      </c>
      <c r="G2265" s="5">
        <v>0</v>
      </c>
      <c r="H2265" s="5">
        <v>18</v>
      </c>
      <c r="I2265" s="5">
        <v>28</v>
      </c>
      <c r="J2265" s="5">
        <v>0</v>
      </c>
      <c r="K2265" s="5">
        <v>27</v>
      </c>
      <c r="L2265" s="5">
        <v>15</v>
      </c>
      <c r="M2265" s="5">
        <v>0</v>
      </c>
      <c r="N2265" s="5">
        <v>30</v>
      </c>
      <c r="O2265" s="5">
        <v>17</v>
      </c>
      <c r="P2265" s="5">
        <v>10</v>
      </c>
      <c r="Q2265" s="5">
        <v>0</v>
      </c>
      <c r="R2265" s="5">
        <v>0</v>
      </c>
      <c r="S2265" s="5" t="s">
        <v>27</v>
      </c>
      <c r="T2265" s="5"/>
    </row>
    <row r="2266" spans="1:20" x14ac:dyDescent="0.25">
      <c r="A2266" s="5">
        <f>2259</f>
      </c>
      <c r="B2266" s="5" t="s">
        <v>2285</v>
      </c>
      <c r="C2266" s="5" t="s">
        <v>27</v>
      </c>
      <c r="D2266" s="5" t="s">
        <v>26</v>
      </c>
      <c r="E2266" s="5">
        <v>22</v>
      </c>
      <c r="F2266" s="5">
        <v>0</v>
      </c>
      <c r="G2266" s="5">
        <v>0</v>
      </c>
      <c r="H2266" s="5">
        <v>18</v>
      </c>
      <c r="I2266" s="5">
        <v>28</v>
      </c>
      <c r="J2266" s="5">
        <v>0</v>
      </c>
      <c r="K2266" s="5">
        <v>27</v>
      </c>
      <c r="L2266" s="5">
        <v>15</v>
      </c>
      <c r="M2266" s="5">
        <v>0</v>
      </c>
      <c r="N2266" s="5">
        <v>30</v>
      </c>
      <c r="O2266" s="5">
        <v>17</v>
      </c>
      <c r="P2266" s="5">
        <v>10</v>
      </c>
      <c r="Q2266" s="5">
        <v>0</v>
      </c>
      <c r="R2266" s="5">
        <v>0</v>
      </c>
      <c r="S2266" s="5" t="s">
        <v>27</v>
      </c>
      <c r="T2266" s="5"/>
    </row>
    <row r="2267" spans="1:20" x14ac:dyDescent="0.25">
      <c r="A2267" s="5">
        <f>2260</f>
      </c>
      <c r="B2267" s="5" t="s">
        <v>2286</v>
      </c>
      <c r="C2267" s="5" t="s">
        <v>27</v>
      </c>
      <c r="D2267" s="5" t="s">
        <v>26</v>
      </c>
      <c r="E2267" s="5">
        <v>22</v>
      </c>
      <c r="F2267" s="5">
        <v>0</v>
      </c>
      <c r="G2267" s="5">
        <v>0</v>
      </c>
      <c r="H2267" s="5">
        <v>18</v>
      </c>
      <c r="I2267" s="5">
        <v>28</v>
      </c>
      <c r="J2267" s="5">
        <v>0</v>
      </c>
      <c r="K2267" s="5">
        <v>27</v>
      </c>
      <c r="L2267" s="5">
        <v>15</v>
      </c>
      <c r="M2267" s="5">
        <v>0</v>
      </c>
      <c r="N2267" s="5">
        <v>30</v>
      </c>
      <c r="O2267" s="5">
        <v>17</v>
      </c>
      <c r="P2267" s="5">
        <v>10</v>
      </c>
      <c r="Q2267" s="5">
        <v>0</v>
      </c>
      <c r="R2267" s="5">
        <v>0</v>
      </c>
      <c r="S2267" s="5" t="s">
        <v>27</v>
      </c>
      <c r="T2267" s="5"/>
    </row>
    <row r="2268" spans="1:20" x14ac:dyDescent="0.25">
      <c r="A2268" s="5">
        <f>2261</f>
      </c>
      <c r="B2268" s="5" t="s">
        <v>2287</v>
      </c>
      <c r="C2268" s="5" t="s">
        <v>27</v>
      </c>
      <c r="D2268" s="5" t="s">
        <v>26</v>
      </c>
      <c r="E2268" s="5">
        <v>22</v>
      </c>
      <c r="F2268" s="5">
        <v>0</v>
      </c>
      <c r="G2268" s="5">
        <v>0</v>
      </c>
      <c r="H2268" s="5">
        <v>18</v>
      </c>
      <c r="I2268" s="5">
        <v>28</v>
      </c>
      <c r="J2268" s="5">
        <v>0</v>
      </c>
      <c r="K2268" s="5">
        <v>27</v>
      </c>
      <c r="L2268" s="5">
        <v>15</v>
      </c>
      <c r="M2268" s="5">
        <v>0</v>
      </c>
      <c r="N2268" s="5">
        <v>30</v>
      </c>
      <c r="O2268" s="5">
        <v>17</v>
      </c>
      <c r="P2268" s="5">
        <v>10</v>
      </c>
      <c r="Q2268" s="5">
        <v>0</v>
      </c>
      <c r="R2268" s="5">
        <v>0</v>
      </c>
      <c r="S2268" s="5" t="s">
        <v>27</v>
      </c>
      <c r="T2268" s="5"/>
    </row>
    <row r="2269" spans="1:20" x14ac:dyDescent="0.25">
      <c r="A2269" s="5">
        <f>2262</f>
      </c>
      <c r="B2269" s="5" t="s">
        <v>2288</v>
      </c>
      <c r="C2269" s="5" t="s">
        <v>27</v>
      </c>
      <c r="D2269" s="5" t="s">
        <v>26</v>
      </c>
      <c r="E2269" s="5">
        <v>22</v>
      </c>
      <c r="F2269" s="5">
        <v>0</v>
      </c>
      <c r="G2269" s="5">
        <v>0</v>
      </c>
      <c r="H2269" s="5">
        <v>18</v>
      </c>
      <c r="I2269" s="5">
        <v>28</v>
      </c>
      <c r="J2269" s="5">
        <v>0</v>
      </c>
      <c r="K2269" s="5">
        <v>27</v>
      </c>
      <c r="L2269" s="5">
        <v>15</v>
      </c>
      <c r="M2269" s="5">
        <v>0</v>
      </c>
      <c r="N2269" s="5">
        <v>30</v>
      </c>
      <c r="O2269" s="5">
        <v>17</v>
      </c>
      <c r="P2269" s="5">
        <v>10</v>
      </c>
      <c r="Q2269" s="5">
        <v>0</v>
      </c>
      <c r="R2269" s="5">
        <v>0</v>
      </c>
      <c r="S2269" s="5" t="s">
        <v>27</v>
      </c>
      <c r="T2269" s="5"/>
    </row>
    <row r="2270" spans="1:20" x14ac:dyDescent="0.25">
      <c r="A2270" s="5">
        <f>2263</f>
      </c>
      <c r="B2270" s="5" t="s">
        <v>2289</v>
      </c>
      <c r="C2270" s="5" t="s">
        <v>27</v>
      </c>
      <c r="D2270" s="5" t="s">
        <v>26</v>
      </c>
      <c r="E2270" s="5">
        <v>22</v>
      </c>
      <c r="F2270" s="5">
        <v>0</v>
      </c>
      <c r="G2270" s="5">
        <v>0</v>
      </c>
      <c r="H2270" s="5">
        <v>18</v>
      </c>
      <c r="I2270" s="5">
        <v>28</v>
      </c>
      <c r="J2270" s="5">
        <v>0</v>
      </c>
      <c r="K2270" s="5">
        <v>27</v>
      </c>
      <c r="L2270" s="5">
        <v>15</v>
      </c>
      <c r="M2270" s="5">
        <v>0</v>
      </c>
      <c r="N2270" s="5">
        <v>30</v>
      </c>
      <c r="O2270" s="5">
        <v>17</v>
      </c>
      <c r="P2270" s="5">
        <v>10</v>
      </c>
      <c r="Q2270" s="5">
        <v>0</v>
      </c>
      <c r="R2270" s="5">
        <v>0</v>
      </c>
      <c r="S2270" s="5" t="s">
        <v>27</v>
      </c>
      <c r="T2270" s="5"/>
    </row>
    <row r="2271" spans="1:20" x14ac:dyDescent="0.25">
      <c r="A2271" s="5">
        <f>2264</f>
      </c>
      <c r="B2271" s="5" t="s">
        <v>2290</v>
      </c>
      <c r="C2271" s="5" t="s">
        <v>27</v>
      </c>
      <c r="D2271" s="5" t="s">
        <v>26</v>
      </c>
      <c r="E2271" s="5">
        <v>22</v>
      </c>
      <c r="F2271" s="5">
        <v>0</v>
      </c>
      <c r="G2271" s="5">
        <v>0</v>
      </c>
      <c r="H2271" s="5">
        <v>18</v>
      </c>
      <c r="I2271" s="5">
        <v>28</v>
      </c>
      <c r="J2271" s="5">
        <v>0</v>
      </c>
      <c r="K2271" s="5">
        <v>27</v>
      </c>
      <c r="L2271" s="5">
        <v>15</v>
      </c>
      <c r="M2271" s="5">
        <v>0</v>
      </c>
      <c r="N2271" s="5">
        <v>30</v>
      </c>
      <c r="O2271" s="5">
        <v>17</v>
      </c>
      <c r="P2271" s="5">
        <v>10</v>
      </c>
      <c r="Q2271" s="5">
        <v>0</v>
      </c>
      <c r="R2271" s="5">
        <v>0</v>
      </c>
      <c r="S2271" s="5" t="s">
        <v>27</v>
      </c>
      <c r="T2271" s="5"/>
    </row>
    <row r="2272" spans="1:20" x14ac:dyDescent="0.25">
      <c r="A2272" s="5">
        <f>2265</f>
      </c>
      <c r="B2272" s="5" t="s">
        <v>2291</v>
      </c>
      <c r="C2272" s="5" t="s">
        <v>27</v>
      </c>
      <c r="D2272" s="5" t="s">
        <v>26</v>
      </c>
      <c r="E2272" s="5">
        <v>22</v>
      </c>
      <c r="F2272" s="5">
        <v>0</v>
      </c>
      <c r="G2272" s="5">
        <v>0</v>
      </c>
      <c r="H2272" s="5">
        <v>18</v>
      </c>
      <c r="I2272" s="5">
        <v>28</v>
      </c>
      <c r="J2272" s="5">
        <v>0</v>
      </c>
      <c r="K2272" s="5">
        <v>27</v>
      </c>
      <c r="L2272" s="5">
        <v>15</v>
      </c>
      <c r="M2272" s="5">
        <v>0</v>
      </c>
      <c r="N2272" s="5">
        <v>30</v>
      </c>
      <c r="O2272" s="5">
        <v>17</v>
      </c>
      <c r="P2272" s="5">
        <v>10</v>
      </c>
      <c r="Q2272" s="5">
        <v>0</v>
      </c>
      <c r="R2272" s="5">
        <v>0</v>
      </c>
      <c r="S2272" s="5" t="s">
        <v>27</v>
      </c>
      <c r="T2272" s="5"/>
    </row>
    <row r="2273" spans="1:20" x14ac:dyDescent="0.25">
      <c r="A2273" s="5">
        <f>2266</f>
      </c>
      <c r="B2273" s="5" t="s">
        <v>2292</v>
      </c>
      <c r="C2273" s="5" t="s">
        <v>27</v>
      </c>
      <c r="D2273" s="5" t="s">
        <v>26</v>
      </c>
      <c r="E2273" s="5">
        <v>22</v>
      </c>
      <c r="F2273" s="5">
        <v>0</v>
      </c>
      <c r="G2273" s="5">
        <v>0</v>
      </c>
      <c r="H2273" s="5">
        <v>18</v>
      </c>
      <c r="I2273" s="5">
        <v>28</v>
      </c>
      <c r="J2273" s="5">
        <v>0</v>
      </c>
      <c r="K2273" s="5">
        <v>27</v>
      </c>
      <c r="L2273" s="5">
        <v>15</v>
      </c>
      <c r="M2273" s="5">
        <v>0</v>
      </c>
      <c r="N2273" s="5">
        <v>30</v>
      </c>
      <c r="O2273" s="5">
        <v>17</v>
      </c>
      <c r="P2273" s="5">
        <v>10</v>
      </c>
      <c r="Q2273" s="5">
        <v>0</v>
      </c>
      <c r="R2273" s="5">
        <v>0</v>
      </c>
      <c r="S2273" s="5" t="s">
        <v>27</v>
      </c>
      <c r="T2273" s="5"/>
    </row>
    <row r="2274" spans="1:20" x14ac:dyDescent="0.25">
      <c r="A2274" s="5">
        <f>2267</f>
      </c>
      <c r="B2274" s="5" t="s">
        <v>2293</v>
      </c>
      <c r="C2274" s="5" t="s">
        <v>27</v>
      </c>
      <c r="D2274" s="5" t="s">
        <v>26</v>
      </c>
      <c r="E2274" s="5">
        <v>22</v>
      </c>
      <c r="F2274" s="5">
        <v>0</v>
      </c>
      <c r="G2274" s="5">
        <v>0</v>
      </c>
      <c r="H2274" s="5">
        <v>18</v>
      </c>
      <c r="I2274" s="5">
        <v>28</v>
      </c>
      <c r="J2274" s="5">
        <v>0</v>
      </c>
      <c r="K2274" s="5">
        <v>27</v>
      </c>
      <c r="L2274" s="5">
        <v>15</v>
      </c>
      <c r="M2274" s="5">
        <v>0</v>
      </c>
      <c r="N2274" s="5">
        <v>30</v>
      </c>
      <c r="O2274" s="5">
        <v>17</v>
      </c>
      <c r="P2274" s="5">
        <v>10</v>
      </c>
      <c r="Q2274" s="5">
        <v>0</v>
      </c>
      <c r="R2274" s="5">
        <v>0</v>
      </c>
      <c r="S2274" s="5" t="s">
        <v>27</v>
      </c>
      <c r="T2274" s="5"/>
    </row>
    <row r="2275" spans="1:20" x14ac:dyDescent="0.25">
      <c r="A2275" s="5">
        <f>2268</f>
      </c>
      <c r="B2275" s="5" t="s">
        <v>2294</v>
      </c>
      <c r="C2275" s="5" t="s">
        <v>27</v>
      </c>
      <c r="D2275" s="5" t="s">
        <v>26</v>
      </c>
      <c r="E2275" s="5">
        <v>22</v>
      </c>
      <c r="F2275" s="5">
        <v>0</v>
      </c>
      <c r="G2275" s="5">
        <v>0</v>
      </c>
      <c r="H2275" s="5">
        <v>18</v>
      </c>
      <c r="I2275" s="5">
        <v>28</v>
      </c>
      <c r="J2275" s="5">
        <v>0</v>
      </c>
      <c r="K2275" s="5">
        <v>27</v>
      </c>
      <c r="L2275" s="5">
        <v>15</v>
      </c>
      <c r="M2275" s="5">
        <v>0</v>
      </c>
      <c r="N2275" s="5">
        <v>30</v>
      </c>
      <c r="O2275" s="5">
        <v>17</v>
      </c>
      <c r="P2275" s="5">
        <v>10</v>
      </c>
      <c r="Q2275" s="5">
        <v>0</v>
      </c>
      <c r="R2275" s="5">
        <v>0</v>
      </c>
      <c r="S2275" s="5" t="s">
        <v>27</v>
      </c>
      <c r="T2275" s="5"/>
    </row>
    <row r="2276" spans="1:20" x14ac:dyDescent="0.25">
      <c r="A2276" s="5">
        <f>2269</f>
      </c>
      <c r="B2276" s="5" t="s">
        <v>2295</v>
      </c>
      <c r="C2276" s="5" t="s">
        <v>27</v>
      </c>
      <c r="D2276" s="5" t="s">
        <v>26</v>
      </c>
      <c r="E2276" s="5">
        <v>22</v>
      </c>
      <c r="F2276" s="5">
        <v>0</v>
      </c>
      <c r="G2276" s="5">
        <v>0</v>
      </c>
      <c r="H2276" s="5">
        <v>18</v>
      </c>
      <c r="I2276" s="5">
        <v>28</v>
      </c>
      <c r="J2276" s="5">
        <v>0</v>
      </c>
      <c r="K2276" s="5">
        <v>27</v>
      </c>
      <c r="L2276" s="5">
        <v>15</v>
      </c>
      <c r="M2276" s="5">
        <v>0</v>
      </c>
      <c r="N2276" s="5">
        <v>30</v>
      </c>
      <c r="O2276" s="5">
        <v>17</v>
      </c>
      <c r="P2276" s="5">
        <v>10</v>
      </c>
      <c r="Q2276" s="5">
        <v>0</v>
      </c>
      <c r="R2276" s="5">
        <v>0</v>
      </c>
      <c r="S2276" s="5" t="s">
        <v>27</v>
      </c>
      <c r="T2276" s="5"/>
    </row>
    <row r="2277" spans="1:20" x14ac:dyDescent="0.25">
      <c r="A2277" s="5">
        <f>2270</f>
      </c>
      <c r="B2277" s="5" t="s">
        <v>2296</v>
      </c>
      <c r="C2277" s="5" t="s">
        <v>27</v>
      </c>
      <c r="D2277" s="5" t="s">
        <v>26</v>
      </c>
      <c r="E2277" s="5">
        <v>22</v>
      </c>
      <c r="F2277" s="5">
        <v>0</v>
      </c>
      <c r="G2277" s="5">
        <v>0</v>
      </c>
      <c r="H2277" s="5">
        <v>18</v>
      </c>
      <c r="I2277" s="5">
        <v>28</v>
      </c>
      <c r="J2277" s="5">
        <v>0</v>
      </c>
      <c r="K2277" s="5">
        <v>27</v>
      </c>
      <c r="L2277" s="5">
        <v>15</v>
      </c>
      <c r="M2277" s="5">
        <v>0</v>
      </c>
      <c r="N2277" s="5">
        <v>30</v>
      </c>
      <c r="O2277" s="5">
        <v>17</v>
      </c>
      <c r="P2277" s="5">
        <v>10</v>
      </c>
      <c r="Q2277" s="5">
        <v>0</v>
      </c>
      <c r="R2277" s="5">
        <v>0</v>
      </c>
      <c r="S2277" s="5" t="s">
        <v>27</v>
      </c>
      <c r="T2277" s="5"/>
    </row>
    <row r="2278" spans="1:20" x14ac:dyDescent="0.25">
      <c r="A2278" s="5">
        <f>2271</f>
      </c>
      <c r="B2278" s="5" t="s">
        <v>2297</v>
      </c>
      <c r="C2278" s="5" t="s">
        <v>27</v>
      </c>
      <c r="D2278" s="5" t="s">
        <v>26</v>
      </c>
      <c r="E2278" s="5">
        <v>22</v>
      </c>
      <c r="F2278" s="5">
        <v>0</v>
      </c>
      <c r="G2278" s="5">
        <v>0</v>
      </c>
      <c r="H2278" s="5">
        <v>18</v>
      </c>
      <c r="I2278" s="5">
        <v>28</v>
      </c>
      <c r="J2278" s="5">
        <v>0</v>
      </c>
      <c r="K2278" s="5">
        <v>27</v>
      </c>
      <c r="L2278" s="5">
        <v>15</v>
      </c>
      <c r="M2278" s="5">
        <v>0</v>
      </c>
      <c r="N2278" s="5">
        <v>30</v>
      </c>
      <c r="O2278" s="5">
        <v>17</v>
      </c>
      <c r="P2278" s="5">
        <v>10</v>
      </c>
      <c r="Q2278" s="5">
        <v>0</v>
      </c>
      <c r="R2278" s="5">
        <v>0</v>
      </c>
      <c r="S2278" s="5" t="s">
        <v>27</v>
      </c>
      <c r="T2278" s="5"/>
    </row>
    <row r="2279" spans="1:20" x14ac:dyDescent="0.25">
      <c r="A2279" s="5">
        <f>2272</f>
      </c>
      <c r="B2279" s="5" t="s">
        <v>2298</v>
      </c>
      <c r="C2279" s="5" t="s">
        <v>27</v>
      </c>
      <c r="D2279" s="5" t="s">
        <v>26</v>
      </c>
      <c r="E2279" s="5">
        <v>22</v>
      </c>
      <c r="F2279" s="5">
        <v>0</v>
      </c>
      <c r="G2279" s="5">
        <v>0</v>
      </c>
      <c r="H2279" s="5">
        <v>18</v>
      </c>
      <c r="I2279" s="5">
        <v>28</v>
      </c>
      <c r="J2279" s="5">
        <v>0</v>
      </c>
      <c r="K2279" s="5">
        <v>27</v>
      </c>
      <c r="L2279" s="5">
        <v>15</v>
      </c>
      <c r="M2279" s="5">
        <v>0</v>
      </c>
      <c r="N2279" s="5">
        <v>30</v>
      </c>
      <c r="O2279" s="5">
        <v>17</v>
      </c>
      <c r="P2279" s="5">
        <v>10</v>
      </c>
      <c r="Q2279" s="5">
        <v>0</v>
      </c>
      <c r="R2279" s="5">
        <v>0</v>
      </c>
      <c r="S2279" s="5" t="s">
        <v>27</v>
      </c>
      <c r="T2279" s="5"/>
    </row>
    <row r="2280" spans="1:20" x14ac:dyDescent="0.25">
      <c r="A2280" s="5">
        <f>2273</f>
      </c>
      <c r="B2280" s="5" t="s">
        <v>2299</v>
      </c>
      <c r="C2280" s="5" t="s">
        <v>27</v>
      </c>
      <c r="D2280" s="5" t="s">
        <v>26</v>
      </c>
      <c r="E2280" s="5">
        <v>22</v>
      </c>
      <c r="F2280" s="5">
        <v>0</v>
      </c>
      <c r="G2280" s="5">
        <v>0</v>
      </c>
      <c r="H2280" s="5">
        <v>18</v>
      </c>
      <c r="I2280" s="5">
        <v>28</v>
      </c>
      <c r="J2280" s="5">
        <v>0</v>
      </c>
      <c r="K2280" s="5">
        <v>27</v>
      </c>
      <c r="L2280" s="5">
        <v>15</v>
      </c>
      <c r="M2280" s="5">
        <v>0</v>
      </c>
      <c r="N2280" s="5">
        <v>30</v>
      </c>
      <c r="O2280" s="5">
        <v>17</v>
      </c>
      <c r="P2280" s="5">
        <v>10</v>
      </c>
      <c r="Q2280" s="5">
        <v>0</v>
      </c>
      <c r="R2280" s="5">
        <v>0</v>
      </c>
      <c r="S2280" s="5" t="s">
        <v>27</v>
      </c>
      <c r="T2280" s="5"/>
    </row>
    <row r="2281" spans="1:20" x14ac:dyDescent="0.25">
      <c r="A2281" s="5">
        <f>2274</f>
      </c>
      <c r="B2281" s="5" t="s">
        <v>2300</v>
      </c>
      <c r="C2281" s="5" t="s">
        <v>27</v>
      </c>
      <c r="D2281" s="5" t="s">
        <v>26</v>
      </c>
      <c r="E2281" s="5">
        <v>22</v>
      </c>
      <c r="F2281" s="5">
        <v>0</v>
      </c>
      <c r="G2281" s="5">
        <v>0</v>
      </c>
      <c r="H2281" s="5">
        <v>18</v>
      </c>
      <c r="I2281" s="5">
        <v>28</v>
      </c>
      <c r="J2281" s="5">
        <v>0</v>
      </c>
      <c r="K2281" s="5">
        <v>27</v>
      </c>
      <c r="L2281" s="5">
        <v>15</v>
      </c>
      <c r="M2281" s="5">
        <v>0</v>
      </c>
      <c r="N2281" s="5">
        <v>30</v>
      </c>
      <c r="O2281" s="5">
        <v>17</v>
      </c>
      <c r="P2281" s="5">
        <v>10</v>
      </c>
      <c r="Q2281" s="5">
        <v>0</v>
      </c>
      <c r="R2281" s="5">
        <v>0</v>
      </c>
      <c r="S2281" s="5" t="s">
        <v>27</v>
      </c>
      <c r="T2281" s="5"/>
    </row>
    <row r="2282" spans="1:20" x14ac:dyDescent="0.25">
      <c r="A2282" s="5">
        <f>2275</f>
      </c>
      <c r="B2282" s="5" t="s">
        <v>2301</v>
      </c>
      <c r="C2282" s="5" t="s">
        <v>27</v>
      </c>
      <c r="D2282" s="5" t="s">
        <v>26</v>
      </c>
      <c r="E2282" s="5">
        <v>22</v>
      </c>
      <c r="F2282" s="5">
        <v>0</v>
      </c>
      <c r="G2282" s="5">
        <v>0</v>
      </c>
      <c r="H2282" s="5">
        <v>18</v>
      </c>
      <c r="I2282" s="5">
        <v>28</v>
      </c>
      <c r="J2282" s="5">
        <v>0</v>
      </c>
      <c r="K2282" s="5">
        <v>27</v>
      </c>
      <c r="L2282" s="5">
        <v>15</v>
      </c>
      <c r="M2282" s="5">
        <v>0</v>
      </c>
      <c r="N2282" s="5">
        <v>30</v>
      </c>
      <c r="O2282" s="5">
        <v>17</v>
      </c>
      <c r="P2282" s="5">
        <v>10</v>
      </c>
      <c r="Q2282" s="5">
        <v>0</v>
      </c>
      <c r="R2282" s="5">
        <v>0</v>
      </c>
      <c r="S2282" s="5" t="s">
        <v>27</v>
      </c>
      <c r="T2282" s="5"/>
    </row>
    <row r="2283" spans="1:20" x14ac:dyDescent="0.25">
      <c r="A2283" s="5">
        <f>2276</f>
      </c>
      <c r="B2283" s="5" t="s">
        <v>2302</v>
      </c>
      <c r="C2283" s="5" t="s">
        <v>27</v>
      </c>
      <c r="D2283" s="5" t="s">
        <v>26</v>
      </c>
      <c r="E2283" s="5">
        <v>22</v>
      </c>
      <c r="F2283" s="5">
        <v>0</v>
      </c>
      <c r="G2283" s="5">
        <v>0</v>
      </c>
      <c r="H2283" s="5">
        <v>18</v>
      </c>
      <c r="I2283" s="5">
        <v>28</v>
      </c>
      <c r="J2283" s="5">
        <v>0</v>
      </c>
      <c r="K2283" s="5">
        <v>27</v>
      </c>
      <c r="L2283" s="5">
        <v>15</v>
      </c>
      <c r="M2283" s="5">
        <v>0</v>
      </c>
      <c r="N2283" s="5">
        <v>30</v>
      </c>
      <c r="O2283" s="5">
        <v>17</v>
      </c>
      <c r="P2283" s="5">
        <v>10</v>
      </c>
      <c r="Q2283" s="5">
        <v>0</v>
      </c>
      <c r="R2283" s="5">
        <v>0</v>
      </c>
      <c r="S2283" s="5" t="s">
        <v>27</v>
      </c>
      <c r="T2283" s="5"/>
    </row>
    <row r="2284" spans="1:20" x14ac:dyDescent="0.25">
      <c r="A2284" s="5">
        <f>2277</f>
      </c>
      <c r="B2284" s="5" t="s">
        <v>2303</v>
      </c>
      <c r="C2284" s="5" t="s">
        <v>27</v>
      </c>
      <c r="D2284" s="5" t="s">
        <v>26</v>
      </c>
      <c r="E2284" s="5">
        <v>22</v>
      </c>
      <c r="F2284" s="5">
        <v>0</v>
      </c>
      <c r="G2284" s="5">
        <v>0</v>
      </c>
      <c r="H2284" s="5">
        <v>18</v>
      </c>
      <c r="I2284" s="5">
        <v>28</v>
      </c>
      <c r="J2284" s="5">
        <v>0</v>
      </c>
      <c r="K2284" s="5">
        <v>27</v>
      </c>
      <c r="L2284" s="5">
        <v>15</v>
      </c>
      <c r="M2284" s="5">
        <v>0</v>
      </c>
      <c r="N2284" s="5">
        <v>30</v>
      </c>
      <c r="O2284" s="5">
        <v>17</v>
      </c>
      <c r="P2284" s="5">
        <v>10</v>
      </c>
      <c r="Q2284" s="5">
        <v>0</v>
      </c>
      <c r="R2284" s="5">
        <v>0</v>
      </c>
      <c r="S2284" s="5" t="s">
        <v>27</v>
      </c>
      <c r="T2284" s="5"/>
    </row>
    <row r="2285" spans="1:20" x14ac:dyDescent="0.25">
      <c r="A2285" s="5">
        <f>2278</f>
      </c>
      <c r="B2285" s="5" t="s">
        <v>2304</v>
      </c>
      <c r="C2285" s="5" t="s">
        <v>27</v>
      </c>
      <c r="D2285" s="5" t="s">
        <v>26</v>
      </c>
      <c r="E2285" s="5">
        <v>22</v>
      </c>
      <c r="F2285" s="5">
        <v>0</v>
      </c>
      <c r="G2285" s="5">
        <v>0</v>
      </c>
      <c r="H2285" s="5">
        <v>18</v>
      </c>
      <c r="I2285" s="5">
        <v>28</v>
      </c>
      <c r="J2285" s="5">
        <v>0</v>
      </c>
      <c r="K2285" s="5">
        <v>27</v>
      </c>
      <c r="L2285" s="5">
        <v>15</v>
      </c>
      <c r="M2285" s="5">
        <v>0</v>
      </c>
      <c r="N2285" s="5">
        <v>30</v>
      </c>
      <c r="O2285" s="5">
        <v>17</v>
      </c>
      <c r="P2285" s="5">
        <v>10</v>
      </c>
      <c r="Q2285" s="5">
        <v>0</v>
      </c>
      <c r="R2285" s="5">
        <v>0</v>
      </c>
      <c r="S2285" s="5" t="s">
        <v>27</v>
      </c>
      <c r="T2285" s="5"/>
    </row>
    <row r="2286" spans="1:20" x14ac:dyDescent="0.25">
      <c r="A2286" s="5">
        <f>2279</f>
      </c>
      <c r="B2286" s="5" t="s">
        <v>2305</v>
      </c>
      <c r="C2286" s="5" t="s">
        <v>27</v>
      </c>
      <c r="D2286" s="5" t="s">
        <v>26</v>
      </c>
      <c r="E2286" s="5">
        <v>22</v>
      </c>
      <c r="F2286" s="5">
        <v>0</v>
      </c>
      <c r="G2286" s="5">
        <v>0</v>
      </c>
      <c r="H2286" s="5">
        <v>18</v>
      </c>
      <c r="I2286" s="5">
        <v>28</v>
      </c>
      <c r="J2286" s="5">
        <v>0</v>
      </c>
      <c r="K2286" s="5">
        <v>27</v>
      </c>
      <c r="L2286" s="5">
        <v>15</v>
      </c>
      <c r="M2286" s="5">
        <v>0</v>
      </c>
      <c r="N2286" s="5">
        <v>30</v>
      </c>
      <c r="O2286" s="5">
        <v>17</v>
      </c>
      <c r="P2286" s="5">
        <v>10</v>
      </c>
      <c r="Q2286" s="5">
        <v>0</v>
      </c>
      <c r="R2286" s="5">
        <v>0</v>
      </c>
      <c r="S2286" s="5" t="s">
        <v>27</v>
      </c>
      <c r="T2286" s="5"/>
    </row>
    <row r="2287" spans="1:20" x14ac:dyDescent="0.25">
      <c r="A2287" s="5">
        <f>2280</f>
      </c>
      <c r="B2287" s="5" t="s">
        <v>2306</v>
      </c>
      <c r="C2287" s="5" t="s">
        <v>27</v>
      </c>
      <c r="D2287" s="5" t="s">
        <v>26</v>
      </c>
      <c r="E2287" s="5">
        <v>22</v>
      </c>
      <c r="F2287" s="5">
        <v>0</v>
      </c>
      <c r="G2287" s="5">
        <v>0</v>
      </c>
      <c r="H2287" s="5">
        <v>18</v>
      </c>
      <c r="I2287" s="5">
        <v>28</v>
      </c>
      <c r="J2287" s="5">
        <v>0</v>
      </c>
      <c r="K2287" s="5">
        <v>27</v>
      </c>
      <c r="L2287" s="5">
        <v>15</v>
      </c>
      <c r="M2287" s="5">
        <v>0</v>
      </c>
      <c r="N2287" s="5">
        <v>30</v>
      </c>
      <c r="O2287" s="5">
        <v>17</v>
      </c>
      <c r="P2287" s="5">
        <v>10</v>
      </c>
      <c r="Q2287" s="5">
        <v>0</v>
      </c>
      <c r="R2287" s="5">
        <v>0</v>
      </c>
      <c r="S2287" s="5" t="s">
        <v>27</v>
      </c>
      <c r="T2287" s="5"/>
    </row>
    <row r="2288" spans="1:20" x14ac:dyDescent="0.25">
      <c r="A2288" s="5">
        <f>2281</f>
      </c>
      <c r="B2288" s="5" t="s">
        <v>2307</v>
      </c>
      <c r="C2288" s="5" t="s">
        <v>27</v>
      </c>
      <c r="D2288" s="5" t="s">
        <v>26</v>
      </c>
      <c r="E2288" s="5">
        <v>22</v>
      </c>
      <c r="F2288" s="5">
        <v>0</v>
      </c>
      <c r="G2288" s="5">
        <v>0</v>
      </c>
      <c r="H2288" s="5">
        <v>18</v>
      </c>
      <c r="I2288" s="5">
        <v>28</v>
      </c>
      <c r="J2288" s="5">
        <v>0</v>
      </c>
      <c r="K2288" s="5">
        <v>27</v>
      </c>
      <c r="L2288" s="5">
        <v>15</v>
      </c>
      <c r="M2288" s="5">
        <v>0</v>
      </c>
      <c r="N2288" s="5">
        <v>30</v>
      </c>
      <c r="O2288" s="5">
        <v>17</v>
      </c>
      <c r="P2288" s="5">
        <v>10</v>
      </c>
      <c r="Q2288" s="5">
        <v>0</v>
      </c>
      <c r="R2288" s="5">
        <v>0</v>
      </c>
      <c r="S2288" s="5" t="s">
        <v>27</v>
      </c>
      <c r="T2288" s="5"/>
    </row>
    <row r="2289" spans="1:20" x14ac:dyDescent="0.25">
      <c r="A2289" s="5">
        <f>2282</f>
      </c>
      <c r="B2289" s="5" t="s">
        <v>2308</v>
      </c>
      <c r="C2289" s="5" t="s">
        <v>27</v>
      </c>
      <c r="D2289" s="5" t="s">
        <v>26</v>
      </c>
      <c r="E2289" s="5">
        <v>22</v>
      </c>
      <c r="F2289" s="5">
        <v>0</v>
      </c>
      <c r="G2289" s="5">
        <v>0</v>
      </c>
      <c r="H2289" s="5">
        <v>18</v>
      </c>
      <c r="I2289" s="5">
        <v>28</v>
      </c>
      <c r="J2289" s="5">
        <v>0</v>
      </c>
      <c r="K2289" s="5">
        <v>27</v>
      </c>
      <c r="L2289" s="5">
        <v>15</v>
      </c>
      <c r="M2289" s="5">
        <v>0</v>
      </c>
      <c r="N2289" s="5">
        <v>30</v>
      </c>
      <c r="O2289" s="5">
        <v>17</v>
      </c>
      <c r="P2289" s="5">
        <v>10</v>
      </c>
      <c r="Q2289" s="5">
        <v>0</v>
      </c>
      <c r="R2289" s="5">
        <v>0</v>
      </c>
      <c r="S2289" s="5" t="s">
        <v>27</v>
      </c>
      <c r="T2289" s="5"/>
    </row>
    <row r="2290" spans="1:20" x14ac:dyDescent="0.25">
      <c r="A2290" s="5">
        <f>2283</f>
      </c>
      <c r="B2290" s="5" t="s">
        <v>2309</v>
      </c>
      <c r="C2290" s="5" t="s">
        <v>27</v>
      </c>
      <c r="D2290" s="5" t="s">
        <v>26</v>
      </c>
      <c r="E2290" s="5">
        <v>22</v>
      </c>
      <c r="F2290" s="5">
        <v>0</v>
      </c>
      <c r="G2290" s="5">
        <v>0</v>
      </c>
      <c r="H2290" s="5">
        <v>18</v>
      </c>
      <c r="I2290" s="5">
        <v>28</v>
      </c>
      <c r="J2290" s="5">
        <v>0</v>
      </c>
      <c r="K2290" s="5">
        <v>27</v>
      </c>
      <c r="L2290" s="5">
        <v>15</v>
      </c>
      <c r="M2290" s="5">
        <v>0</v>
      </c>
      <c r="N2290" s="5">
        <v>30</v>
      </c>
      <c r="O2290" s="5">
        <v>17</v>
      </c>
      <c r="P2290" s="5">
        <v>10</v>
      </c>
      <c r="Q2290" s="5">
        <v>0</v>
      </c>
      <c r="R2290" s="5">
        <v>0</v>
      </c>
      <c r="S2290" s="5" t="s">
        <v>27</v>
      </c>
      <c r="T2290" s="5"/>
    </row>
    <row r="2291" spans="1:20" x14ac:dyDescent="0.25">
      <c r="A2291" s="5">
        <f>2284</f>
      </c>
      <c r="B2291" s="5" t="s">
        <v>2310</v>
      </c>
      <c r="C2291" s="5" t="s">
        <v>27</v>
      </c>
      <c r="D2291" s="5" t="s">
        <v>26</v>
      </c>
      <c r="E2291" s="5">
        <v>22</v>
      </c>
      <c r="F2291" s="5">
        <v>0</v>
      </c>
      <c r="G2291" s="5">
        <v>0</v>
      </c>
      <c r="H2291" s="5">
        <v>18</v>
      </c>
      <c r="I2291" s="5">
        <v>28</v>
      </c>
      <c r="J2291" s="5">
        <v>0</v>
      </c>
      <c r="K2291" s="5">
        <v>27</v>
      </c>
      <c r="L2291" s="5">
        <v>15</v>
      </c>
      <c r="M2291" s="5">
        <v>0</v>
      </c>
      <c r="N2291" s="5">
        <v>30</v>
      </c>
      <c r="O2291" s="5">
        <v>17</v>
      </c>
      <c r="P2291" s="5">
        <v>10</v>
      </c>
      <c r="Q2291" s="5">
        <v>0</v>
      </c>
      <c r="R2291" s="5">
        <v>0</v>
      </c>
      <c r="S2291" s="5" t="s">
        <v>27</v>
      </c>
      <c r="T2291" s="5"/>
    </row>
    <row r="2292" spans="1:20" x14ac:dyDescent="0.25">
      <c r="A2292" s="5">
        <f>2285</f>
      </c>
      <c r="B2292" s="5" t="s">
        <v>2311</v>
      </c>
      <c r="C2292" s="5" t="s">
        <v>27</v>
      </c>
      <c r="D2292" s="5" t="s">
        <v>26</v>
      </c>
      <c r="E2292" s="5">
        <v>22</v>
      </c>
      <c r="F2292" s="5">
        <v>0</v>
      </c>
      <c r="G2292" s="5">
        <v>0</v>
      </c>
      <c r="H2292" s="5">
        <v>18</v>
      </c>
      <c r="I2292" s="5">
        <v>28</v>
      </c>
      <c r="J2292" s="5">
        <v>0</v>
      </c>
      <c r="K2292" s="5">
        <v>27</v>
      </c>
      <c r="L2292" s="5">
        <v>15</v>
      </c>
      <c r="M2292" s="5">
        <v>0</v>
      </c>
      <c r="N2292" s="5">
        <v>30</v>
      </c>
      <c r="O2292" s="5">
        <v>17</v>
      </c>
      <c r="P2292" s="5">
        <v>10</v>
      </c>
      <c r="Q2292" s="5">
        <v>0</v>
      </c>
      <c r="R2292" s="5">
        <v>0</v>
      </c>
      <c r="S2292" s="5" t="s">
        <v>27</v>
      </c>
      <c r="T2292" s="5"/>
    </row>
    <row r="2293" spans="1:20" x14ac:dyDescent="0.25">
      <c r="A2293" s="5">
        <f>2286</f>
      </c>
      <c r="B2293" s="5" t="s">
        <v>2312</v>
      </c>
      <c r="C2293" s="5" t="s">
        <v>27</v>
      </c>
      <c r="D2293" s="5" t="s">
        <v>26</v>
      </c>
      <c r="E2293" s="5">
        <v>22</v>
      </c>
      <c r="F2293" s="5">
        <v>0</v>
      </c>
      <c r="G2293" s="5">
        <v>0</v>
      </c>
      <c r="H2293" s="5">
        <v>18</v>
      </c>
      <c r="I2293" s="5">
        <v>28</v>
      </c>
      <c r="J2293" s="5">
        <v>0</v>
      </c>
      <c r="K2293" s="5">
        <v>27</v>
      </c>
      <c r="L2293" s="5">
        <v>15</v>
      </c>
      <c r="M2293" s="5">
        <v>0</v>
      </c>
      <c r="N2293" s="5">
        <v>30</v>
      </c>
      <c r="O2293" s="5">
        <v>17</v>
      </c>
      <c r="P2293" s="5">
        <v>10</v>
      </c>
      <c r="Q2293" s="5">
        <v>0</v>
      </c>
      <c r="R2293" s="5">
        <v>0</v>
      </c>
      <c r="S2293" s="5" t="s">
        <v>27</v>
      </c>
      <c r="T2293" s="5"/>
    </row>
    <row r="2294" spans="1:20" x14ac:dyDescent="0.25">
      <c r="A2294" s="5">
        <f>2287</f>
      </c>
      <c r="B2294" s="5" t="s">
        <v>2313</v>
      </c>
      <c r="C2294" s="5" t="s">
        <v>27</v>
      </c>
      <c r="D2294" s="5" t="s">
        <v>26</v>
      </c>
      <c r="E2294" s="5">
        <v>22</v>
      </c>
      <c r="F2294" s="5">
        <v>0</v>
      </c>
      <c r="G2294" s="5">
        <v>0</v>
      </c>
      <c r="H2294" s="5">
        <v>18</v>
      </c>
      <c r="I2294" s="5">
        <v>28</v>
      </c>
      <c r="J2294" s="5">
        <v>0</v>
      </c>
      <c r="K2294" s="5">
        <v>27</v>
      </c>
      <c r="L2294" s="5">
        <v>15</v>
      </c>
      <c r="M2294" s="5">
        <v>0</v>
      </c>
      <c r="N2294" s="5">
        <v>30</v>
      </c>
      <c r="O2294" s="5">
        <v>17</v>
      </c>
      <c r="P2294" s="5">
        <v>10</v>
      </c>
      <c r="Q2294" s="5">
        <v>0</v>
      </c>
      <c r="R2294" s="5">
        <v>0</v>
      </c>
      <c r="S2294" s="5" t="s">
        <v>27</v>
      </c>
      <c r="T2294" s="5"/>
    </row>
    <row r="2295" spans="1:20" x14ac:dyDescent="0.25">
      <c r="A2295" s="5">
        <f>2288</f>
      </c>
      <c r="B2295" s="5" t="s">
        <v>2314</v>
      </c>
      <c r="C2295" s="5" t="s">
        <v>27</v>
      </c>
      <c r="D2295" s="5" t="s">
        <v>26</v>
      </c>
      <c r="E2295" s="5">
        <v>22</v>
      </c>
      <c r="F2295" s="5">
        <v>0</v>
      </c>
      <c r="G2295" s="5">
        <v>0</v>
      </c>
      <c r="H2295" s="5">
        <v>18</v>
      </c>
      <c r="I2295" s="5">
        <v>28</v>
      </c>
      <c r="J2295" s="5">
        <v>0</v>
      </c>
      <c r="K2295" s="5">
        <v>27</v>
      </c>
      <c r="L2295" s="5">
        <v>15</v>
      </c>
      <c r="M2295" s="5">
        <v>0</v>
      </c>
      <c r="N2295" s="5">
        <v>30</v>
      </c>
      <c r="O2295" s="5">
        <v>17</v>
      </c>
      <c r="P2295" s="5">
        <v>10</v>
      </c>
      <c r="Q2295" s="5">
        <v>0</v>
      </c>
      <c r="R2295" s="5">
        <v>0</v>
      </c>
      <c r="S2295" s="5" t="s">
        <v>27</v>
      </c>
      <c r="T2295" s="5"/>
    </row>
    <row r="2296" spans="1:20" x14ac:dyDescent="0.25">
      <c r="A2296" s="5">
        <f>2289</f>
      </c>
      <c r="B2296" s="5" t="s">
        <v>2315</v>
      </c>
      <c r="C2296" s="5" t="s">
        <v>27</v>
      </c>
      <c r="D2296" s="5" t="s">
        <v>26</v>
      </c>
      <c r="E2296" s="5">
        <v>22</v>
      </c>
      <c r="F2296" s="5">
        <v>0</v>
      </c>
      <c r="G2296" s="5">
        <v>0</v>
      </c>
      <c r="H2296" s="5">
        <v>18</v>
      </c>
      <c r="I2296" s="5">
        <v>28</v>
      </c>
      <c r="J2296" s="5">
        <v>0</v>
      </c>
      <c r="K2296" s="5">
        <v>27</v>
      </c>
      <c r="L2296" s="5">
        <v>15</v>
      </c>
      <c r="M2296" s="5">
        <v>0</v>
      </c>
      <c r="N2296" s="5">
        <v>30</v>
      </c>
      <c r="O2296" s="5">
        <v>17</v>
      </c>
      <c r="P2296" s="5">
        <v>10</v>
      </c>
      <c r="Q2296" s="5">
        <v>0</v>
      </c>
      <c r="R2296" s="5">
        <v>0</v>
      </c>
      <c r="S2296" s="5" t="s">
        <v>27</v>
      </c>
      <c r="T2296" s="5"/>
    </row>
    <row r="2297" spans="1:20" x14ac:dyDescent="0.25">
      <c r="A2297" s="5">
        <f>2290</f>
      </c>
      <c r="B2297" s="5" t="s">
        <v>2316</v>
      </c>
      <c r="C2297" s="5" t="s">
        <v>27</v>
      </c>
      <c r="D2297" s="5" t="s">
        <v>26</v>
      </c>
      <c r="E2297" s="5">
        <v>22</v>
      </c>
      <c r="F2297" s="5">
        <v>0</v>
      </c>
      <c r="G2297" s="5">
        <v>0</v>
      </c>
      <c r="H2297" s="5">
        <v>18</v>
      </c>
      <c r="I2297" s="5">
        <v>28</v>
      </c>
      <c r="J2297" s="5">
        <v>0</v>
      </c>
      <c r="K2297" s="5">
        <v>27</v>
      </c>
      <c r="L2297" s="5">
        <v>15</v>
      </c>
      <c r="M2297" s="5">
        <v>0</v>
      </c>
      <c r="N2297" s="5">
        <v>30</v>
      </c>
      <c r="O2297" s="5">
        <v>17</v>
      </c>
      <c r="P2297" s="5">
        <v>10</v>
      </c>
      <c r="Q2297" s="5">
        <v>0</v>
      </c>
      <c r="R2297" s="5">
        <v>0</v>
      </c>
      <c r="S2297" s="5" t="s">
        <v>27</v>
      </c>
      <c r="T2297" s="5"/>
    </row>
    <row r="2298" spans="1:20" x14ac:dyDescent="0.25">
      <c r="A2298" s="5">
        <f>2291</f>
      </c>
      <c r="B2298" s="5" t="s">
        <v>2317</v>
      </c>
      <c r="C2298" s="5" t="s">
        <v>27</v>
      </c>
      <c r="D2298" s="5" t="s">
        <v>26</v>
      </c>
      <c r="E2298" s="5">
        <v>22</v>
      </c>
      <c r="F2298" s="5">
        <v>0</v>
      </c>
      <c r="G2298" s="5">
        <v>0</v>
      </c>
      <c r="H2298" s="5">
        <v>18</v>
      </c>
      <c r="I2298" s="5">
        <v>28</v>
      </c>
      <c r="J2298" s="5">
        <v>0</v>
      </c>
      <c r="K2298" s="5">
        <v>27</v>
      </c>
      <c r="L2298" s="5">
        <v>15</v>
      </c>
      <c r="M2298" s="5">
        <v>0</v>
      </c>
      <c r="N2298" s="5">
        <v>30</v>
      </c>
      <c r="O2298" s="5">
        <v>17</v>
      </c>
      <c r="P2298" s="5">
        <v>10</v>
      </c>
      <c r="Q2298" s="5">
        <v>0</v>
      </c>
      <c r="R2298" s="5">
        <v>0</v>
      </c>
      <c r="S2298" s="5" t="s">
        <v>27</v>
      </c>
      <c r="T2298" s="5"/>
    </row>
    <row r="2299" spans="1:20" x14ac:dyDescent="0.25">
      <c r="A2299" s="5">
        <f>2292</f>
      </c>
      <c r="B2299" s="5" t="s">
        <v>2318</v>
      </c>
      <c r="C2299" s="5" t="s">
        <v>27</v>
      </c>
      <c r="D2299" s="5" t="s">
        <v>26</v>
      </c>
      <c r="E2299" s="5">
        <v>22</v>
      </c>
      <c r="F2299" s="5">
        <v>0</v>
      </c>
      <c r="G2299" s="5">
        <v>0</v>
      </c>
      <c r="H2299" s="5">
        <v>18</v>
      </c>
      <c r="I2299" s="5">
        <v>28</v>
      </c>
      <c r="J2299" s="5">
        <v>0</v>
      </c>
      <c r="K2299" s="5">
        <v>27</v>
      </c>
      <c r="L2299" s="5">
        <v>15</v>
      </c>
      <c r="M2299" s="5">
        <v>0</v>
      </c>
      <c r="N2299" s="5">
        <v>30</v>
      </c>
      <c r="O2299" s="5">
        <v>17</v>
      </c>
      <c r="P2299" s="5">
        <v>10</v>
      </c>
      <c r="Q2299" s="5">
        <v>0</v>
      </c>
      <c r="R2299" s="5">
        <v>0</v>
      </c>
      <c r="S2299" s="5" t="s">
        <v>27</v>
      </c>
      <c r="T2299" s="5"/>
    </row>
    <row r="2300" spans="1:20" x14ac:dyDescent="0.25">
      <c r="A2300" s="5">
        <f>2293</f>
      </c>
      <c r="B2300" s="5" t="s">
        <v>2319</v>
      </c>
      <c r="C2300" s="5" t="s">
        <v>27</v>
      </c>
      <c r="D2300" s="5" t="s">
        <v>26</v>
      </c>
      <c r="E2300" s="5">
        <v>22</v>
      </c>
      <c r="F2300" s="5">
        <v>0</v>
      </c>
      <c r="G2300" s="5">
        <v>0</v>
      </c>
      <c r="H2300" s="5">
        <v>18</v>
      </c>
      <c r="I2300" s="5">
        <v>28</v>
      </c>
      <c r="J2300" s="5">
        <v>0</v>
      </c>
      <c r="K2300" s="5">
        <v>27</v>
      </c>
      <c r="L2300" s="5">
        <v>15</v>
      </c>
      <c r="M2300" s="5">
        <v>0</v>
      </c>
      <c r="N2300" s="5">
        <v>30</v>
      </c>
      <c r="O2300" s="5">
        <v>17</v>
      </c>
      <c r="P2300" s="5">
        <v>10</v>
      </c>
      <c r="Q2300" s="5">
        <v>0</v>
      </c>
      <c r="R2300" s="5">
        <v>0</v>
      </c>
      <c r="S2300" s="5" t="s">
        <v>27</v>
      </c>
      <c r="T2300" s="5"/>
    </row>
    <row r="2301" spans="1:20" x14ac:dyDescent="0.25">
      <c r="A2301" s="5">
        <f>2294</f>
      </c>
      <c r="B2301" s="5" t="s">
        <v>2320</v>
      </c>
      <c r="C2301" s="5" t="s">
        <v>27</v>
      </c>
      <c r="D2301" s="5" t="s">
        <v>26</v>
      </c>
      <c r="E2301" s="5">
        <v>22</v>
      </c>
      <c r="F2301" s="5">
        <v>0</v>
      </c>
      <c r="G2301" s="5">
        <v>0</v>
      </c>
      <c r="H2301" s="5">
        <v>18</v>
      </c>
      <c r="I2301" s="5">
        <v>28</v>
      </c>
      <c r="J2301" s="5">
        <v>0</v>
      </c>
      <c r="K2301" s="5">
        <v>27</v>
      </c>
      <c r="L2301" s="5">
        <v>15</v>
      </c>
      <c r="M2301" s="5">
        <v>0</v>
      </c>
      <c r="N2301" s="5">
        <v>30</v>
      </c>
      <c r="O2301" s="5">
        <v>17</v>
      </c>
      <c r="P2301" s="5">
        <v>10</v>
      </c>
      <c r="Q2301" s="5">
        <v>0</v>
      </c>
      <c r="R2301" s="5">
        <v>0</v>
      </c>
      <c r="S2301" s="5" t="s">
        <v>27</v>
      </c>
      <c r="T2301" s="5"/>
    </row>
    <row r="2302" spans="1:20" x14ac:dyDescent="0.25">
      <c r="A2302" s="5">
        <f>2295</f>
      </c>
      <c r="B2302" s="5" t="s">
        <v>2321</v>
      </c>
      <c r="C2302" s="5" t="s">
        <v>27</v>
      </c>
      <c r="D2302" s="5" t="s">
        <v>26</v>
      </c>
      <c r="E2302" s="5">
        <v>22</v>
      </c>
      <c r="F2302" s="5">
        <v>0</v>
      </c>
      <c r="G2302" s="5">
        <v>0</v>
      </c>
      <c r="H2302" s="5">
        <v>18</v>
      </c>
      <c r="I2302" s="5">
        <v>28</v>
      </c>
      <c r="J2302" s="5">
        <v>0</v>
      </c>
      <c r="K2302" s="5">
        <v>27</v>
      </c>
      <c r="L2302" s="5">
        <v>15</v>
      </c>
      <c r="M2302" s="5">
        <v>0</v>
      </c>
      <c r="N2302" s="5">
        <v>30</v>
      </c>
      <c r="O2302" s="5">
        <v>17</v>
      </c>
      <c r="P2302" s="5">
        <v>10</v>
      </c>
      <c r="Q2302" s="5">
        <v>0</v>
      </c>
      <c r="R2302" s="5">
        <v>0</v>
      </c>
      <c r="S2302" s="5" t="s">
        <v>27</v>
      </c>
      <c r="T2302" s="5"/>
    </row>
    <row r="2303" spans="1:20" x14ac:dyDescent="0.25">
      <c r="A2303" s="5">
        <f>2296</f>
      </c>
      <c r="B2303" s="5" t="s">
        <v>2322</v>
      </c>
      <c r="C2303" s="5" t="s">
        <v>27</v>
      </c>
      <c r="D2303" s="5" t="s">
        <v>26</v>
      </c>
      <c r="E2303" s="5">
        <v>22</v>
      </c>
      <c r="F2303" s="5">
        <v>0</v>
      </c>
      <c r="G2303" s="5">
        <v>0</v>
      </c>
      <c r="H2303" s="5">
        <v>18</v>
      </c>
      <c r="I2303" s="5">
        <v>28</v>
      </c>
      <c r="J2303" s="5">
        <v>0</v>
      </c>
      <c r="K2303" s="5">
        <v>27</v>
      </c>
      <c r="L2303" s="5">
        <v>15</v>
      </c>
      <c r="M2303" s="5">
        <v>0</v>
      </c>
      <c r="N2303" s="5">
        <v>30</v>
      </c>
      <c r="O2303" s="5">
        <v>17</v>
      </c>
      <c r="P2303" s="5">
        <v>10</v>
      </c>
      <c r="Q2303" s="5">
        <v>0</v>
      </c>
      <c r="R2303" s="5">
        <v>0</v>
      </c>
      <c r="S2303" s="5" t="s">
        <v>27</v>
      </c>
      <c r="T2303" s="5"/>
    </row>
    <row r="2304" spans="1:20" x14ac:dyDescent="0.25">
      <c r="A2304" s="5">
        <f>2297</f>
      </c>
      <c r="B2304" s="5" t="s">
        <v>2323</v>
      </c>
      <c r="C2304" s="5" t="s">
        <v>27</v>
      </c>
      <c r="D2304" s="5" t="s">
        <v>26</v>
      </c>
      <c r="E2304" s="5">
        <v>22</v>
      </c>
      <c r="F2304" s="5">
        <v>0</v>
      </c>
      <c r="G2304" s="5">
        <v>0</v>
      </c>
      <c r="H2304" s="5">
        <v>18</v>
      </c>
      <c r="I2304" s="5">
        <v>28</v>
      </c>
      <c r="J2304" s="5">
        <v>0</v>
      </c>
      <c r="K2304" s="5">
        <v>27</v>
      </c>
      <c r="L2304" s="5">
        <v>15</v>
      </c>
      <c r="M2304" s="5">
        <v>0</v>
      </c>
      <c r="N2304" s="5">
        <v>30</v>
      </c>
      <c r="O2304" s="5">
        <v>17</v>
      </c>
      <c r="P2304" s="5">
        <v>10</v>
      </c>
      <c r="Q2304" s="5">
        <v>0</v>
      </c>
      <c r="R2304" s="5">
        <v>0</v>
      </c>
      <c r="S2304" s="5" t="s">
        <v>27</v>
      </c>
      <c r="T2304" s="5"/>
    </row>
    <row r="2305" spans="1:20" x14ac:dyDescent="0.25">
      <c r="A2305" s="5">
        <f>2298</f>
      </c>
      <c r="B2305" s="5" t="s">
        <v>2324</v>
      </c>
      <c r="C2305" s="5" t="s">
        <v>27</v>
      </c>
      <c r="D2305" s="5" t="s">
        <v>26</v>
      </c>
      <c r="E2305" s="5">
        <v>22</v>
      </c>
      <c r="F2305" s="5">
        <v>0</v>
      </c>
      <c r="G2305" s="5">
        <v>0</v>
      </c>
      <c r="H2305" s="5">
        <v>18</v>
      </c>
      <c r="I2305" s="5">
        <v>28</v>
      </c>
      <c r="J2305" s="5">
        <v>0</v>
      </c>
      <c r="K2305" s="5">
        <v>27</v>
      </c>
      <c r="L2305" s="5">
        <v>15</v>
      </c>
      <c r="M2305" s="5">
        <v>0</v>
      </c>
      <c r="N2305" s="5">
        <v>30</v>
      </c>
      <c r="O2305" s="5">
        <v>17</v>
      </c>
      <c r="P2305" s="5">
        <v>10</v>
      </c>
      <c r="Q2305" s="5">
        <v>0</v>
      </c>
      <c r="R2305" s="5">
        <v>0</v>
      </c>
      <c r="S2305" s="5" t="s">
        <v>27</v>
      </c>
      <c r="T2305" s="5"/>
    </row>
    <row r="2306" spans="1:20" x14ac:dyDescent="0.25">
      <c r="A2306" s="5">
        <f>2299</f>
      </c>
      <c r="B2306" s="5" t="s">
        <v>2325</v>
      </c>
      <c r="C2306" s="5" t="s">
        <v>27</v>
      </c>
      <c r="D2306" s="5" t="s">
        <v>26</v>
      </c>
      <c r="E2306" s="5">
        <v>22</v>
      </c>
      <c r="F2306" s="5">
        <v>0</v>
      </c>
      <c r="G2306" s="5">
        <v>0</v>
      </c>
      <c r="H2306" s="5">
        <v>18</v>
      </c>
      <c r="I2306" s="5">
        <v>28</v>
      </c>
      <c r="J2306" s="5">
        <v>0</v>
      </c>
      <c r="K2306" s="5">
        <v>27</v>
      </c>
      <c r="L2306" s="5">
        <v>15</v>
      </c>
      <c r="M2306" s="5">
        <v>0</v>
      </c>
      <c r="N2306" s="5">
        <v>30</v>
      </c>
      <c r="O2306" s="5">
        <v>17</v>
      </c>
      <c r="P2306" s="5">
        <v>10</v>
      </c>
      <c r="Q2306" s="5">
        <v>0</v>
      </c>
      <c r="R2306" s="5">
        <v>0</v>
      </c>
      <c r="S2306" s="5" t="s">
        <v>27</v>
      </c>
      <c r="T2306" s="5"/>
    </row>
    <row r="2307" spans="1:20" x14ac:dyDescent="0.25">
      <c r="A2307" s="5">
        <f>2300</f>
      </c>
      <c r="B2307" s="5" t="s">
        <v>2326</v>
      </c>
      <c r="C2307" s="5" t="s">
        <v>27</v>
      </c>
      <c r="D2307" s="5" t="s">
        <v>26</v>
      </c>
      <c r="E2307" s="5">
        <v>22</v>
      </c>
      <c r="F2307" s="5">
        <v>0</v>
      </c>
      <c r="G2307" s="5">
        <v>0</v>
      </c>
      <c r="H2307" s="5">
        <v>18</v>
      </c>
      <c r="I2307" s="5">
        <v>28</v>
      </c>
      <c r="J2307" s="5">
        <v>0</v>
      </c>
      <c r="K2307" s="5">
        <v>27</v>
      </c>
      <c r="L2307" s="5">
        <v>15</v>
      </c>
      <c r="M2307" s="5">
        <v>0</v>
      </c>
      <c r="N2307" s="5">
        <v>30</v>
      </c>
      <c r="O2307" s="5">
        <v>17</v>
      </c>
      <c r="P2307" s="5">
        <v>10</v>
      </c>
      <c r="Q2307" s="5">
        <v>0</v>
      </c>
      <c r="R2307" s="5">
        <v>0</v>
      </c>
      <c r="S2307" s="5" t="s">
        <v>27</v>
      </c>
      <c r="T2307" s="5"/>
    </row>
    <row r="2308" spans="1:20" x14ac:dyDescent="0.25">
      <c r="A2308" s="5">
        <f>2301</f>
      </c>
      <c r="B2308" s="5" t="s">
        <v>2327</v>
      </c>
      <c r="C2308" s="5" t="s">
        <v>27</v>
      </c>
      <c r="D2308" s="5" t="s">
        <v>26</v>
      </c>
      <c r="E2308" s="5">
        <v>22</v>
      </c>
      <c r="F2308" s="5">
        <v>0</v>
      </c>
      <c r="G2308" s="5">
        <v>0</v>
      </c>
      <c r="H2308" s="5">
        <v>18</v>
      </c>
      <c r="I2308" s="5">
        <v>28</v>
      </c>
      <c r="J2308" s="5">
        <v>0</v>
      </c>
      <c r="K2308" s="5">
        <v>27</v>
      </c>
      <c r="L2308" s="5">
        <v>15</v>
      </c>
      <c r="M2308" s="5">
        <v>0</v>
      </c>
      <c r="N2308" s="5">
        <v>30</v>
      </c>
      <c r="O2308" s="5">
        <v>17</v>
      </c>
      <c r="P2308" s="5">
        <v>10</v>
      </c>
      <c r="Q2308" s="5">
        <v>0</v>
      </c>
      <c r="R2308" s="5">
        <v>0</v>
      </c>
      <c r="S2308" s="5" t="s">
        <v>27</v>
      </c>
      <c r="T2308" s="5"/>
    </row>
    <row r="2309" spans="1:20" x14ac:dyDescent="0.25">
      <c r="A2309" s="5">
        <f>2302</f>
      </c>
      <c r="B2309" s="5" t="s">
        <v>2328</v>
      </c>
      <c r="C2309" s="5" t="s">
        <v>27</v>
      </c>
      <c r="D2309" s="5" t="s">
        <v>26</v>
      </c>
      <c r="E2309" s="5">
        <v>22</v>
      </c>
      <c r="F2309" s="5">
        <v>0</v>
      </c>
      <c r="G2309" s="5">
        <v>0</v>
      </c>
      <c r="H2309" s="5">
        <v>18</v>
      </c>
      <c r="I2309" s="5">
        <v>28</v>
      </c>
      <c r="J2309" s="5">
        <v>0</v>
      </c>
      <c r="K2309" s="5">
        <v>27</v>
      </c>
      <c r="L2309" s="5">
        <v>15</v>
      </c>
      <c r="M2309" s="5">
        <v>0</v>
      </c>
      <c r="N2309" s="5">
        <v>30</v>
      </c>
      <c r="O2309" s="5">
        <v>17</v>
      </c>
      <c r="P2309" s="5">
        <v>10</v>
      </c>
      <c r="Q2309" s="5">
        <v>0</v>
      </c>
      <c r="R2309" s="5">
        <v>0</v>
      </c>
      <c r="S2309" s="5" t="s">
        <v>27</v>
      </c>
      <c r="T2309" s="5"/>
    </row>
    <row r="2310" spans="1:20" x14ac:dyDescent="0.25">
      <c r="A2310" s="5">
        <f>2303</f>
      </c>
      <c r="B2310" s="5" t="s">
        <v>2329</v>
      </c>
      <c r="C2310" s="5" t="s">
        <v>27</v>
      </c>
      <c r="D2310" s="5" t="s">
        <v>26</v>
      </c>
      <c r="E2310" s="5">
        <v>22</v>
      </c>
      <c r="F2310" s="5">
        <v>0</v>
      </c>
      <c r="G2310" s="5">
        <v>0</v>
      </c>
      <c r="H2310" s="5">
        <v>18</v>
      </c>
      <c r="I2310" s="5">
        <v>28</v>
      </c>
      <c r="J2310" s="5">
        <v>0</v>
      </c>
      <c r="K2310" s="5">
        <v>27</v>
      </c>
      <c r="L2310" s="5">
        <v>15</v>
      </c>
      <c r="M2310" s="5">
        <v>0</v>
      </c>
      <c r="N2310" s="5">
        <v>30</v>
      </c>
      <c r="O2310" s="5">
        <v>17</v>
      </c>
      <c r="P2310" s="5">
        <v>10</v>
      </c>
      <c r="Q2310" s="5">
        <v>0</v>
      </c>
      <c r="R2310" s="5">
        <v>0</v>
      </c>
      <c r="S2310" s="5" t="s">
        <v>27</v>
      </c>
      <c r="T2310" s="5"/>
    </row>
    <row r="2311" spans="1:20" x14ac:dyDescent="0.25">
      <c r="A2311" s="5">
        <f>2304</f>
      </c>
      <c r="B2311" s="5" t="s">
        <v>2330</v>
      </c>
      <c r="C2311" s="5" t="s">
        <v>27</v>
      </c>
      <c r="D2311" s="5" t="s">
        <v>26</v>
      </c>
      <c r="E2311" s="5">
        <v>22</v>
      </c>
      <c r="F2311" s="5">
        <v>0</v>
      </c>
      <c r="G2311" s="5">
        <v>0</v>
      </c>
      <c r="H2311" s="5">
        <v>18</v>
      </c>
      <c r="I2311" s="5">
        <v>28</v>
      </c>
      <c r="J2311" s="5">
        <v>0</v>
      </c>
      <c r="K2311" s="5">
        <v>27</v>
      </c>
      <c r="L2311" s="5">
        <v>15</v>
      </c>
      <c r="M2311" s="5">
        <v>0</v>
      </c>
      <c r="N2311" s="5">
        <v>30</v>
      </c>
      <c r="O2311" s="5">
        <v>17</v>
      </c>
      <c r="P2311" s="5">
        <v>10</v>
      </c>
      <c r="Q2311" s="5">
        <v>0</v>
      </c>
      <c r="R2311" s="5">
        <v>0</v>
      </c>
      <c r="S2311" s="5" t="s">
        <v>27</v>
      </c>
      <c r="T2311" s="5"/>
    </row>
    <row r="2312" spans="1:20" x14ac:dyDescent="0.25">
      <c r="A2312" s="5">
        <f>2305</f>
      </c>
      <c r="B2312" s="5" t="s">
        <v>2331</v>
      </c>
      <c r="C2312" s="5" t="s">
        <v>27</v>
      </c>
      <c r="D2312" s="5" t="s">
        <v>26</v>
      </c>
      <c r="E2312" s="5">
        <v>22</v>
      </c>
      <c r="F2312" s="5">
        <v>0</v>
      </c>
      <c r="G2312" s="5">
        <v>0</v>
      </c>
      <c r="H2312" s="5">
        <v>18</v>
      </c>
      <c r="I2312" s="5">
        <v>28</v>
      </c>
      <c r="J2312" s="5">
        <v>0</v>
      </c>
      <c r="K2312" s="5">
        <v>27</v>
      </c>
      <c r="L2312" s="5">
        <v>15</v>
      </c>
      <c r="M2312" s="5">
        <v>0</v>
      </c>
      <c r="N2312" s="5">
        <v>30</v>
      </c>
      <c r="O2312" s="5">
        <v>17</v>
      </c>
      <c r="P2312" s="5">
        <v>10</v>
      </c>
      <c r="Q2312" s="5">
        <v>0</v>
      </c>
      <c r="R2312" s="5">
        <v>0</v>
      </c>
      <c r="S2312" s="5" t="s">
        <v>27</v>
      </c>
      <c r="T2312" s="5"/>
    </row>
    <row r="2313" spans="1:20" x14ac:dyDescent="0.25">
      <c r="A2313" s="5">
        <f>2306</f>
      </c>
      <c r="B2313" s="5" t="s">
        <v>2332</v>
      </c>
      <c r="C2313" s="5" t="s">
        <v>27</v>
      </c>
      <c r="D2313" s="5" t="s">
        <v>26</v>
      </c>
      <c r="E2313" s="5">
        <v>22</v>
      </c>
      <c r="F2313" s="5">
        <v>0</v>
      </c>
      <c r="G2313" s="5">
        <v>0</v>
      </c>
      <c r="H2313" s="5">
        <v>18</v>
      </c>
      <c r="I2313" s="5">
        <v>28</v>
      </c>
      <c r="J2313" s="5">
        <v>0</v>
      </c>
      <c r="K2313" s="5">
        <v>27</v>
      </c>
      <c r="L2313" s="5">
        <v>15</v>
      </c>
      <c r="M2313" s="5">
        <v>0</v>
      </c>
      <c r="N2313" s="5">
        <v>30</v>
      </c>
      <c r="O2313" s="5">
        <v>17</v>
      </c>
      <c r="P2313" s="5">
        <v>10</v>
      </c>
      <c r="Q2313" s="5">
        <v>0</v>
      </c>
      <c r="R2313" s="5">
        <v>0</v>
      </c>
      <c r="S2313" s="5" t="s">
        <v>27</v>
      </c>
      <c r="T2313" s="5"/>
    </row>
    <row r="2314" spans="1:20" x14ac:dyDescent="0.25">
      <c r="A2314" s="5">
        <f>2307</f>
      </c>
      <c r="B2314" s="5" t="s">
        <v>2333</v>
      </c>
      <c r="C2314" s="5" t="s">
        <v>27</v>
      </c>
      <c r="D2314" s="5" t="s">
        <v>26</v>
      </c>
      <c r="E2314" s="5">
        <v>22</v>
      </c>
      <c r="F2314" s="5">
        <v>0</v>
      </c>
      <c r="G2314" s="5">
        <v>0</v>
      </c>
      <c r="H2314" s="5">
        <v>18</v>
      </c>
      <c r="I2314" s="5">
        <v>28</v>
      </c>
      <c r="J2314" s="5">
        <v>0</v>
      </c>
      <c r="K2314" s="5">
        <v>27</v>
      </c>
      <c r="L2314" s="5">
        <v>15</v>
      </c>
      <c r="M2314" s="5">
        <v>0</v>
      </c>
      <c r="N2314" s="5">
        <v>30</v>
      </c>
      <c r="O2314" s="5">
        <v>17</v>
      </c>
      <c r="P2314" s="5">
        <v>10</v>
      </c>
      <c r="Q2314" s="5">
        <v>0</v>
      </c>
      <c r="R2314" s="5">
        <v>0</v>
      </c>
      <c r="S2314" s="5" t="s">
        <v>27</v>
      </c>
      <c r="T2314" s="5"/>
    </row>
    <row r="2315" spans="1:20" x14ac:dyDescent="0.25">
      <c r="A2315" s="5">
        <f>2308</f>
      </c>
      <c r="B2315" s="5" t="s">
        <v>2334</v>
      </c>
      <c r="C2315" s="5" t="s">
        <v>27</v>
      </c>
      <c r="D2315" s="5" t="s">
        <v>26</v>
      </c>
      <c r="E2315" s="5">
        <v>22</v>
      </c>
      <c r="F2315" s="5">
        <v>0</v>
      </c>
      <c r="G2315" s="5">
        <v>0</v>
      </c>
      <c r="H2315" s="5">
        <v>18</v>
      </c>
      <c r="I2315" s="5">
        <v>28</v>
      </c>
      <c r="J2315" s="5">
        <v>0</v>
      </c>
      <c r="K2315" s="5">
        <v>27</v>
      </c>
      <c r="L2315" s="5">
        <v>15</v>
      </c>
      <c r="M2315" s="5">
        <v>0</v>
      </c>
      <c r="N2315" s="5">
        <v>30</v>
      </c>
      <c r="O2315" s="5">
        <v>17</v>
      </c>
      <c r="P2315" s="5">
        <v>10</v>
      </c>
      <c r="Q2315" s="5">
        <v>0</v>
      </c>
      <c r="R2315" s="5">
        <v>0</v>
      </c>
      <c r="S2315" s="5" t="s">
        <v>27</v>
      </c>
      <c r="T2315" s="5"/>
    </row>
    <row r="2316" spans="1:20" x14ac:dyDescent="0.25">
      <c r="A2316" s="5">
        <f>2309</f>
      </c>
      <c r="B2316" s="5" t="s">
        <v>2335</v>
      </c>
      <c r="C2316" s="5" t="s">
        <v>27</v>
      </c>
      <c r="D2316" s="5" t="s">
        <v>26</v>
      </c>
      <c r="E2316" s="5">
        <v>22</v>
      </c>
      <c r="F2316" s="5">
        <v>0</v>
      </c>
      <c r="G2316" s="5">
        <v>0</v>
      </c>
      <c r="H2316" s="5">
        <v>18</v>
      </c>
      <c r="I2316" s="5">
        <v>28</v>
      </c>
      <c r="J2316" s="5">
        <v>0</v>
      </c>
      <c r="K2316" s="5">
        <v>27</v>
      </c>
      <c r="L2316" s="5">
        <v>15</v>
      </c>
      <c r="M2316" s="5">
        <v>0</v>
      </c>
      <c r="N2316" s="5">
        <v>30</v>
      </c>
      <c r="O2316" s="5">
        <v>17</v>
      </c>
      <c r="P2316" s="5">
        <v>10</v>
      </c>
      <c r="Q2316" s="5">
        <v>0</v>
      </c>
      <c r="R2316" s="5">
        <v>0</v>
      </c>
      <c r="S2316" s="5" t="s">
        <v>27</v>
      </c>
      <c r="T2316" s="5"/>
    </row>
    <row r="2317" spans="1:20" x14ac:dyDescent="0.25">
      <c r="A2317" s="5">
        <f>2310</f>
      </c>
      <c r="B2317" s="5" t="s">
        <v>2336</v>
      </c>
      <c r="C2317" s="5" t="s">
        <v>27</v>
      </c>
      <c r="D2317" s="5" t="s">
        <v>26</v>
      </c>
      <c r="E2317" s="5">
        <v>22</v>
      </c>
      <c r="F2317" s="5">
        <v>0</v>
      </c>
      <c r="G2317" s="5">
        <v>0</v>
      </c>
      <c r="H2317" s="5">
        <v>18</v>
      </c>
      <c r="I2317" s="5">
        <v>28</v>
      </c>
      <c r="J2317" s="5">
        <v>0</v>
      </c>
      <c r="K2317" s="5">
        <v>27</v>
      </c>
      <c r="L2317" s="5">
        <v>15</v>
      </c>
      <c r="M2317" s="5">
        <v>0</v>
      </c>
      <c r="N2317" s="5">
        <v>30</v>
      </c>
      <c r="O2317" s="5">
        <v>17</v>
      </c>
      <c r="P2317" s="5">
        <v>10</v>
      </c>
      <c r="Q2317" s="5">
        <v>0</v>
      </c>
      <c r="R2317" s="5">
        <v>0</v>
      </c>
      <c r="S2317" s="5" t="s">
        <v>27</v>
      </c>
      <c r="T2317" s="5"/>
    </row>
    <row r="2318" spans="1:20" x14ac:dyDescent="0.25">
      <c r="A2318" s="5">
        <f>2311</f>
      </c>
      <c r="B2318" s="5" t="s">
        <v>2337</v>
      </c>
      <c r="C2318" s="5" t="s">
        <v>27</v>
      </c>
      <c r="D2318" s="5" t="s">
        <v>26</v>
      </c>
      <c r="E2318" s="5">
        <v>22</v>
      </c>
      <c r="F2318" s="5">
        <v>0</v>
      </c>
      <c r="G2318" s="5">
        <v>0</v>
      </c>
      <c r="H2318" s="5">
        <v>18</v>
      </c>
      <c r="I2318" s="5">
        <v>28</v>
      </c>
      <c r="J2318" s="5">
        <v>0</v>
      </c>
      <c r="K2318" s="5">
        <v>27</v>
      </c>
      <c r="L2318" s="5">
        <v>15</v>
      </c>
      <c r="M2318" s="5">
        <v>0</v>
      </c>
      <c r="N2318" s="5">
        <v>30</v>
      </c>
      <c r="O2318" s="5">
        <v>17</v>
      </c>
      <c r="P2318" s="5">
        <v>10</v>
      </c>
      <c r="Q2318" s="5">
        <v>0</v>
      </c>
      <c r="R2318" s="5">
        <v>0</v>
      </c>
      <c r="S2318" s="5" t="s">
        <v>27</v>
      </c>
      <c r="T2318" s="5"/>
    </row>
    <row r="2319" spans="1:20" x14ac:dyDescent="0.25">
      <c r="A2319" s="5">
        <f>2312</f>
      </c>
      <c r="B2319" s="5" t="s">
        <v>2338</v>
      </c>
      <c r="C2319" s="5" t="s">
        <v>27</v>
      </c>
      <c r="D2319" s="5" t="s">
        <v>26</v>
      </c>
      <c r="E2319" s="5">
        <v>22</v>
      </c>
      <c r="F2319" s="5">
        <v>0</v>
      </c>
      <c r="G2319" s="5">
        <v>0</v>
      </c>
      <c r="H2319" s="5">
        <v>18</v>
      </c>
      <c r="I2319" s="5">
        <v>28</v>
      </c>
      <c r="J2319" s="5">
        <v>0</v>
      </c>
      <c r="K2319" s="5">
        <v>27</v>
      </c>
      <c r="L2319" s="5">
        <v>15</v>
      </c>
      <c r="M2319" s="5">
        <v>0</v>
      </c>
      <c r="N2319" s="5">
        <v>30</v>
      </c>
      <c r="O2319" s="5">
        <v>17</v>
      </c>
      <c r="P2319" s="5">
        <v>10</v>
      </c>
      <c r="Q2319" s="5">
        <v>0</v>
      </c>
      <c r="R2319" s="5">
        <v>0</v>
      </c>
      <c r="S2319" s="5" t="s">
        <v>27</v>
      </c>
      <c r="T2319" s="5"/>
    </row>
    <row r="2320" spans="1:20" x14ac:dyDescent="0.25">
      <c r="A2320" s="5">
        <f>2313</f>
      </c>
      <c r="B2320" s="5" t="s">
        <v>2339</v>
      </c>
      <c r="C2320" s="5" t="s">
        <v>27</v>
      </c>
      <c r="D2320" s="5" t="s">
        <v>26</v>
      </c>
      <c r="E2320" s="5">
        <v>22</v>
      </c>
      <c r="F2320" s="5">
        <v>0</v>
      </c>
      <c r="G2320" s="5">
        <v>0</v>
      </c>
      <c r="H2320" s="5">
        <v>18</v>
      </c>
      <c r="I2320" s="5">
        <v>28</v>
      </c>
      <c r="J2320" s="5">
        <v>0</v>
      </c>
      <c r="K2320" s="5">
        <v>27</v>
      </c>
      <c r="L2320" s="5">
        <v>15</v>
      </c>
      <c r="M2320" s="5">
        <v>0</v>
      </c>
      <c r="N2320" s="5">
        <v>30</v>
      </c>
      <c r="O2320" s="5">
        <v>17</v>
      </c>
      <c r="P2320" s="5">
        <v>10</v>
      </c>
      <c r="Q2320" s="5">
        <v>0</v>
      </c>
      <c r="R2320" s="5">
        <v>0</v>
      </c>
      <c r="S2320" s="5" t="s">
        <v>27</v>
      </c>
      <c r="T2320" s="5"/>
    </row>
    <row r="2321" spans="1:20" x14ac:dyDescent="0.25">
      <c r="A2321" s="5">
        <f>2314</f>
      </c>
      <c r="B2321" s="5" t="s">
        <v>2340</v>
      </c>
      <c r="C2321" s="5" t="s">
        <v>27</v>
      </c>
      <c r="D2321" s="5" t="s">
        <v>26</v>
      </c>
      <c r="E2321" s="5">
        <v>22</v>
      </c>
      <c r="F2321" s="5">
        <v>0</v>
      </c>
      <c r="G2321" s="5">
        <v>0</v>
      </c>
      <c r="H2321" s="5">
        <v>18</v>
      </c>
      <c r="I2321" s="5">
        <v>28</v>
      </c>
      <c r="J2321" s="5">
        <v>0</v>
      </c>
      <c r="K2321" s="5">
        <v>27</v>
      </c>
      <c r="L2321" s="5">
        <v>15</v>
      </c>
      <c r="M2321" s="5">
        <v>0</v>
      </c>
      <c r="N2321" s="5">
        <v>30</v>
      </c>
      <c r="O2321" s="5">
        <v>17</v>
      </c>
      <c r="P2321" s="5">
        <v>10</v>
      </c>
      <c r="Q2321" s="5">
        <v>0</v>
      </c>
      <c r="R2321" s="5">
        <v>0</v>
      </c>
      <c r="S2321" s="5" t="s">
        <v>27</v>
      </c>
      <c r="T2321" s="5"/>
    </row>
    <row r="2322" spans="1:20" x14ac:dyDescent="0.25">
      <c r="A2322" s="5">
        <f>2315</f>
      </c>
      <c r="B2322" s="5" t="s">
        <v>2341</v>
      </c>
      <c r="C2322" s="5" t="s">
        <v>27</v>
      </c>
      <c r="D2322" s="5" t="s">
        <v>26</v>
      </c>
      <c r="E2322" s="5">
        <v>22</v>
      </c>
      <c r="F2322" s="5">
        <v>0</v>
      </c>
      <c r="G2322" s="5">
        <v>0</v>
      </c>
      <c r="H2322" s="5">
        <v>18</v>
      </c>
      <c r="I2322" s="5">
        <v>28</v>
      </c>
      <c r="J2322" s="5">
        <v>0</v>
      </c>
      <c r="K2322" s="5">
        <v>27</v>
      </c>
      <c r="L2322" s="5">
        <v>15</v>
      </c>
      <c r="M2322" s="5">
        <v>0</v>
      </c>
      <c r="N2322" s="5">
        <v>30</v>
      </c>
      <c r="O2322" s="5">
        <v>17</v>
      </c>
      <c r="P2322" s="5">
        <v>10</v>
      </c>
      <c r="Q2322" s="5">
        <v>0</v>
      </c>
      <c r="R2322" s="5">
        <v>0</v>
      </c>
      <c r="S2322" s="5" t="s">
        <v>27</v>
      </c>
      <c r="T2322" s="5"/>
    </row>
    <row r="2323" spans="1:20" x14ac:dyDescent="0.25">
      <c r="A2323" s="5">
        <f>2316</f>
      </c>
      <c r="B2323" s="5" t="s">
        <v>2342</v>
      </c>
      <c r="C2323" s="5" t="s">
        <v>27</v>
      </c>
      <c r="D2323" s="5" t="s">
        <v>26</v>
      </c>
      <c r="E2323" s="5">
        <v>22</v>
      </c>
      <c r="F2323" s="5">
        <v>0</v>
      </c>
      <c r="G2323" s="5">
        <v>0</v>
      </c>
      <c r="H2323" s="5">
        <v>18</v>
      </c>
      <c r="I2323" s="5">
        <v>28</v>
      </c>
      <c r="J2323" s="5">
        <v>0</v>
      </c>
      <c r="K2323" s="5">
        <v>27</v>
      </c>
      <c r="L2323" s="5">
        <v>15</v>
      </c>
      <c r="M2323" s="5">
        <v>0</v>
      </c>
      <c r="N2323" s="5">
        <v>30</v>
      </c>
      <c r="O2323" s="5">
        <v>17</v>
      </c>
      <c r="P2323" s="5">
        <v>10</v>
      </c>
      <c r="Q2323" s="5">
        <v>0</v>
      </c>
      <c r="R2323" s="5">
        <v>0</v>
      </c>
      <c r="S2323" s="5" t="s">
        <v>27</v>
      </c>
      <c r="T2323" s="5"/>
    </row>
    <row r="2324" spans="1:20" x14ac:dyDescent="0.25">
      <c r="A2324" s="5">
        <f>2317</f>
      </c>
      <c r="B2324" s="5" t="s">
        <v>2343</v>
      </c>
      <c r="C2324" s="5" t="s">
        <v>27</v>
      </c>
      <c r="D2324" s="5" t="s">
        <v>26</v>
      </c>
      <c r="E2324" s="5">
        <v>22</v>
      </c>
      <c r="F2324" s="5">
        <v>0</v>
      </c>
      <c r="G2324" s="5">
        <v>0</v>
      </c>
      <c r="H2324" s="5">
        <v>18</v>
      </c>
      <c r="I2324" s="5">
        <v>28</v>
      </c>
      <c r="J2324" s="5">
        <v>0</v>
      </c>
      <c r="K2324" s="5">
        <v>27</v>
      </c>
      <c r="L2324" s="5">
        <v>15</v>
      </c>
      <c r="M2324" s="5">
        <v>0</v>
      </c>
      <c r="N2324" s="5">
        <v>30</v>
      </c>
      <c r="O2324" s="5">
        <v>17</v>
      </c>
      <c r="P2324" s="5">
        <v>10</v>
      </c>
      <c r="Q2324" s="5">
        <v>0</v>
      </c>
      <c r="R2324" s="5">
        <v>0</v>
      </c>
      <c r="S2324" s="5" t="s">
        <v>27</v>
      </c>
      <c r="T2324" s="5"/>
    </row>
    <row r="2325" spans="1:20" x14ac:dyDescent="0.25">
      <c r="A2325" s="5">
        <f>2318</f>
      </c>
      <c r="B2325" s="5" t="s">
        <v>2344</v>
      </c>
      <c r="C2325" s="5" t="s">
        <v>27</v>
      </c>
      <c r="D2325" s="5" t="s">
        <v>26</v>
      </c>
      <c r="E2325" s="5">
        <v>22</v>
      </c>
      <c r="F2325" s="5">
        <v>0</v>
      </c>
      <c r="G2325" s="5">
        <v>0</v>
      </c>
      <c r="H2325" s="5">
        <v>18</v>
      </c>
      <c r="I2325" s="5">
        <v>28</v>
      </c>
      <c r="J2325" s="5">
        <v>0</v>
      </c>
      <c r="K2325" s="5">
        <v>27</v>
      </c>
      <c r="L2325" s="5">
        <v>15</v>
      </c>
      <c r="M2325" s="5">
        <v>0</v>
      </c>
      <c r="N2325" s="5">
        <v>30</v>
      </c>
      <c r="O2325" s="5">
        <v>17</v>
      </c>
      <c r="P2325" s="5">
        <v>10</v>
      </c>
      <c r="Q2325" s="5">
        <v>0</v>
      </c>
      <c r="R2325" s="5">
        <v>0</v>
      </c>
      <c r="S2325" s="5" t="s">
        <v>27</v>
      </c>
      <c r="T2325" s="5"/>
    </row>
    <row r="2326" spans="1:20" x14ac:dyDescent="0.25">
      <c r="A2326" s="5">
        <f>2319</f>
      </c>
      <c r="B2326" s="5" t="s">
        <v>2345</v>
      </c>
      <c r="C2326" s="5" t="s">
        <v>27</v>
      </c>
      <c r="D2326" s="5" t="s">
        <v>26</v>
      </c>
      <c r="E2326" s="5">
        <v>22</v>
      </c>
      <c r="F2326" s="5">
        <v>0</v>
      </c>
      <c r="G2326" s="5">
        <v>0</v>
      </c>
      <c r="H2326" s="5">
        <v>18</v>
      </c>
      <c r="I2326" s="5">
        <v>28</v>
      </c>
      <c r="J2326" s="5">
        <v>0</v>
      </c>
      <c r="K2326" s="5">
        <v>27</v>
      </c>
      <c r="L2326" s="5">
        <v>15</v>
      </c>
      <c r="M2326" s="5">
        <v>0</v>
      </c>
      <c r="N2326" s="5">
        <v>30</v>
      </c>
      <c r="O2326" s="5">
        <v>17</v>
      </c>
      <c r="P2326" s="5">
        <v>10</v>
      </c>
      <c r="Q2326" s="5">
        <v>0</v>
      </c>
      <c r="R2326" s="5">
        <v>0</v>
      </c>
      <c r="S2326" s="5" t="s">
        <v>27</v>
      </c>
      <c r="T2326" s="5"/>
    </row>
    <row r="2327" spans="1:20" x14ac:dyDescent="0.25">
      <c r="A2327" s="5">
        <f>2320</f>
      </c>
      <c r="B2327" s="5" t="s">
        <v>2346</v>
      </c>
      <c r="C2327" s="5" t="s">
        <v>27</v>
      </c>
      <c r="D2327" s="5" t="s">
        <v>26</v>
      </c>
      <c r="E2327" s="5">
        <v>22</v>
      </c>
      <c r="F2327" s="5">
        <v>0</v>
      </c>
      <c r="G2327" s="5">
        <v>0</v>
      </c>
      <c r="H2327" s="5">
        <v>18</v>
      </c>
      <c r="I2327" s="5">
        <v>28</v>
      </c>
      <c r="J2327" s="5">
        <v>0</v>
      </c>
      <c r="K2327" s="5">
        <v>27</v>
      </c>
      <c r="L2327" s="5">
        <v>15</v>
      </c>
      <c r="M2327" s="5">
        <v>0</v>
      </c>
      <c r="N2327" s="5">
        <v>30</v>
      </c>
      <c r="O2327" s="5">
        <v>17</v>
      </c>
      <c r="P2327" s="5">
        <v>10</v>
      </c>
      <c r="Q2327" s="5">
        <v>0</v>
      </c>
      <c r="R2327" s="5">
        <v>0</v>
      </c>
      <c r="S2327" s="5" t="s">
        <v>27</v>
      </c>
      <c r="T2327" s="5"/>
    </row>
    <row r="2328" spans="1:20" x14ac:dyDescent="0.25">
      <c r="A2328" s="5">
        <f>2321</f>
      </c>
      <c r="B2328" s="5" t="s">
        <v>2347</v>
      </c>
      <c r="C2328" s="5" t="s">
        <v>27</v>
      </c>
      <c r="D2328" s="5" t="s">
        <v>26</v>
      </c>
      <c r="E2328" s="5">
        <v>22</v>
      </c>
      <c r="F2328" s="5">
        <v>0</v>
      </c>
      <c r="G2328" s="5">
        <v>0</v>
      </c>
      <c r="H2328" s="5">
        <v>18</v>
      </c>
      <c r="I2328" s="5">
        <v>28</v>
      </c>
      <c r="J2328" s="5">
        <v>0</v>
      </c>
      <c r="K2328" s="5">
        <v>27</v>
      </c>
      <c r="L2328" s="5">
        <v>15</v>
      </c>
      <c r="M2328" s="5">
        <v>0</v>
      </c>
      <c r="N2328" s="5">
        <v>30</v>
      </c>
      <c r="O2328" s="5">
        <v>17</v>
      </c>
      <c r="P2328" s="5">
        <v>10</v>
      </c>
      <c r="Q2328" s="5">
        <v>0</v>
      </c>
      <c r="R2328" s="5">
        <v>0</v>
      </c>
      <c r="S2328" s="5" t="s">
        <v>27</v>
      </c>
      <c r="T2328" s="5"/>
    </row>
    <row r="2329" spans="1:20" x14ac:dyDescent="0.25">
      <c r="A2329" s="5">
        <f>2322</f>
      </c>
      <c r="B2329" s="5" t="s">
        <v>2348</v>
      </c>
      <c r="C2329" s="5" t="s">
        <v>27</v>
      </c>
      <c r="D2329" s="5" t="s">
        <v>26</v>
      </c>
      <c r="E2329" s="5">
        <v>22</v>
      </c>
      <c r="F2329" s="5">
        <v>0</v>
      </c>
      <c r="G2329" s="5">
        <v>0</v>
      </c>
      <c r="H2329" s="5">
        <v>18</v>
      </c>
      <c r="I2329" s="5">
        <v>28</v>
      </c>
      <c r="J2329" s="5">
        <v>0</v>
      </c>
      <c r="K2329" s="5">
        <v>27</v>
      </c>
      <c r="L2329" s="5">
        <v>15</v>
      </c>
      <c r="M2329" s="5">
        <v>0</v>
      </c>
      <c r="N2329" s="5">
        <v>30</v>
      </c>
      <c r="O2329" s="5">
        <v>17</v>
      </c>
      <c r="P2329" s="5">
        <v>10</v>
      </c>
      <c r="Q2329" s="5">
        <v>0</v>
      </c>
      <c r="R2329" s="5">
        <v>0</v>
      </c>
      <c r="S2329" s="5" t="s">
        <v>27</v>
      </c>
      <c r="T2329" s="5"/>
    </row>
    <row r="2330" spans="1:20" x14ac:dyDescent="0.25">
      <c r="A2330" s="5">
        <f>2323</f>
      </c>
      <c r="B2330" s="5" t="s">
        <v>2349</v>
      </c>
      <c r="C2330" s="5" t="s">
        <v>27</v>
      </c>
      <c r="D2330" s="5" t="s">
        <v>26</v>
      </c>
      <c r="E2330" s="5">
        <v>22</v>
      </c>
      <c r="F2330" s="5">
        <v>0</v>
      </c>
      <c r="G2330" s="5">
        <v>0</v>
      </c>
      <c r="H2330" s="5">
        <v>18</v>
      </c>
      <c r="I2330" s="5">
        <v>28</v>
      </c>
      <c r="J2330" s="5">
        <v>0</v>
      </c>
      <c r="K2330" s="5">
        <v>27</v>
      </c>
      <c r="L2330" s="5">
        <v>15</v>
      </c>
      <c r="M2330" s="5">
        <v>0</v>
      </c>
      <c r="N2330" s="5">
        <v>30</v>
      </c>
      <c r="O2330" s="5">
        <v>17</v>
      </c>
      <c r="P2330" s="5">
        <v>10</v>
      </c>
      <c r="Q2330" s="5">
        <v>0</v>
      </c>
      <c r="R2330" s="5">
        <v>0</v>
      </c>
      <c r="S2330" s="5" t="s">
        <v>27</v>
      </c>
      <c r="T2330" s="5"/>
    </row>
    <row r="2331" spans="1:20" x14ac:dyDescent="0.25">
      <c r="A2331" s="5">
        <f>2324</f>
      </c>
      <c r="B2331" s="5" t="s">
        <v>2350</v>
      </c>
      <c r="C2331" s="5" t="s">
        <v>27</v>
      </c>
      <c r="D2331" s="5" t="s">
        <v>26</v>
      </c>
      <c r="E2331" s="5">
        <v>22</v>
      </c>
      <c r="F2331" s="5">
        <v>0</v>
      </c>
      <c r="G2331" s="5">
        <v>0</v>
      </c>
      <c r="H2331" s="5">
        <v>18</v>
      </c>
      <c r="I2331" s="5">
        <v>28</v>
      </c>
      <c r="J2331" s="5">
        <v>0</v>
      </c>
      <c r="K2331" s="5">
        <v>27</v>
      </c>
      <c r="L2331" s="5">
        <v>15</v>
      </c>
      <c r="M2331" s="5">
        <v>0</v>
      </c>
      <c r="N2331" s="5">
        <v>30</v>
      </c>
      <c r="O2331" s="5">
        <v>17</v>
      </c>
      <c r="P2331" s="5">
        <v>10</v>
      </c>
      <c r="Q2331" s="5">
        <v>0</v>
      </c>
      <c r="R2331" s="5">
        <v>0</v>
      </c>
      <c r="S2331" s="5" t="s">
        <v>27</v>
      </c>
      <c r="T2331" s="5"/>
    </row>
    <row r="2332" spans="1:20" x14ac:dyDescent="0.25">
      <c r="A2332" s="5">
        <f>2325</f>
      </c>
      <c r="B2332" s="5" t="s">
        <v>2351</v>
      </c>
      <c r="C2332" s="5" t="s">
        <v>27</v>
      </c>
      <c r="D2332" s="5" t="s">
        <v>26</v>
      </c>
      <c r="E2332" s="5">
        <v>22</v>
      </c>
      <c r="F2332" s="5">
        <v>0</v>
      </c>
      <c r="G2332" s="5">
        <v>0</v>
      </c>
      <c r="H2332" s="5">
        <v>18</v>
      </c>
      <c r="I2332" s="5">
        <v>28</v>
      </c>
      <c r="J2332" s="5">
        <v>0</v>
      </c>
      <c r="K2332" s="5">
        <v>27</v>
      </c>
      <c r="L2332" s="5">
        <v>15</v>
      </c>
      <c r="M2332" s="5">
        <v>0</v>
      </c>
      <c r="N2332" s="5">
        <v>30</v>
      </c>
      <c r="O2332" s="5">
        <v>17</v>
      </c>
      <c r="P2332" s="5">
        <v>10</v>
      </c>
      <c r="Q2332" s="5">
        <v>0</v>
      </c>
      <c r="R2332" s="5">
        <v>0</v>
      </c>
      <c r="S2332" s="5" t="s">
        <v>27</v>
      </c>
      <c r="T2332" s="5"/>
    </row>
    <row r="2333" spans="1:20" x14ac:dyDescent="0.25">
      <c r="A2333" s="5">
        <f>2326</f>
      </c>
      <c r="B2333" s="5" t="s">
        <v>2352</v>
      </c>
      <c r="C2333" s="5" t="s">
        <v>27</v>
      </c>
      <c r="D2333" s="5" t="s">
        <v>26</v>
      </c>
      <c r="E2333" s="5">
        <v>22</v>
      </c>
      <c r="F2333" s="5">
        <v>0</v>
      </c>
      <c r="G2333" s="5">
        <v>0</v>
      </c>
      <c r="H2333" s="5">
        <v>18</v>
      </c>
      <c r="I2333" s="5">
        <v>28</v>
      </c>
      <c r="J2333" s="5">
        <v>0</v>
      </c>
      <c r="K2333" s="5">
        <v>27</v>
      </c>
      <c r="L2333" s="5">
        <v>15</v>
      </c>
      <c r="M2333" s="5">
        <v>0</v>
      </c>
      <c r="N2333" s="5">
        <v>30</v>
      </c>
      <c r="O2333" s="5">
        <v>17</v>
      </c>
      <c r="P2333" s="5">
        <v>10</v>
      </c>
      <c r="Q2333" s="5">
        <v>0</v>
      </c>
      <c r="R2333" s="5">
        <v>0</v>
      </c>
      <c r="S2333" s="5" t="s">
        <v>27</v>
      </c>
      <c r="T2333" s="5"/>
    </row>
    <row r="2334" spans="1:20" x14ac:dyDescent="0.25">
      <c r="A2334" s="5">
        <f>2327</f>
      </c>
      <c r="B2334" s="5" t="s">
        <v>2353</v>
      </c>
      <c r="C2334" s="5" t="s">
        <v>27</v>
      </c>
      <c r="D2334" s="5" t="s">
        <v>26</v>
      </c>
      <c r="E2334" s="5">
        <v>22</v>
      </c>
      <c r="F2334" s="5">
        <v>0</v>
      </c>
      <c r="G2334" s="5">
        <v>0</v>
      </c>
      <c r="H2334" s="5">
        <v>18</v>
      </c>
      <c r="I2334" s="5">
        <v>28</v>
      </c>
      <c r="J2334" s="5">
        <v>0</v>
      </c>
      <c r="K2334" s="5">
        <v>27</v>
      </c>
      <c r="L2334" s="5">
        <v>15</v>
      </c>
      <c r="M2334" s="5">
        <v>0</v>
      </c>
      <c r="N2334" s="5">
        <v>30</v>
      </c>
      <c r="O2334" s="5">
        <v>17</v>
      </c>
      <c r="P2334" s="5">
        <v>10</v>
      </c>
      <c r="Q2334" s="5">
        <v>0</v>
      </c>
      <c r="R2334" s="5">
        <v>0</v>
      </c>
      <c r="S2334" s="5" t="s">
        <v>27</v>
      </c>
      <c r="T2334" s="5"/>
    </row>
    <row r="2335" spans="1:20" x14ac:dyDescent="0.25">
      <c r="A2335" s="5">
        <f>2328</f>
      </c>
      <c r="B2335" s="5" t="s">
        <v>2354</v>
      </c>
      <c r="C2335" s="5" t="s">
        <v>27</v>
      </c>
      <c r="D2335" s="5" t="s">
        <v>26</v>
      </c>
      <c r="E2335" s="5">
        <v>22</v>
      </c>
      <c r="F2335" s="5">
        <v>0</v>
      </c>
      <c r="G2335" s="5">
        <v>0</v>
      </c>
      <c r="H2335" s="5">
        <v>18</v>
      </c>
      <c r="I2335" s="5">
        <v>28</v>
      </c>
      <c r="J2335" s="5">
        <v>0</v>
      </c>
      <c r="K2335" s="5">
        <v>27</v>
      </c>
      <c r="L2335" s="5">
        <v>15</v>
      </c>
      <c r="M2335" s="5">
        <v>0</v>
      </c>
      <c r="N2335" s="5">
        <v>30</v>
      </c>
      <c r="O2335" s="5">
        <v>17</v>
      </c>
      <c r="P2335" s="5">
        <v>10</v>
      </c>
      <c r="Q2335" s="5">
        <v>0</v>
      </c>
      <c r="R2335" s="5">
        <v>0</v>
      </c>
      <c r="S2335" s="5" t="s">
        <v>27</v>
      </c>
      <c r="T2335" s="5"/>
    </row>
    <row r="2336" spans="1:20" x14ac:dyDescent="0.25">
      <c r="A2336" s="5">
        <f>2329</f>
      </c>
      <c r="B2336" s="5" t="s">
        <v>2355</v>
      </c>
      <c r="C2336" s="5" t="s">
        <v>27</v>
      </c>
      <c r="D2336" s="5" t="s">
        <v>26</v>
      </c>
      <c r="E2336" s="5">
        <v>22</v>
      </c>
      <c r="F2336" s="5">
        <v>0</v>
      </c>
      <c r="G2336" s="5">
        <v>0</v>
      </c>
      <c r="H2336" s="5">
        <v>18</v>
      </c>
      <c r="I2336" s="5">
        <v>28</v>
      </c>
      <c r="J2336" s="5">
        <v>0</v>
      </c>
      <c r="K2336" s="5">
        <v>27</v>
      </c>
      <c r="L2336" s="5">
        <v>15</v>
      </c>
      <c r="M2336" s="5">
        <v>0</v>
      </c>
      <c r="N2336" s="5">
        <v>30</v>
      </c>
      <c r="O2336" s="5">
        <v>17</v>
      </c>
      <c r="P2336" s="5">
        <v>10</v>
      </c>
      <c r="Q2336" s="5">
        <v>0</v>
      </c>
      <c r="R2336" s="5">
        <v>0</v>
      </c>
      <c r="S2336" s="5" t="s">
        <v>27</v>
      </c>
      <c r="T2336" s="5"/>
    </row>
    <row r="2337" spans="1:20" x14ac:dyDescent="0.25">
      <c r="A2337" s="5">
        <f>2330</f>
      </c>
      <c r="B2337" s="5" t="s">
        <v>2356</v>
      </c>
      <c r="C2337" s="5" t="s">
        <v>27</v>
      </c>
      <c r="D2337" s="5" t="s">
        <v>26</v>
      </c>
      <c r="E2337" s="5">
        <v>22</v>
      </c>
      <c r="F2337" s="5">
        <v>0</v>
      </c>
      <c r="G2337" s="5">
        <v>0</v>
      </c>
      <c r="H2337" s="5">
        <v>18</v>
      </c>
      <c r="I2337" s="5">
        <v>28</v>
      </c>
      <c r="J2337" s="5">
        <v>0</v>
      </c>
      <c r="K2337" s="5">
        <v>27</v>
      </c>
      <c r="L2337" s="5">
        <v>15</v>
      </c>
      <c r="M2337" s="5">
        <v>0</v>
      </c>
      <c r="N2337" s="5">
        <v>30</v>
      </c>
      <c r="O2337" s="5">
        <v>17</v>
      </c>
      <c r="P2337" s="5">
        <v>10</v>
      </c>
      <c r="Q2337" s="5">
        <v>0</v>
      </c>
      <c r="R2337" s="5">
        <v>0</v>
      </c>
      <c r="S2337" s="5" t="s">
        <v>27</v>
      </c>
      <c r="T2337" s="5"/>
    </row>
    <row r="2338" spans="1:20" x14ac:dyDescent="0.25">
      <c r="A2338" s="5">
        <f>2331</f>
      </c>
      <c r="B2338" s="5" t="s">
        <v>2357</v>
      </c>
      <c r="C2338" s="5" t="s">
        <v>27</v>
      </c>
      <c r="D2338" s="5" t="s">
        <v>26</v>
      </c>
      <c r="E2338" s="5">
        <v>22</v>
      </c>
      <c r="F2338" s="5">
        <v>0</v>
      </c>
      <c r="G2338" s="5">
        <v>0</v>
      </c>
      <c r="H2338" s="5">
        <v>18</v>
      </c>
      <c r="I2338" s="5">
        <v>28</v>
      </c>
      <c r="J2338" s="5">
        <v>0</v>
      </c>
      <c r="K2338" s="5">
        <v>27</v>
      </c>
      <c r="L2338" s="5">
        <v>15</v>
      </c>
      <c r="M2338" s="5">
        <v>0</v>
      </c>
      <c r="N2338" s="5">
        <v>30</v>
      </c>
      <c r="O2338" s="5">
        <v>17</v>
      </c>
      <c r="P2338" s="5">
        <v>10</v>
      </c>
      <c r="Q2338" s="5">
        <v>0</v>
      </c>
      <c r="R2338" s="5">
        <v>0</v>
      </c>
      <c r="S2338" s="5" t="s">
        <v>27</v>
      </c>
      <c r="T2338" s="5"/>
    </row>
    <row r="2339" spans="1:20" x14ac:dyDescent="0.25">
      <c r="A2339" s="5">
        <f>2332</f>
      </c>
      <c r="B2339" s="5" t="s">
        <v>2358</v>
      </c>
      <c r="C2339" s="5" t="s">
        <v>27</v>
      </c>
      <c r="D2339" s="5" t="s">
        <v>26</v>
      </c>
      <c r="E2339" s="5">
        <v>22</v>
      </c>
      <c r="F2339" s="5">
        <v>0</v>
      </c>
      <c r="G2339" s="5">
        <v>0</v>
      </c>
      <c r="H2339" s="5">
        <v>18</v>
      </c>
      <c r="I2339" s="5">
        <v>28</v>
      </c>
      <c r="J2339" s="5">
        <v>0</v>
      </c>
      <c r="K2339" s="5">
        <v>27</v>
      </c>
      <c r="L2339" s="5">
        <v>15</v>
      </c>
      <c r="M2339" s="5">
        <v>0</v>
      </c>
      <c r="N2339" s="5">
        <v>30</v>
      </c>
      <c r="O2339" s="5">
        <v>17</v>
      </c>
      <c r="P2339" s="5">
        <v>10</v>
      </c>
      <c r="Q2339" s="5">
        <v>0</v>
      </c>
      <c r="R2339" s="5">
        <v>0</v>
      </c>
      <c r="S2339" s="5" t="s">
        <v>27</v>
      </c>
      <c r="T2339" s="5"/>
    </row>
    <row r="2340" spans="1:20" x14ac:dyDescent="0.25">
      <c r="A2340" s="5">
        <f>2333</f>
      </c>
      <c r="B2340" s="5" t="s">
        <v>2359</v>
      </c>
      <c r="C2340" s="5" t="s">
        <v>27</v>
      </c>
      <c r="D2340" s="5" t="s">
        <v>26</v>
      </c>
      <c r="E2340" s="5">
        <v>22</v>
      </c>
      <c r="F2340" s="5">
        <v>0</v>
      </c>
      <c r="G2340" s="5">
        <v>0</v>
      </c>
      <c r="H2340" s="5">
        <v>18</v>
      </c>
      <c r="I2340" s="5">
        <v>28</v>
      </c>
      <c r="J2340" s="5">
        <v>0</v>
      </c>
      <c r="K2340" s="5">
        <v>27</v>
      </c>
      <c r="L2340" s="5">
        <v>15</v>
      </c>
      <c r="M2340" s="5">
        <v>0</v>
      </c>
      <c r="N2340" s="5">
        <v>30</v>
      </c>
      <c r="O2340" s="5">
        <v>17</v>
      </c>
      <c r="P2340" s="5">
        <v>10</v>
      </c>
      <c r="Q2340" s="5">
        <v>0</v>
      </c>
      <c r="R2340" s="5">
        <v>0</v>
      </c>
      <c r="S2340" s="5" t="s">
        <v>27</v>
      </c>
      <c r="T2340" s="5"/>
    </row>
    <row r="2341" spans="1:20" x14ac:dyDescent="0.25">
      <c r="A2341" s="5">
        <f>2334</f>
      </c>
      <c r="B2341" s="5" t="s">
        <v>2360</v>
      </c>
      <c r="C2341" s="5" t="s">
        <v>27</v>
      </c>
      <c r="D2341" s="5" t="s">
        <v>26</v>
      </c>
      <c r="E2341" s="5">
        <v>22</v>
      </c>
      <c r="F2341" s="5">
        <v>0</v>
      </c>
      <c r="G2341" s="5">
        <v>0</v>
      </c>
      <c r="H2341" s="5">
        <v>18</v>
      </c>
      <c r="I2341" s="5">
        <v>28</v>
      </c>
      <c r="J2341" s="5">
        <v>0</v>
      </c>
      <c r="K2341" s="5">
        <v>27</v>
      </c>
      <c r="L2341" s="5">
        <v>15</v>
      </c>
      <c r="M2341" s="5">
        <v>0</v>
      </c>
      <c r="N2341" s="5">
        <v>30</v>
      </c>
      <c r="O2341" s="5">
        <v>17</v>
      </c>
      <c r="P2341" s="5">
        <v>10</v>
      </c>
      <c r="Q2341" s="5">
        <v>0</v>
      </c>
      <c r="R2341" s="5">
        <v>0</v>
      </c>
      <c r="S2341" s="5" t="s">
        <v>27</v>
      </c>
      <c r="T2341" s="5"/>
    </row>
    <row r="2342" spans="1:20" x14ac:dyDescent="0.25">
      <c r="A2342" s="5">
        <f>2335</f>
      </c>
      <c r="B2342" s="5" t="s">
        <v>2361</v>
      </c>
      <c r="C2342" s="5" t="s">
        <v>27</v>
      </c>
      <c r="D2342" s="5" t="s">
        <v>26</v>
      </c>
      <c r="E2342" s="5">
        <v>22</v>
      </c>
      <c r="F2342" s="5">
        <v>0</v>
      </c>
      <c r="G2342" s="5">
        <v>0</v>
      </c>
      <c r="H2342" s="5">
        <v>18</v>
      </c>
      <c r="I2342" s="5">
        <v>28</v>
      </c>
      <c r="J2342" s="5">
        <v>0</v>
      </c>
      <c r="K2342" s="5">
        <v>27</v>
      </c>
      <c r="L2342" s="5">
        <v>15</v>
      </c>
      <c r="M2342" s="5">
        <v>0</v>
      </c>
      <c r="N2342" s="5">
        <v>30</v>
      </c>
      <c r="O2342" s="5">
        <v>17</v>
      </c>
      <c r="P2342" s="5">
        <v>10</v>
      </c>
      <c r="Q2342" s="5">
        <v>0</v>
      </c>
      <c r="R2342" s="5">
        <v>0</v>
      </c>
      <c r="S2342" s="5" t="s">
        <v>27</v>
      </c>
      <c r="T2342" s="5"/>
    </row>
    <row r="2343" spans="1:20" x14ac:dyDescent="0.25">
      <c r="A2343" s="5">
        <f>2336</f>
      </c>
      <c r="B2343" s="5" t="s">
        <v>2362</v>
      </c>
      <c r="C2343" s="5" t="s">
        <v>27</v>
      </c>
      <c r="D2343" s="5" t="s">
        <v>26</v>
      </c>
      <c r="E2343" s="5">
        <v>22</v>
      </c>
      <c r="F2343" s="5">
        <v>0</v>
      </c>
      <c r="G2343" s="5">
        <v>0</v>
      </c>
      <c r="H2343" s="5">
        <v>18</v>
      </c>
      <c r="I2343" s="5">
        <v>28</v>
      </c>
      <c r="J2343" s="5">
        <v>0</v>
      </c>
      <c r="K2343" s="5">
        <v>27</v>
      </c>
      <c r="L2343" s="5">
        <v>15</v>
      </c>
      <c r="M2343" s="5">
        <v>0</v>
      </c>
      <c r="N2343" s="5">
        <v>30</v>
      </c>
      <c r="O2343" s="5">
        <v>17</v>
      </c>
      <c r="P2343" s="5">
        <v>10</v>
      </c>
      <c r="Q2343" s="5">
        <v>0</v>
      </c>
      <c r="R2343" s="5">
        <v>0</v>
      </c>
      <c r="S2343" s="5" t="s">
        <v>27</v>
      </c>
      <c r="T2343" s="5"/>
    </row>
    <row r="2344" spans="1:20" x14ac:dyDescent="0.25">
      <c r="A2344" s="5">
        <f>2337</f>
      </c>
      <c r="B2344" s="5" t="s">
        <v>2363</v>
      </c>
      <c r="C2344" s="5" t="s">
        <v>27</v>
      </c>
      <c r="D2344" s="5" t="s">
        <v>26</v>
      </c>
      <c r="E2344" s="5">
        <v>22</v>
      </c>
      <c r="F2344" s="5">
        <v>0</v>
      </c>
      <c r="G2344" s="5">
        <v>0</v>
      </c>
      <c r="H2344" s="5">
        <v>18</v>
      </c>
      <c r="I2344" s="5">
        <v>28</v>
      </c>
      <c r="J2344" s="5">
        <v>0</v>
      </c>
      <c r="K2344" s="5">
        <v>27</v>
      </c>
      <c r="L2344" s="5">
        <v>15</v>
      </c>
      <c r="M2344" s="5">
        <v>0</v>
      </c>
      <c r="N2344" s="5">
        <v>30</v>
      </c>
      <c r="O2344" s="5">
        <v>17</v>
      </c>
      <c r="P2344" s="5">
        <v>10</v>
      </c>
      <c r="Q2344" s="5">
        <v>0</v>
      </c>
      <c r="R2344" s="5">
        <v>0</v>
      </c>
      <c r="S2344" s="5" t="s">
        <v>27</v>
      </c>
      <c r="T2344" s="5"/>
    </row>
    <row r="2345" spans="1:20" x14ac:dyDescent="0.25">
      <c r="A2345" s="5">
        <f>2338</f>
      </c>
      <c r="B2345" s="5" t="s">
        <v>2364</v>
      </c>
      <c r="C2345" s="5" t="s">
        <v>27</v>
      </c>
      <c r="D2345" s="5" t="s">
        <v>26</v>
      </c>
      <c r="E2345" s="5">
        <v>22</v>
      </c>
      <c r="F2345" s="5">
        <v>0</v>
      </c>
      <c r="G2345" s="5">
        <v>0</v>
      </c>
      <c r="H2345" s="5">
        <v>18</v>
      </c>
      <c r="I2345" s="5">
        <v>28</v>
      </c>
      <c r="J2345" s="5">
        <v>0</v>
      </c>
      <c r="K2345" s="5">
        <v>27</v>
      </c>
      <c r="L2345" s="5">
        <v>15</v>
      </c>
      <c r="M2345" s="5">
        <v>0</v>
      </c>
      <c r="N2345" s="5">
        <v>30</v>
      </c>
      <c r="O2345" s="5">
        <v>17</v>
      </c>
      <c r="P2345" s="5">
        <v>10</v>
      </c>
      <c r="Q2345" s="5">
        <v>0</v>
      </c>
      <c r="R2345" s="5">
        <v>0</v>
      </c>
      <c r="S2345" s="5" t="s">
        <v>27</v>
      </c>
      <c r="T2345" s="5"/>
    </row>
    <row r="2346" spans="1:20" x14ac:dyDescent="0.25">
      <c r="A2346" s="5">
        <f>2339</f>
      </c>
      <c r="B2346" s="5" t="s">
        <v>2365</v>
      </c>
      <c r="C2346" s="5" t="s">
        <v>27</v>
      </c>
      <c r="D2346" s="5" t="s">
        <v>26</v>
      </c>
      <c r="E2346" s="5">
        <v>22</v>
      </c>
      <c r="F2346" s="5">
        <v>0</v>
      </c>
      <c r="G2346" s="5">
        <v>0</v>
      </c>
      <c r="H2346" s="5">
        <v>18</v>
      </c>
      <c r="I2346" s="5">
        <v>28</v>
      </c>
      <c r="J2346" s="5">
        <v>0</v>
      </c>
      <c r="K2346" s="5">
        <v>27</v>
      </c>
      <c r="L2346" s="5">
        <v>15</v>
      </c>
      <c r="M2346" s="5">
        <v>0</v>
      </c>
      <c r="N2346" s="5">
        <v>30</v>
      </c>
      <c r="O2346" s="5">
        <v>17</v>
      </c>
      <c r="P2346" s="5">
        <v>10</v>
      </c>
      <c r="Q2346" s="5">
        <v>0</v>
      </c>
      <c r="R2346" s="5">
        <v>0</v>
      </c>
      <c r="S2346" s="5" t="s">
        <v>27</v>
      </c>
      <c r="T2346" s="5"/>
    </row>
    <row r="2347" spans="1:20" x14ac:dyDescent="0.25">
      <c r="A2347" s="5">
        <f>2340</f>
      </c>
      <c r="B2347" s="5" t="s">
        <v>2366</v>
      </c>
      <c r="C2347" s="5" t="s">
        <v>27</v>
      </c>
      <c r="D2347" s="5" t="s">
        <v>26</v>
      </c>
      <c r="E2347" s="5">
        <v>22</v>
      </c>
      <c r="F2347" s="5">
        <v>0</v>
      </c>
      <c r="G2347" s="5">
        <v>0</v>
      </c>
      <c r="H2347" s="5">
        <v>18</v>
      </c>
      <c r="I2347" s="5">
        <v>28</v>
      </c>
      <c r="J2347" s="5">
        <v>0</v>
      </c>
      <c r="K2347" s="5">
        <v>27</v>
      </c>
      <c r="L2347" s="5">
        <v>15</v>
      </c>
      <c r="M2347" s="5">
        <v>0</v>
      </c>
      <c r="N2347" s="5">
        <v>30</v>
      </c>
      <c r="O2347" s="5">
        <v>17</v>
      </c>
      <c r="P2347" s="5">
        <v>10</v>
      </c>
      <c r="Q2347" s="5">
        <v>0</v>
      </c>
      <c r="R2347" s="5">
        <v>0</v>
      </c>
      <c r="S2347" s="5" t="s">
        <v>27</v>
      </c>
      <c r="T2347" s="5"/>
    </row>
    <row r="2348" spans="1:20" x14ac:dyDescent="0.25">
      <c r="A2348" s="5">
        <f>2341</f>
      </c>
      <c r="B2348" s="5" t="s">
        <v>2367</v>
      </c>
      <c r="C2348" s="5" t="s">
        <v>27</v>
      </c>
      <c r="D2348" s="5" t="s">
        <v>26</v>
      </c>
      <c r="E2348" s="5">
        <v>22</v>
      </c>
      <c r="F2348" s="5">
        <v>0</v>
      </c>
      <c r="G2348" s="5">
        <v>0</v>
      </c>
      <c r="H2348" s="5">
        <v>18</v>
      </c>
      <c r="I2348" s="5">
        <v>28</v>
      </c>
      <c r="J2348" s="5">
        <v>0</v>
      </c>
      <c r="K2348" s="5">
        <v>27</v>
      </c>
      <c r="L2348" s="5">
        <v>15</v>
      </c>
      <c r="M2348" s="5">
        <v>0</v>
      </c>
      <c r="N2348" s="5">
        <v>30</v>
      </c>
      <c r="O2348" s="5">
        <v>17</v>
      </c>
      <c r="P2348" s="5">
        <v>10</v>
      </c>
      <c r="Q2348" s="5">
        <v>0</v>
      </c>
      <c r="R2348" s="5">
        <v>0</v>
      </c>
      <c r="S2348" s="5" t="s">
        <v>27</v>
      </c>
      <c r="T2348" s="5"/>
    </row>
    <row r="2349" spans="1:20" x14ac:dyDescent="0.25">
      <c r="A2349" s="5">
        <f>2342</f>
      </c>
      <c r="B2349" s="5" t="s">
        <v>2368</v>
      </c>
      <c r="C2349" s="5" t="s">
        <v>27</v>
      </c>
      <c r="D2349" s="5" t="s">
        <v>26</v>
      </c>
      <c r="E2349" s="5">
        <v>22</v>
      </c>
      <c r="F2349" s="5">
        <v>0</v>
      </c>
      <c r="G2349" s="5">
        <v>0</v>
      </c>
      <c r="H2349" s="5">
        <v>18</v>
      </c>
      <c r="I2349" s="5">
        <v>28</v>
      </c>
      <c r="J2349" s="5">
        <v>0</v>
      </c>
      <c r="K2349" s="5">
        <v>27</v>
      </c>
      <c r="L2349" s="5">
        <v>15</v>
      </c>
      <c r="M2349" s="5">
        <v>0</v>
      </c>
      <c r="N2349" s="5">
        <v>30</v>
      </c>
      <c r="O2349" s="5">
        <v>17</v>
      </c>
      <c r="P2349" s="5">
        <v>10</v>
      </c>
      <c r="Q2349" s="5">
        <v>0</v>
      </c>
      <c r="R2349" s="5">
        <v>0</v>
      </c>
      <c r="S2349" s="5" t="s">
        <v>27</v>
      </c>
      <c r="T2349" s="5"/>
    </row>
    <row r="2350" spans="1:20" x14ac:dyDescent="0.25">
      <c r="A2350" s="5">
        <f>2343</f>
      </c>
      <c r="B2350" s="5" t="s">
        <v>2369</v>
      </c>
      <c r="C2350" s="5" t="s">
        <v>27</v>
      </c>
      <c r="D2350" s="5" t="s">
        <v>26</v>
      </c>
      <c r="E2350" s="5">
        <v>22</v>
      </c>
      <c r="F2350" s="5">
        <v>0</v>
      </c>
      <c r="G2350" s="5">
        <v>0</v>
      </c>
      <c r="H2350" s="5">
        <v>18</v>
      </c>
      <c r="I2350" s="5">
        <v>28</v>
      </c>
      <c r="J2350" s="5">
        <v>0</v>
      </c>
      <c r="K2350" s="5">
        <v>27</v>
      </c>
      <c r="L2350" s="5">
        <v>15</v>
      </c>
      <c r="M2350" s="5">
        <v>0</v>
      </c>
      <c r="N2350" s="5">
        <v>30</v>
      </c>
      <c r="O2350" s="5">
        <v>17</v>
      </c>
      <c r="P2350" s="5">
        <v>10</v>
      </c>
      <c r="Q2350" s="5">
        <v>0</v>
      </c>
      <c r="R2350" s="5">
        <v>0</v>
      </c>
      <c r="S2350" s="5" t="s">
        <v>27</v>
      </c>
      <c r="T2350" s="5"/>
    </row>
    <row r="2351" spans="1:20" x14ac:dyDescent="0.25">
      <c r="A2351" s="5">
        <f>2344</f>
      </c>
      <c r="B2351" s="5" t="s">
        <v>2370</v>
      </c>
      <c r="C2351" s="5" t="s">
        <v>27</v>
      </c>
      <c r="D2351" s="5" t="s">
        <v>26</v>
      </c>
      <c r="E2351" s="5">
        <v>22</v>
      </c>
      <c r="F2351" s="5">
        <v>0</v>
      </c>
      <c r="G2351" s="5">
        <v>0</v>
      </c>
      <c r="H2351" s="5">
        <v>18</v>
      </c>
      <c r="I2351" s="5">
        <v>28</v>
      </c>
      <c r="J2351" s="5">
        <v>0</v>
      </c>
      <c r="K2351" s="5">
        <v>27</v>
      </c>
      <c r="L2351" s="5">
        <v>15</v>
      </c>
      <c r="M2351" s="5">
        <v>0</v>
      </c>
      <c r="N2351" s="5">
        <v>30</v>
      </c>
      <c r="O2351" s="5">
        <v>17</v>
      </c>
      <c r="P2351" s="5">
        <v>10</v>
      </c>
      <c r="Q2351" s="5">
        <v>0</v>
      </c>
      <c r="R2351" s="5">
        <v>0</v>
      </c>
      <c r="S2351" s="5" t="s">
        <v>27</v>
      </c>
      <c r="T2351" s="5"/>
    </row>
    <row r="2352" spans="1:20" x14ac:dyDescent="0.25">
      <c r="A2352" s="5">
        <f>2345</f>
      </c>
      <c r="B2352" s="5" t="s">
        <v>2371</v>
      </c>
      <c r="C2352" s="5" t="s">
        <v>27</v>
      </c>
      <c r="D2352" s="5" t="s">
        <v>26</v>
      </c>
      <c r="E2352" s="5">
        <v>22</v>
      </c>
      <c r="F2352" s="5">
        <v>0</v>
      </c>
      <c r="G2352" s="5">
        <v>0</v>
      </c>
      <c r="H2352" s="5">
        <v>18</v>
      </c>
      <c r="I2352" s="5">
        <v>28</v>
      </c>
      <c r="J2352" s="5">
        <v>0</v>
      </c>
      <c r="K2352" s="5">
        <v>27</v>
      </c>
      <c r="L2352" s="5">
        <v>15</v>
      </c>
      <c r="M2352" s="5">
        <v>0</v>
      </c>
      <c r="N2352" s="5">
        <v>30</v>
      </c>
      <c r="O2352" s="5">
        <v>17</v>
      </c>
      <c r="P2352" s="5">
        <v>10</v>
      </c>
      <c r="Q2352" s="5">
        <v>0</v>
      </c>
      <c r="R2352" s="5">
        <v>0</v>
      </c>
      <c r="S2352" s="5" t="s">
        <v>27</v>
      </c>
      <c r="T2352" s="5"/>
    </row>
    <row r="2353" spans="1:20" x14ac:dyDescent="0.25">
      <c r="A2353" s="5">
        <f>2346</f>
      </c>
      <c r="B2353" s="5" t="s">
        <v>2372</v>
      </c>
      <c r="C2353" s="5" t="s">
        <v>27</v>
      </c>
      <c r="D2353" s="5" t="s">
        <v>26</v>
      </c>
      <c r="E2353" s="5">
        <v>22</v>
      </c>
      <c r="F2353" s="5">
        <v>0</v>
      </c>
      <c r="G2353" s="5">
        <v>0</v>
      </c>
      <c r="H2353" s="5">
        <v>18</v>
      </c>
      <c r="I2353" s="5">
        <v>28</v>
      </c>
      <c r="J2353" s="5">
        <v>0</v>
      </c>
      <c r="K2353" s="5">
        <v>27</v>
      </c>
      <c r="L2353" s="5">
        <v>15</v>
      </c>
      <c r="M2353" s="5">
        <v>0</v>
      </c>
      <c r="N2353" s="5">
        <v>30</v>
      </c>
      <c r="O2353" s="5">
        <v>17</v>
      </c>
      <c r="P2353" s="5">
        <v>10</v>
      </c>
      <c r="Q2353" s="5">
        <v>0</v>
      </c>
      <c r="R2353" s="5">
        <v>0</v>
      </c>
      <c r="S2353" s="5" t="s">
        <v>27</v>
      </c>
      <c r="T2353" s="5"/>
    </row>
    <row r="2354" spans="1:20" x14ac:dyDescent="0.25">
      <c r="A2354" s="5">
        <f>2347</f>
      </c>
      <c r="B2354" s="5" t="s">
        <v>2373</v>
      </c>
      <c r="C2354" s="5" t="s">
        <v>27</v>
      </c>
      <c r="D2354" s="5" t="s">
        <v>26</v>
      </c>
      <c r="E2354" s="5">
        <v>22</v>
      </c>
      <c r="F2354" s="5">
        <v>0</v>
      </c>
      <c r="G2354" s="5">
        <v>0</v>
      </c>
      <c r="H2354" s="5">
        <v>18</v>
      </c>
      <c r="I2354" s="5">
        <v>28</v>
      </c>
      <c r="J2354" s="5">
        <v>0</v>
      </c>
      <c r="K2354" s="5">
        <v>27</v>
      </c>
      <c r="L2354" s="5">
        <v>15</v>
      </c>
      <c r="M2354" s="5">
        <v>0</v>
      </c>
      <c r="N2354" s="5">
        <v>30</v>
      </c>
      <c r="O2354" s="5">
        <v>17</v>
      </c>
      <c r="P2354" s="5">
        <v>10</v>
      </c>
      <c r="Q2354" s="5">
        <v>0</v>
      </c>
      <c r="R2354" s="5">
        <v>0</v>
      </c>
      <c r="S2354" s="5" t="s">
        <v>27</v>
      </c>
      <c r="T2354" s="5"/>
    </row>
    <row r="2355" spans="1:20" x14ac:dyDescent="0.25">
      <c r="A2355" s="5">
        <f>2348</f>
      </c>
      <c r="B2355" s="5" t="s">
        <v>2374</v>
      </c>
      <c r="C2355" s="5" t="s">
        <v>27</v>
      </c>
      <c r="D2355" s="5" t="s">
        <v>26</v>
      </c>
      <c r="E2355" s="5">
        <v>22</v>
      </c>
      <c r="F2355" s="5">
        <v>0</v>
      </c>
      <c r="G2355" s="5">
        <v>0</v>
      </c>
      <c r="H2355" s="5">
        <v>18</v>
      </c>
      <c r="I2355" s="5">
        <v>28</v>
      </c>
      <c r="J2355" s="5">
        <v>0</v>
      </c>
      <c r="K2355" s="5">
        <v>27</v>
      </c>
      <c r="L2355" s="5">
        <v>15</v>
      </c>
      <c r="M2355" s="5">
        <v>0</v>
      </c>
      <c r="N2355" s="5">
        <v>30</v>
      </c>
      <c r="O2355" s="5">
        <v>17</v>
      </c>
      <c r="P2355" s="5">
        <v>10</v>
      </c>
      <c r="Q2355" s="5">
        <v>0</v>
      </c>
      <c r="R2355" s="5">
        <v>0</v>
      </c>
      <c r="S2355" s="5" t="s">
        <v>27</v>
      </c>
      <c r="T2355" s="5"/>
    </row>
    <row r="2356" spans="1:20" x14ac:dyDescent="0.25">
      <c r="A2356" s="5">
        <f>2349</f>
      </c>
      <c r="B2356" s="5" t="s">
        <v>2375</v>
      </c>
      <c r="C2356" s="5" t="s">
        <v>27</v>
      </c>
      <c r="D2356" s="5" t="s">
        <v>26</v>
      </c>
      <c r="E2356" s="5">
        <v>22</v>
      </c>
      <c r="F2356" s="5">
        <v>0</v>
      </c>
      <c r="G2356" s="5">
        <v>0</v>
      </c>
      <c r="H2356" s="5">
        <v>18</v>
      </c>
      <c r="I2356" s="5">
        <v>28</v>
      </c>
      <c r="J2356" s="5">
        <v>0</v>
      </c>
      <c r="K2356" s="5">
        <v>27</v>
      </c>
      <c r="L2356" s="5">
        <v>15</v>
      </c>
      <c r="M2356" s="5">
        <v>0</v>
      </c>
      <c r="N2356" s="5">
        <v>30</v>
      </c>
      <c r="O2356" s="5">
        <v>17</v>
      </c>
      <c r="P2356" s="5">
        <v>10</v>
      </c>
      <c r="Q2356" s="5">
        <v>0</v>
      </c>
      <c r="R2356" s="5">
        <v>0</v>
      </c>
      <c r="S2356" s="5" t="s">
        <v>27</v>
      </c>
      <c r="T2356" s="5"/>
    </row>
    <row r="2357" spans="1:20" x14ac:dyDescent="0.25">
      <c r="A2357" s="5">
        <f>2350</f>
      </c>
      <c r="B2357" s="5" t="s">
        <v>2376</v>
      </c>
      <c r="C2357" s="5" t="s">
        <v>27</v>
      </c>
      <c r="D2357" s="5" t="s">
        <v>26</v>
      </c>
      <c r="E2357" s="5">
        <v>22</v>
      </c>
      <c r="F2357" s="5">
        <v>0</v>
      </c>
      <c r="G2357" s="5">
        <v>0</v>
      </c>
      <c r="H2357" s="5">
        <v>18</v>
      </c>
      <c r="I2357" s="5">
        <v>28</v>
      </c>
      <c r="J2357" s="5">
        <v>0</v>
      </c>
      <c r="K2357" s="5">
        <v>27</v>
      </c>
      <c r="L2357" s="5">
        <v>15</v>
      </c>
      <c r="M2357" s="5">
        <v>0</v>
      </c>
      <c r="N2357" s="5">
        <v>30</v>
      </c>
      <c r="O2357" s="5">
        <v>17</v>
      </c>
      <c r="P2357" s="5">
        <v>10</v>
      </c>
      <c r="Q2357" s="5">
        <v>0</v>
      </c>
      <c r="R2357" s="5">
        <v>0</v>
      </c>
      <c r="S2357" s="5" t="s">
        <v>27</v>
      </c>
      <c r="T2357" s="5"/>
    </row>
    <row r="2358" spans="1:20" x14ac:dyDescent="0.25">
      <c r="A2358" s="5">
        <f>2351</f>
      </c>
      <c r="B2358" s="5" t="s">
        <v>2377</v>
      </c>
      <c r="C2358" s="5" t="s">
        <v>27</v>
      </c>
      <c r="D2358" s="5" t="s">
        <v>26</v>
      </c>
      <c r="E2358" s="5">
        <v>22</v>
      </c>
      <c r="F2358" s="5">
        <v>0</v>
      </c>
      <c r="G2358" s="5">
        <v>0</v>
      </c>
      <c r="H2358" s="5">
        <v>18</v>
      </c>
      <c r="I2358" s="5">
        <v>28</v>
      </c>
      <c r="J2358" s="5">
        <v>0</v>
      </c>
      <c r="K2358" s="5">
        <v>27</v>
      </c>
      <c r="L2358" s="5">
        <v>15</v>
      </c>
      <c r="M2358" s="5">
        <v>0</v>
      </c>
      <c r="N2358" s="5">
        <v>30</v>
      </c>
      <c r="O2358" s="5">
        <v>17</v>
      </c>
      <c r="P2358" s="5">
        <v>10</v>
      </c>
      <c r="Q2358" s="5">
        <v>0</v>
      </c>
      <c r="R2358" s="5">
        <v>0</v>
      </c>
      <c r="S2358" s="5" t="s">
        <v>27</v>
      </c>
      <c r="T2358" s="5"/>
    </row>
    <row r="2359" spans="1:20" x14ac:dyDescent="0.25">
      <c r="A2359" s="5">
        <f>2352</f>
      </c>
      <c r="B2359" s="5" t="s">
        <v>2378</v>
      </c>
      <c r="C2359" s="5" t="s">
        <v>27</v>
      </c>
      <c r="D2359" s="5" t="s">
        <v>26</v>
      </c>
      <c r="E2359" s="5">
        <v>22</v>
      </c>
      <c r="F2359" s="5">
        <v>0</v>
      </c>
      <c r="G2359" s="5">
        <v>1</v>
      </c>
      <c r="H2359" s="5">
        <v>18</v>
      </c>
      <c r="I2359" s="5">
        <v>28</v>
      </c>
      <c r="J2359" s="5">
        <v>1</v>
      </c>
      <c r="K2359" s="5">
        <v>27</v>
      </c>
      <c r="L2359" s="5">
        <v>15</v>
      </c>
      <c r="M2359" s="5">
        <v>1</v>
      </c>
      <c r="N2359" s="5">
        <v>30</v>
      </c>
      <c r="O2359" s="5">
        <v>17</v>
      </c>
      <c r="P2359" s="5">
        <v>10</v>
      </c>
      <c r="Q2359" s="5">
        <v>0</v>
      </c>
      <c r="R2359" s="5">
        <v>0</v>
      </c>
      <c r="S2359" s="5" t="s">
        <v>27</v>
      </c>
      <c r="T2359" s="5"/>
    </row>
    <row r="2360" spans="1:20" x14ac:dyDescent="0.25">
      <c r="A2360" s="5">
        <f>2353</f>
      </c>
      <c r="B2360" s="5" t="s">
        <v>2379</v>
      </c>
      <c r="C2360" s="5" t="s">
        <v>27</v>
      </c>
      <c r="D2360" s="5" t="s">
        <v>26</v>
      </c>
      <c r="E2360" s="5">
        <v>22</v>
      </c>
      <c r="F2360" s="5">
        <v>0</v>
      </c>
      <c r="G2360" s="5">
        <v>1</v>
      </c>
      <c r="H2360" s="5">
        <v>18</v>
      </c>
      <c r="I2360" s="5">
        <v>28</v>
      </c>
      <c r="J2360" s="5">
        <v>1</v>
      </c>
      <c r="K2360" s="5">
        <v>27</v>
      </c>
      <c r="L2360" s="5">
        <v>15</v>
      </c>
      <c r="M2360" s="5">
        <v>1</v>
      </c>
      <c r="N2360" s="5">
        <v>30</v>
      </c>
      <c r="O2360" s="5">
        <v>17</v>
      </c>
      <c r="P2360" s="5">
        <v>10</v>
      </c>
      <c r="Q2360" s="5">
        <v>0</v>
      </c>
      <c r="R2360" s="5">
        <v>0</v>
      </c>
      <c r="S2360" s="5" t="s">
        <v>27</v>
      </c>
      <c r="T2360" s="5"/>
    </row>
    <row r="2361" spans="1:20" x14ac:dyDescent="0.25">
      <c r="A2361" s="5">
        <f>2354</f>
      </c>
      <c r="B2361" s="5" t="s">
        <v>2380</v>
      </c>
      <c r="C2361" s="5" t="s">
        <v>27</v>
      </c>
      <c r="D2361" s="5" t="s">
        <v>26</v>
      </c>
      <c r="E2361" s="5">
        <v>22</v>
      </c>
      <c r="F2361" s="5">
        <v>0</v>
      </c>
      <c r="G2361" s="5">
        <v>1</v>
      </c>
      <c r="H2361" s="5">
        <v>18</v>
      </c>
      <c r="I2361" s="5">
        <v>28</v>
      </c>
      <c r="J2361" s="5">
        <v>1</v>
      </c>
      <c r="K2361" s="5">
        <v>27</v>
      </c>
      <c r="L2361" s="5">
        <v>15</v>
      </c>
      <c r="M2361" s="5">
        <v>1</v>
      </c>
      <c r="N2361" s="5">
        <v>30</v>
      </c>
      <c r="O2361" s="5">
        <v>17</v>
      </c>
      <c r="P2361" s="5">
        <v>10</v>
      </c>
      <c r="Q2361" s="5">
        <v>0</v>
      </c>
      <c r="R2361" s="5">
        <v>0</v>
      </c>
      <c r="S2361" s="5" t="s">
        <v>27</v>
      </c>
      <c r="T2361" s="5"/>
    </row>
    <row r="2362" spans="1:20" x14ac:dyDescent="0.25">
      <c r="A2362" s="5">
        <f>2355</f>
      </c>
      <c r="B2362" s="5" t="s">
        <v>2381</v>
      </c>
      <c r="C2362" s="5" t="s">
        <v>27</v>
      </c>
      <c r="D2362" s="5" t="s">
        <v>26</v>
      </c>
      <c r="E2362" s="5">
        <v>22</v>
      </c>
      <c r="F2362" s="5">
        <v>0</v>
      </c>
      <c r="G2362" s="5">
        <v>1</v>
      </c>
      <c r="H2362" s="5">
        <v>18</v>
      </c>
      <c r="I2362" s="5">
        <v>28</v>
      </c>
      <c r="J2362" s="5">
        <v>1</v>
      </c>
      <c r="K2362" s="5">
        <v>27</v>
      </c>
      <c r="L2362" s="5">
        <v>15</v>
      </c>
      <c r="M2362" s="5">
        <v>1</v>
      </c>
      <c r="N2362" s="5">
        <v>30</v>
      </c>
      <c r="O2362" s="5">
        <v>17</v>
      </c>
      <c r="P2362" s="5">
        <v>10</v>
      </c>
      <c r="Q2362" s="5">
        <v>0</v>
      </c>
      <c r="R2362" s="5">
        <v>0</v>
      </c>
      <c r="S2362" s="5" t="s">
        <v>27</v>
      </c>
      <c r="T2362" s="5"/>
    </row>
    <row r="2363" spans="1:20" x14ac:dyDescent="0.25">
      <c r="A2363" s="5">
        <f>2356</f>
      </c>
      <c r="B2363" s="5" t="s">
        <v>2382</v>
      </c>
      <c r="C2363" s="5" t="s">
        <v>26</v>
      </c>
      <c r="D2363" s="5" t="s">
        <v>27</v>
      </c>
      <c r="E2363" s="5">
        <v>22</v>
      </c>
      <c r="F2363" s="5">
        <v>0</v>
      </c>
      <c r="G2363" s="5">
        <v>1</v>
      </c>
      <c r="H2363" s="5">
        <v>18</v>
      </c>
      <c r="I2363" s="5">
        <v>28</v>
      </c>
      <c r="J2363" s="5">
        <v>1</v>
      </c>
      <c r="K2363" s="5">
        <v>27</v>
      </c>
      <c r="L2363" s="5">
        <v>15</v>
      </c>
      <c r="M2363" s="5">
        <v>1</v>
      </c>
      <c r="N2363" s="5">
        <v>30</v>
      </c>
      <c r="O2363" s="5">
        <v>17</v>
      </c>
      <c r="P2363" s="5">
        <v>10</v>
      </c>
      <c r="Q2363" s="5">
        <v>0</v>
      </c>
      <c r="R2363" s="5">
        <v>0</v>
      </c>
      <c r="S2363" s="5" t="s">
        <v>27</v>
      </c>
      <c r="T2363" s="5"/>
    </row>
    <row r="2364" spans="1:20" x14ac:dyDescent="0.25">
      <c r="A2364" s="5">
        <f>2357</f>
      </c>
      <c r="B2364" s="5" t="s">
        <v>2383</v>
      </c>
      <c r="C2364" s="5" t="s">
        <v>26</v>
      </c>
      <c r="D2364" s="5" t="s">
        <v>27</v>
      </c>
      <c r="E2364" s="5">
        <v>22</v>
      </c>
      <c r="F2364" s="5">
        <v>0</v>
      </c>
      <c r="G2364" s="5">
        <v>1</v>
      </c>
      <c r="H2364" s="5">
        <v>18</v>
      </c>
      <c r="I2364" s="5">
        <v>28</v>
      </c>
      <c r="J2364" s="5">
        <v>1</v>
      </c>
      <c r="K2364" s="5">
        <v>27</v>
      </c>
      <c r="L2364" s="5">
        <v>15</v>
      </c>
      <c r="M2364" s="5">
        <v>1</v>
      </c>
      <c r="N2364" s="5">
        <v>30</v>
      </c>
      <c r="O2364" s="5">
        <v>17</v>
      </c>
      <c r="P2364" s="5">
        <v>10</v>
      </c>
      <c r="Q2364" s="5">
        <v>0</v>
      </c>
      <c r="R2364" s="5">
        <v>0</v>
      </c>
      <c r="S2364" s="5" t="s">
        <v>27</v>
      </c>
      <c r="T2364" s="5"/>
    </row>
    <row r="2365" spans="1:20" x14ac:dyDescent="0.25">
      <c r="A2365" s="5">
        <f>2358</f>
      </c>
      <c r="B2365" s="5" t="s">
        <v>2384</v>
      </c>
      <c r="C2365" s="5" t="s">
        <v>26</v>
      </c>
      <c r="D2365" s="5" t="s">
        <v>27</v>
      </c>
      <c r="E2365" s="5">
        <v>22</v>
      </c>
      <c r="F2365" s="5">
        <v>0</v>
      </c>
      <c r="G2365" s="5">
        <v>1</v>
      </c>
      <c r="H2365" s="5">
        <v>18</v>
      </c>
      <c r="I2365" s="5">
        <v>28</v>
      </c>
      <c r="J2365" s="5">
        <v>1</v>
      </c>
      <c r="K2365" s="5">
        <v>27</v>
      </c>
      <c r="L2365" s="5">
        <v>15</v>
      </c>
      <c r="M2365" s="5">
        <v>1</v>
      </c>
      <c r="N2365" s="5">
        <v>30</v>
      </c>
      <c r="O2365" s="5">
        <v>17</v>
      </c>
      <c r="P2365" s="5">
        <v>10</v>
      </c>
      <c r="Q2365" s="5">
        <v>0</v>
      </c>
      <c r="R2365" s="5">
        <v>0</v>
      </c>
      <c r="S2365" s="5" t="s">
        <v>27</v>
      </c>
      <c r="T2365" s="5"/>
    </row>
    <row r="2366" spans="1:20" x14ac:dyDescent="0.25">
      <c r="A2366" s="5">
        <f>2359</f>
      </c>
      <c r="B2366" s="5" t="s">
        <v>2385</v>
      </c>
      <c r="C2366" s="5" t="s">
        <v>26</v>
      </c>
      <c r="D2366" s="5" t="s">
        <v>27</v>
      </c>
      <c r="E2366" s="5">
        <v>22</v>
      </c>
      <c r="F2366" s="5">
        <v>0</v>
      </c>
      <c r="G2366" s="5">
        <v>1</v>
      </c>
      <c r="H2366" s="5">
        <v>18</v>
      </c>
      <c r="I2366" s="5">
        <v>28</v>
      </c>
      <c r="J2366" s="5">
        <v>1</v>
      </c>
      <c r="K2366" s="5">
        <v>27</v>
      </c>
      <c r="L2366" s="5">
        <v>15</v>
      </c>
      <c r="M2366" s="5">
        <v>1</v>
      </c>
      <c r="N2366" s="5">
        <v>30</v>
      </c>
      <c r="O2366" s="5">
        <v>17</v>
      </c>
      <c r="P2366" s="5">
        <v>10</v>
      </c>
      <c r="Q2366" s="5">
        <v>0</v>
      </c>
      <c r="R2366" s="5">
        <v>0</v>
      </c>
      <c r="S2366" s="5" t="s">
        <v>27</v>
      </c>
      <c r="T2366" s="5"/>
    </row>
    <row r="2367" spans="1:20" x14ac:dyDescent="0.25">
      <c r="A2367" s="5">
        <f>2360</f>
      </c>
      <c r="B2367" s="5" t="s">
        <v>2386</v>
      </c>
      <c r="C2367" s="5" t="s">
        <v>26</v>
      </c>
      <c r="D2367" s="5" t="s">
        <v>27</v>
      </c>
      <c r="E2367" s="5">
        <v>22</v>
      </c>
      <c r="F2367" s="5">
        <v>0</v>
      </c>
      <c r="G2367" s="5">
        <v>1</v>
      </c>
      <c r="H2367" s="5">
        <v>18</v>
      </c>
      <c r="I2367" s="5">
        <v>28</v>
      </c>
      <c r="J2367" s="5">
        <v>1</v>
      </c>
      <c r="K2367" s="5">
        <v>27</v>
      </c>
      <c r="L2367" s="5">
        <v>15</v>
      </c>
      <c r="M2367" s="5">
        <v>1</v>
      </c>
      <c r="N2367" s="5">
        <v>30</v>
      </c>
      <c r="O2367" s="5">
        <v>17</v>
      </c>
      <c r="P2367" s="5">
        <v>10</v>
      </c>
      <c r="Q2367" s="5">
        <v>0</v>
      </c>
      <c r="R2367" s="5">
        <v>0</v>
      </c>
      <c r="S2367" s="5" t="s">
        <v>27</v>
      </c>
      <c r="T2367" s="5"/>
    </row>
    <row r="2368" spans="1:20" x14ac:dyDescent="0.25">
      <c r="A2368" s="5">
        <f>2361</f>
      </c>
      <c r="B2368" s="5" t="s">
        <v>2387</v>
      </c>
      <c r="C2368" s="5" t="s">
        <v>26</v>
      </c>
      <c r="D2368" s="5" t="s">
        <v>27</v>
      </c>
      <c r="E2368" s="5">
        <v>22</v>
      </c>
      <c r="F2368" s="5">
        <v>0</v>
      </c>
      <c r="G2368" s="5">
        <v>1</v>
      </c>
      <c r="H2368" s="5">
        <v>18</v>
      </c>
      <c r="I2368" s="5">
        <v>28</v>
      </c>
      <c r="J2368" s="5">
        <v>1</v>
      </c>
      <c r="K2368" s="5">
        <v>27</v>
      </c>
      <c r="L2368" s="5">
        <v>15</v>
      </c>
      <c r="M2368" s="5">
        <v>1</v>
      </c>
      <c r="N2368" s="5">
        <v>30</v>
      </c>
      <c r="O2368" s="5">
        <v>17</v>
      </c>
      <c r="P2368" s="5">
        <v>10</v>
      </c>
      <c r="Q2368" s="5">
        <v>0</v>
      </c>
      <c r="R2368" s="5">
        <v>0</v>
      </c>
      <c r="S2368" s="5" t="s">
        <v>27</v>
      </c>
      <c r="T2368" s="5"/>
    </row>
    <row r="2369" spans="1:20" x14ac:dyDescent="0.25">
      <c r="A2369" s="5">
        <f>2362</f>
      </c>
      <c r="B2369" s="5" t="s">
        <v>2388</v>
      </c>
      <c r="C2369" s="5" t="s">
        <v>26</v>
      </c>
      <c r="D2369" s="5" t="s">
        <v>27</v>
      </c>
      <c r="E2369" s="5">
        <v>22</v>
      </c>
      <c r="F2369" s="5">
        <v>0</v>
      </c>
      <c r="G2369" s="5">
        <v>1</v>
      </c>
      <c r="H2369" s="5">
        <v>18</v>
      </c>
      <c r="I2369" s="5">
        <v>28</v>
      </c>
      <c r="J2369" s="5">
        <v>1</v>
      </c>
      <c r="K2369" s="5">
        <v>27</v>
      </c>
      <c r="L2369" s="5">
        <v>15</v>
      </c>
      <c r="M2369" s="5">
        <v>1</v>
      </c>
      <c r="N2369" s="5">
        <v>30</v>
      </c>
      <c r="O2369" s="5">
        <v>17</v>
      </c>
      <c r="P2369" s="5">
        <v>10</v>
      </c>
      <c r="Q2369" s="5">
        <v>0</v>
      </c>
      <c r="R2369" s="5">
        <v>0</v>
      </c>
      <c r="S2369" s="5" t="s">
        <v>27</v>
      </c>
      <c r="T2369" s="5"/>
    </row>
    <row r="2370" spans="1:20" x14ac:dyDescent="0.25">
      <c r="A2370" s="5">
        <f>2363</f>
      </c>
      <c r="B2370" s="5" t="s">
        <v>2389</v>
      </c>
      <c r="C2370" s="5" t="s">
        <v>26</v>
      </c>
      <c r="D2370" s="5" t="s">
        <v>27</v>
      </c>
      <c r="E2370" s="5">
        <v>22</v>
      </c>
      <c r="F2370" s="5">
        <v>0</v>
      </c>
      <c r="G2370" s="5">
        <v>1</v>
      </c>
      <c r="H2370" s="5">
        <v>18</v>
      </c>
      <c r="I2370" s="5">
        <v>28</v>
      </c>
      <c r="J2370" s="5">
        <v>1</v>
      </c>
      <c r="K2370" s="5">
        <v>27</v>
      </c>
      <c r="L2370" s="5">
        <v>15</v>
      </c>
      <c r="M2370" s="5">
        <v>1</v>
      </c>
      <c r="N2370" s="5">
        <v>30</v>
      </c>
      <c r="O2370" s="5">
        <v>17</v>
      </c>
      <c r="P2370" s="5">
        <v>10</v>
      </c>
      <c r="Q2370" s="5">
        <v>0</v>
      </c>
      <c r="R2370" s="5">
        <v>0</v>
      </c>
      <c r="S2370" s="5" t="s">
        <v>27</v>
      </c>
      <c r="T2370" s="5"/>
    </row>
    <row r="2371" spans="1:20" x14ac:dyDescent="0.25">
      <c r="A2371" s="5">
        <f>2364</f>
      </c>
      <c r="B2371" s="5" t="s">
        <v>2390</v>
      </c>
      <c r="C2371" s="5" t="s">
        <v>26</v>
      </c>
      <c r="D2371" s="5" t="s">
        <v>27</v>
      </c>
      <c r="E2371" s="5">
        <v>22</v>
      </c>
      <c r="F2371" s="5">
        <v>0</v>
      </c>
      <c r="G2371" s="5">
        <v>1</v>
      </c>
      <c r="H2371" s="5">
        <v>18</v>
      </c>
      <c r="I2371" s="5">
        <v>28</v>
      </c>
      <c r="J2371" s="5">
        <v>1</v>
      </c>
      <c r="K2371" s="5">
        <v>27</v>
      </c>
      <c r="L2371" s="5">
        <v>15</v>
      </c>
      <c r="M2371" s="5">
        <v>1</v>
      </c>
      <c r="N2371" s="5">
        <v>30</v>
      </c>
      <c r="O2371" s="5">
        <v>17</v>
      </c>
      <c r="P2371" s="5">
        <v>10</v>
      </c>
      <c r="Q2371" s="5">
        <v>0</v>
      </c>
      <c r="R2371" s="5">
        <v>0</v>
      </c>
      <c r="S2371" s="5" t="s">
        <v>27</v>
      </c>
      <c r="T2371" s="5"/>
    </row>
    <row r="2372" spans="1:20" x14ac:dyDescent="0.25">
      <c r="A2372" s="5">
        <f>2365</f>
      </c>
      <c r="B2372" s="5" t="s">
        <v>2391</v>
      </c>
      <c r="C2372" s="5" t="s">
        <v>26</v>
      </c>
      <c r="D2372" s="5" t="s">
        <v>27</v>
      </c>
      <c r="E2372" s="5">
        <v>22</v>
      </c>
      <c r="F2372" s="5">
        <v>0</v>
      </c>
      <c r="G2372" s="5">
        <v>1</v>
      </c>
      <c r="H2372" s="5">
        <v>18</v>
      </c>
      <c r="I2372" s="5">
        <v>28</v>
      </c>
      <c r="J2372" s="5">
        <v>1</v>
      </c>
      <c r="K2372" s="5">
        <v>27</v>
      </c>
      <c r="L2372" s="5">
        <v>15</v>
      </c>
      <c r="M2372" s="5">
        <v>1</v>
      </c>
      <c r="N2372" s="5">
        <v>30</v>
      </c>
      <c r="O2372" s="5">
        <v>17</v>
      </c>
      <c r="P2372" s="5">
        <v>10</v>
      </c>
      <c r="Q2372" s="5">
        <v>0</v>
      </c>
      <c r="R2372" s="5">
        <v>0</v>
      </c>
      <c r="S2372" s="5" t="s">
        <v>27</v>
      </c>
      <c r="T2372" s="5"/>
    </row>
    <row r="2373" spans="1:20" x14ac:dyDescent="0.25">
      <c r="A2373" s="5">
        <f>2366</f>
      </c>
      <c r="B2373" s="5" t="s">
        <v>2392</v>
      </c>
      <c r="C2373" s="5" t="s">
        <v>26</v>
      </c>
      <c r="D2373" s="5" t="s">
        <v>27</v>
      </c>
      <c r="E2373" s="5">
        <v>22</v>
      </c>
      <c r="F2373" s="5">
        <v>0</v>
      </c>
      <c r="G2373" s="5">
        <v>1</v>
      </c>
      <c r="H2373" s="5">
        <v>18</v>
      </c>
      <c r="I2373" s="5">
        <v>28</v>
      </c>
      <c r="J2373" s="5">
        <v>1</v>
      </c>
      <c r="K2373" s="5">
        <v>27</v>
      </c>
      <c r="L2373" s="5">
        <v>15</v>
      </c>
      <c r="M2373" s="5">
        <v>1</v>
      </c>
      <c r="N2373" s="5">
        <v>30</v>
      </c>
      <c r="O2373" s="5">
        <v>17</v>
      </c>
      <c r="P2373" s="5">
        <v>10</v>
      </c>
      <c r="Q2373" s="5">
        <v>0</v>
      </c>
      <c r="R2373" s="5">
        <v>0</v>
      </c>
      <c r="S2373" s="5" t="s">
        <v>27</v>
      </c>
      <c r="T2373" s="5"/>
    </row>
    <row r="2374" spans="1:20" x14ac:dyDescent="0.25">
      <c r="A2374" s="5">
        <f>2367</f>
      </c>
      <c r="B2374" s="5" t="s">
        <v>2393</v>
      </c>
      <c r="C2374" s="5" t="s">
        <v>26</v>
      </c>
      <c r="D2374" s="5" t="s">
        <v>27</v>
      </c>
      <c r="E2374" s="5">
        <v>22</v>
      </c>
      <c r="F2374" s="5">
        <v>0</v>
      </c>
      <c r="G2374" s="5">
        <v>1</v>
      </c>
      <c r="H2374" s="5">
        <v>18</v>
      </c>
      <c r="I2374" s="5">
        <v>28</v>
      </c>
      <c r="J2374" s="5">
        <v>1</v>
      </c>
      <c r="K2374" s="5">
        <v>27</v>
      </c>
      <c r="L2374" s="5">
        <v>15</v>
      </c>
      <c r="M2374" s="5">
        <v>1</v>
      </c>
      <c r="N2374" s="5">
        <v>30</v>
      </c>
      <c r="O2374" s="5">
        <v>17</v>
      </c>
      <c r="P2374" s="5">
        <v>10</v>
      </c>
      <c r="Q2374" s="5">
        <v>0</v>
      </c>
      <c r="R2374" s="5">
        <v>0</v>
      </c>
      <c r="S2374" s="5" t="s">
        <v>27</v>
      </c>
      <c r="T2374" s="5"/>
    </row>
    <row r="2375" spans="1:20" x14ac:dyDescent="0.25">
      <c r="A2375" s="5">
        <f>2368</f>
      </c>
      <c r="B2375" s="5" t="s">
        <v>2394</v>
      </c>
      <c r="C2375" s="5" t="s">
        <v>26</v>
      </c>
      <c r="D2375" s="5" t="s">
        <v>27</v>
      </c>
      <c r="E2375" s="5">
        <v>22</v>
      </c>
      <c r="F2375" s="5">
        <v>0</v>
      </c>
      <c r="G2375" s="5">
        <v>1</v>
      </c>
      <c r="H2375" s="5">
        <v>18</v>
      </c>
      <c r="I2375" s="5">
        <v>28</v>
      </c>
      <c r="J2375" s="5">
        <v>1</v>
      </c>
      <c r="K2375" s="5">
        <v>27</v>
      </c>
      <c r="L2375" s="5">
        <v>15</v>
      </c>
      <c r="M2375" s="5">
        <v>1</v>
      </c>
      <c r="N2375" s="5">
        <v>30</v>
      </c>
      <c r="O2375" s="5">
        <v>17</v>
      </c>
      <c r="P2375" s="5">
        <v>10</v>
      </c>
      <c r="Q2375" s="5">
        <v>0</v>
      </c>
      <c r="R2375" s="5">
        <v>0</v>
      </c>
      <c r="S2375" s="5" t="s">
        <v>27</v>
      </c>
      <c r="T2375" s="5"/>
    </row>
    <row r="2376" spans="1:20" x14ac:dyDescent="0.25">
      <c r="A2376" s="5">
        <f>2369</f>
      </c>
      <c r="B2376" s="5" t="s">
        <v>2395</v>
      </c>
      <c r="C2376" s="5" t="s">
        <v>26</v>
      </c>
      <c r="D2376" s="5" t="s">
        <v>27</v>
      </c>
      <c r="E2376" s="5">
        <v>22</v>
      </c>
      <c r="F2376" s="5">
        <v>0</v>
      </c>
      <c r="G2376" s="5">
        <v>1</v>
      </c>
      <c r="H2376" s="5">
        <v>18</v>
      </c>
      <c r="I2376" s="5">
        <v>28</v>
      </c>
      <c r="J2376" s="5">
        <v>1</v>
      </c>
      <c r="K2376" s="5">
        <v>27</v>
      </c>
      <c r="L2376" s="5">
        <v>15</v>
      </c>
      <c r="M2376" s="5">
        <v>1</v>
      </c>
      <c r="N2376" s="5">
        <v>30</v>
      </c>
      <c r="O2376" s="5">
        <v>17</v>
      </c>
      <c r="P2376" s="5">
        <v>10</v>
      </c>
      <c r="Q2376" s="5">
        <v>0</v>
      </c>
      <c r="R2376" s="5">
        <v>0</v>
      </c>
      <c r="S2376" s="5" t="s">
        <v>27</v>
      </c>
      <c r="T2376" s="5"/>
    </row>
    <row r="2377" spans="1:20" x14ac:dyDescent="0.25">
      <c r="A2377" s="5">
        <f>2370</f>
      </c>
      <c r="B2377" s="5" t="s">
        <v>2396</v>
      </c>
      <c r="C2377" s="5" t="s">
        <v>26</v>
      </c>
      <c r="D2377" s="5" t="s">
        <v>27</v>
      </c>
      <c r="E2377" s="5">
        <v>22</v>
      </c>
      <c r="F2377" s="5">
        <v>0</v>
      </c>
      <c r="G2377" s="5">
        <v>1</v>
      </c>
      <c r="H2377" s="5">
        <v>18</v>
      </c>
      <c r="I2377" s="5">
        <v>28</v>
      </c>
      <c r="J2377" s="5">
        <v>1</v>
      </c>
      <c r="K2377" s="5">
        <v>27</v>
      </c>
      <c r="L2377" s="5">
        <v>15</v>
      </c>
      <c r="M2377" s="5">
        <v>1</v>
      </c>
      <c r="N2377" s="5">
        <v>30</v>
      </c>
      <c r="O2377" s="5">
        <v>17</v>
      </c>
      <c r="P2377" s="5">
        <v>10</v>
      </c>
      <c r="Q2377" s="5">
        <v>0</v>
      </c>
      <c r="R2377" s="5">
        <v>0</v>
      </c>
      <c r="S2377" s="5" t="s">
        <v>27</v>
      </c>
      <c r="T2377" s="5"/>
    </row>
    <row r="2378" spans="1:20" x14ac:dyDescent="0.25">
      <c r="A2378" s="5">
        <f>2371</f>
      </c>
      <c r="B2378" s="5" t="s">
        <v>2397</v>
      </c>
      <c r="C2378" s="5" t="s">
        <v>26</v>
      </c>
      <c r="D2378" s="5" t="s">
        <v>27</v>
      </c>
      <c r="E2378" s="5">
        <v>22</v>
      </c>
      <c r="F2378" s="5">
        <v>0</v>
      </c>
      <c r="G2378" s="5">
        <v>1</v>
      </c>
      <c r="H2378" s="5">
        <v>18</v>
      </c>
      <c r="I2378" s="5">
        <v>28</v>
      </c>
      <c r="J2378" s="5">
        <v>1</v>
      </c>
      <c r="K2378" s="5">
        <v>27</v>
      </c>
      <c r="L2378" s="5">
        <v>15</v>
      </c>
      <c r="M2378" s="5">
        <v>1</v>
      </c>
      <c r="N2378" s="5">
        <v>30</v>
      </c>
      <c r="O2378" s="5">
        <v>17</v>
      </c>
      <c r="P2378" s="5">
        <v>10</v>
      </c>
      <c r="Q2378" s="5">
        <v>0</v>
      </c>
      <c r="R2378" s="5">
        <v>0</v>
      </c>
      <c r="S2378" s="5" t="s">
        <v>27</v>
      </c>
      <c r="T2378" s="5"/>
    </row>
    <row r="2379" spans="1:20" x14ac:dyDescent="0.25">
      <c r="A2379" s="5">
        <f>2372</f>
      </c>
      <c r="B2379" s="5" t="s">
        <v>2398</v>
      </c>
      <c r="C2379" s="5" t="s">
        <v>26</v>
      </c>
      <c r="D2379" s="5" t="s">
        <v>27</v>
      </c>
      <c r="E2379" s="5">
        <v>22</v>
      </c>
      <c r="F2379" s="5">
        <v>0</v>
      </c>
      <c r="G2379" s="5">
        <v>1</v>
      </c>
      <c r="H2379" s="5">
        <v>18</v>
      </c>
      <c r="I2379" s="5">
        <v>28</v>
      </c>
      <c r="J2379" s="5">
        <v>1</v>
      </c>
      <c r="K2379" s="5">
        <v>27</v>
      </c>
      <c r="L2379" s="5">
        <v>15</v>
      </c>
      <c r="M2379" s="5">
        <v>1</v>
      </c>
      <c r="N2379" s="5">
        <v>30</v>
      </c>
      <c r="O2379" s="5">
        <v>17</v>
      </c>
      <c r="P2379" s="5">
        <v>10</v>
      </c>
      <c r="Q2379" s="5">
        <v>0</v>
      </c>
      <c r="R2379" s="5">
        <v>0</v>
      </c>
      <c r="S2379" s="5" t="s">
        <v>27</v>
      </c>
      <c r="T2379" s="5"/>
    </row>
    <row r="2380" spans="1:20" x14ac:dyDescent="0.25">
      <c r="A2380" s="5">
        <f>2373</f>
      </c>
      <c r="B2380" s="5" t="s">
        <v>2399</v>
      </c>
      <c r="C2380" s="5" t="s">
        <v>26</v>
      </c>
      <c r="D2380" s="5" t="s">
        <v>27</v>
      </c>
      <c r="E2380" s="5">
        <v>22</v>
      </c>
      <c r="F2380" s="5">
        <v>0</v>
      </c>
      <c r="G2380" s="5">
        <v>1</v>
      </c>
      <c r="H2380" s="5">
        <v>18</v>
      </c>
      <c r="I2380" s="5">
        <v>28</v>
      </c>
      <c r="J2380" s="5">
        <v>1</v>
      </c>
      <c r="K2380" s="5">
        <v>27</v>
      </c>
      <c r="L2380" s="5">
        <v>15</v>
      </c>
      <c r="M2380" s="5">
        <v>1</v>
      </c>
      <c r="N2380" s="5">
        <v>30</v>
      </c>
      <c r="O2380" s="5">
        <v>17</v>
      </c>
      <c r="P2380" s="5">
        <v>10</v>
      </c>
      <c r="Q2380" s="5">
        <v>0</v>
      </c>
      <c r="R2380" s="5">
        <v>0</v>
      </c>
      <c r="S2380" s="5" t="s">
        <v>27</v>
      </c>
      <c r="T2380" s="5"/>
    </row>
    <row r="2381" spans="1:20" x14ac:dyDescent="0.25">
      <c r="A2381" s="5">
        <f>2374</f>
      </c>
      <c r="B2381" s="5" t="s">
        <v>2400</v>
      </c>
      <c r="C2381" s="5" t="s">
        <v>26</v>
      </c>
      <c r="D2381" s="5" t="s">
        <v>27</v>
      </c>
      <c r="E2381" s="5">
        <v>22</v>
      </c>
      <c r="F2381" s="5">
        <v>0</v>
      </c>
      <c r="G2381" s="5">
        <v>1</v>
      </c>
      <c r="H2381" s="5">
        <v>18</v>
      </c>
      <c r="I2381" s="5">
        <v>28</v>
      </c>
      <c r="J2381" s="5">
        <v>1</v>
      </c>
      <c r="K2381" s="5">
        <v>27</v>
      </c>
      <c r="L2381" s="5">
        <v>15</v>
      </c>
      <c r="M2381" s="5">
        <v>1</v>
      </c>
      <c r="N2381" s="5">
        <v>30</v>
      </c>
      <c r="O2381" s="5">
        <v>17</v>
      </c>
      <c r="P2381" s="5">
        <v>10</v>
      </c>
      <c r="Q2381" s="5">
        <v>0</v>
      </c>
      <c r="R2381" s="5">
        <v>0</v>
      </c>
      <c r="S2381" s="5" t="s">
        <v>27</v>
      </c>
      <c r="T2381" s="5"/>
    </row>
    <row r="2382" spans="1:20" x14ac:dyDescent="0.25">
      <c r="A2382" s="5">
        <f>2375</f>
      </c>
      <c r="B2382" s="5" t="s">
        <v>2401</v>
      </c>
      <c r="C2382" s="5" t="s">
        <v>26</v>
      </c>
      <c r="D2382" s="5" t="s">
        <v>27</v>
      </c>
      <c r="E2382" s="5">
        <v>22</v>
      </c>
      <c r="F2382" s="5">
        <v>0</v>
      </c>
      <c r="G2382" s="5">
        <v>1</v>
      </c>
      <c r="H2382" s="5">
        <v>18</v>
      </c>
      <c r="I2382" s="5">
        <v>28</v>
      </c>
      <c r="J2382" s="5">
        <v>1</v>
      </c>
      <c r="K2382" s="5">
        <v>27</v>
      </c>
      <c r="L2382" s="5">
        <v>15</v>
      </c>
      <c r="M2382" s="5">
        <v>1</v>
      </c>
      <c r="N2382" s="5">
        <v>30</v>
      </c>
      <c r="O2382" s="5">
        <v>17</v>
      </c>
      <c r="P2382" s="5">
        <v>10</v>
      </c>
      <c r="Q2382" s="5">
        <v>0</v>
      </c>
      <c r="R2382" s="5">
        <v>0</v>
      </c>
      <c r="S2382" s="5" t="s">
        <v>27</v>
      </c>
      <c r="T2382" s="5"/>
    </row>
    <row r="2383" spans="1:20" x14ac:dyDescent="0.25">
      <c r="A2383" s="5">
        <f>2376</f>
      </c>
      <c r="B2383" s="5" t="s">
        <v>2402</v>
      </c>
      <c r="C2383" s="5" t="s">
        <v>26</v>
      </c>
      <c r="D2383" s="5" t="s">
        <v>27</v>
      </c>
      <c r="E2383" s="5">
        <v>22</v>
      </c>
      <c r="F2383" s="5">
        <v>0</v>
      </c>
      <c r="G2383" s="5">
        <v>1</v>
      </c>
      <c r="H2383" s="5">
        <v>18</v>
      </c>
      <c r="I2383" s="5">
        <v>28</v>
      </c>
      <c r="J2383" s="5">
        <v>1</v>
      </c>
      <c r="K2383" s="5">
        <v>27</v>
      </c>
      <c r="L2383" s="5">
        <v>15</v>
      </c>
      <c r="M2383" s="5">
        <v>1</v>
      </c>
      <c r="N2383" s="5">
        <v>30</v>
      </c>
      <c r="O2383" s="5">
        <v>17</v>
      </c>
      <c r="P2383" s="5">
        <v>10</v>
      </c>
      <c r="Q2383" s="5">
        <v>0</v>
      </c>
      <c r="R2383" s="5">
        <v>0</v>
      </c>
      <c r="S2383" s="5" t="s">
        <v>27</v>
      </c>
      <c r="T2383" s="5"/>
    </row>
    <row r="2384" spans="1:20" x14ac:dyDescent="0.25">
      <c r="A2384" s="5">
        <f>2377</f>
      </c>
      <c r="B2384" s="5" t="s">
        <v>2403</v>
      </c>
      <c r="C2384" s="5" t="s">
        <v>26</v>
      </c>
      <c r="D2384" s="5" t="s">
        <v>27</v>
      </c>
      <c r="E2384" s="5">
        <v>22</v>
      </c>
      <c r="F2384" s="5">
        <v>0</v>
      </c>
      <c r="G2384" s="5">
        <v>1</v>
      </c>
      <c r="H2384" s="5">
        <v>18</v>
      </c>
      <c r="I2384" s="5">
        <v>28</v>
      </c>
      <c r="J2384" s="5">
        <v>1</v>
      </c>
      <c r="K2384" s="5">
        <v>27</v>
      </c>
      <c r="L2384" s="5">
        <v>15</v>
      </c>
      <c r="M2384" s="5">
        <v>1</v>
      </c>
      <c r="N2384" s="5">
        <v>30</v>
      </c>
      <c r="O2384" s="5">
        <v>17</v>
      </c>
      <c r="P2384" s="5">
        <v>10</v>
      </c>
      <c r="Q2384" s="5">
        <v>0</v>
      </c>
      <c r="R2384" s="5">
        <v>0</v>
      </c>
      <c r="S2384" s="5" t="s">
        <v>27</v>
      </c>
      <c r="T2384" s="5"/>
    </row>
    <row r="2385" spans="1:20" x14ac:dyDescent="0.25">
      <c r="A2385" s="5">
        <f>2378</f>
      </c>
      <c r="B2385" s="5" t="s">
        <v>2404</v>
      </c>
      <c r="C2385" s="5" t="s">
        <v>26</v>
      </c>
      <c r="D2385" s="5" t="s">
        <v>27</v>
      </c>
      <c r="E2385" s="5">
        <v>22</v>
      </c>
      <c r="F2385" s="5">
        <v>0</v>
      </c>
      <c r="G2385" s="5">
        <v>1</v>
      </c>
      <c r="H2385" s="5">
        <v>18</v>
      </c>
      <c r="I2385" s="5">
        <v>28</v>
      </c>
      <c r="J2385" s="5">
        <v>1</v>
      </c>
      <c r="K2385" s="5">
        <v>27</v>
      </c>
      <c r="L2385" s="5">
        <v>15</v>
      </c>
      <c r="M2385" s="5">
        <v>1</v>
      </c>
      <c r="N2385" s="5">
        <v>30</v>
      </c>
      <c r="O2385" s="5">
        <v>17</v>
      </c>
      <c r="P2385" s="5">
        <v>10</v>
      </c>
      <c r="Q2385" s="5">
        <v>0</v>
      </c>
      <c r="R2385" s="5">
        <v>0</v>
      </c>
      <c r="S2385" s="5" t="s">
        <v>27</v>
      </c>
      <c r="T2385" s="5"/>
    </row>
    <row r="2386" spans="1:20" x14ac:dyDescent="0.25">
      <c r="A2386" s="5">
        <f>2379</f>
      </c>
      <c r="B2386" s="5" t="s">
        <v>2405</v>
      </c>
      <c r="C2386" s="5" t="s">
        <v>26</v>
      </c>
      <c r="D2386" s="5" t="s">
        <v>27</v>
      </c>
      <c r="E2386" s="5">
        <v>22</v>
      </c>
      <c r="F2386" s="5">
        <v>0</v>
      </c>
      <c r="G2386" s="5">
        <v>1</v>
      </c>
      <c r="H2386" s="5">
        <v>18</v>
      </c>
      <c r="I2386" s="5">
        <v>28</v>
      </c>
      <c r="J2386" s="5">
        <v>1</v>
      </c>
      <c r="K2386" s="5">
        <v>27</v>
      </c>
      <c r="L2386" s="5">
        <v>15</v>
      </c>
      <c r="M2386" s="5">
        <v>1</v>
      </c>
      <c r="N2386" s="5">
        <v>30</v>
      </c>
      <c r="O2386" s="5">
        <v>17</v>
      </c>
      <c r="P2386" s="5">
        <v>10</v>
      </c>
      <c r="Q2386" s="5">
        <v>0</v>
      </c>
      <c r="R2386" s="5">
        <v>0</v>
      </c>
      <c r="S2386" s="5" t="s">
        <v>27</v>
      </c>
      <c r="T2386" s="5"/>
    </row>
    <row r="2387" spans="1:20" x14ac:dyDescent="0.25">
      <c r="A2387" s="5">
        <f>2380</f>
      </c>
      <c r="B2387" s="5" t="s">
        <v>2406</v>
      </c>
      <c r="C2387" s="5" t="s">
        <v>26</v>
      </c>
      <c r="D2387" s="5" t="s">
        <v>27</v>
      </c>
      <c r="E2387" s="5">
        <v>22</v>
      </c>
      <c r="F2387" s="5">
        <v>0</v>
      </c>
      <c r="G2387" s="5">
        <v>1</v>
      </c>
      <c r="H2387" s="5">
        <v>18</v>
      </c>
      <c r="I2387" s="5">
        <v>28</v>
      </c>
      <c r="J2387" s="5">
        <v>1</v>
      </c>
      <c r="K2387" s="5">
        <v>27</v>
      </c>
      <c r="L2387" s="5">
        <v>15</v>
      </c>
      <c r="M2387" s="5">
        <v>1</v>
      </c>
      <c r="N2387" s="5">
        <v>30</v>
      </c>
      <c r="O2387" s="5">
        <v>17</v>
      </c>
      <c r="P2387" s="5">
        <v>10</v>
      </c>
      <c r="Q2387" s="5">
        <v>0</v>
      </c>
      <c r="R2387" s="5">
        <v>0</v>
      </c>
      <c r="S2387" s="5" t="s">
        <v>27</v>
      </c>
      <c r="T2387" s="5"/>
    </row>
    <row r="2388" spans="1:20" x14ac:dyDescent="0.25">
      <c r="A2388" s="5">
        <f>2381</f>
      </c>
      <c r="B2388" s="5" t="s">
        <v>2407</v>
      </c>
      <c r="C2388" s="5" t="s">
        <v>26</v>
      </c>
      <c r="D2388" s="5" t="s">
        <v>27</v>
      </c>
      <c r="E2388" s="5">
        <v>22</v>
      </c>
      <c r="F2388" s="5">
        <v>0</v>
      </c>
      <c r="G2388" s="5">
        <v>1</v>
      </c>
      <c r="H2388" s="5">
        <v>18</v>
      </c>
      <c r="I2388" s="5">
        <v>28</v>
      </c>
      <c r="J2388" s="5">
        <v>1</v>
      </c>
      <c r="K2388" s="5">
        <v>27</v>
      </c>
      <c r="L2388" s="5">
        <v>15</v>
      </c>
      <c r="M2388" s="5">
        <v>1</v>
      </c>
      <c r="N2388" s="5">
        <v>30</v>
      </c>
      <c r="O2388" s="5">
        <v>17</v>
      </c>
      <c r="P2388" s="5">
        <v>10</v>
      </c>
      <c r="Q2388" s="5">
        <v>0</v>
      </c>
      <c r="R2388" s="5">
        <v>0</v>
      </c>
      <c r="S2388" s="5" t="s">
        <v>27</v>
      </c>
      <c r="T2388" s="5"/>
    </row>
    <row r="2389" spans="1:20" x14ac:dyDescent="0.25">
      <c r="A2389" s="5">
        <f>2382</f>
      </c>
      <c r="B2389" s="5" t="s">
        <v>2408</v>
      </c>
      <c r="C2389" s="5" t="s">
        <v>26</v>
      </c>
      <c r="D2389" s="5" t="s">
        <v>27</v>
      </c>
      <c r="E2389" s="5">
        <v>22</v>
      </c>
      <c r="F2389" s="5">
        <v>0</v>
      </c>
      <c r="G2389" s="5">
        <v>1</v>
      </c>
      <c r="H2389" s="5">
        <v>18</v>
      </c>
      <c r="I2389" s="5">
        <v>28</v>
      </c>
      <c r="J2389" s="5">
        <v>1</v>
      </c>
      <c r="K2389" s="5">
        <v>27</v>
      </c>
      <c r="L2389" s="5">
        <v>15</v>
      </c>
      <c r="M2389" s="5">
        <v>1</v>
      </c>
      <c r="N2389" s="5">
        <v>30</v>
      </c>
      <c r="O2389" s="5">
        <v>17</v>
      </c>
      <c r="P2389" s="5">
        <v>10</v>
      </c>
      <c r="Q2389" s="5">
        <v>0</v>
      </c>
      <c r="R2389" s="5">
        <v>0</v>
      </c>
      <c r="S2389" s="5" t="s">
        <v>27</v>
      </c>
      <c r="T2389" s="5"/>
    </row>
    <row r="2390" spans="1:20" x14ac:dyDescent="0.25">
      <c r="A2390" s="5">
        <f>2383</f>
      </c>
      <c r="B2390" s="5" t="s">
        <v>2409</v>
      </c>
      <c r="C2390" s="5" t="s">
        <v>26</v>
      </c>
      <c r="D2390" s="5" t="s">
        <v>27</v>
      </c>
      <c r="E2390" s="5">
        <v>22</v>
      </c>
      <c r="F2390" s="5">
        <v>0</v>
      </c>
      <c r="G2390" s="5">
        <v>1</v>
      </c>
      <c r="H2390" s="5">
        <v>18</v>
      </c>
      <c r="I2390" s="5">
        <v>28</v>
      </c>
      <c r="J2390" s="5">
        <v>1</v>
      </c>
      <c r="K2390" s="5">
        <v>27</v>
      </c>
      <c r="L2390" s="5">
        <v>15</v>
      </c>
      <c r="M2390" s="5">
        <v>1</v>
      </c>
      <c r="N2390" s="5">
        <v>30</v>
      </c>
      <c r="O2390" s="5">
        <v>17</v>
      </c>
      <c r="P2390" s="5">
        <v>10</v>
      </c>
      <c r="Q2390" s="5">
        <v>0</v>
      </c>
      <c r="R2390" s="5">
        <v>0</v>
      </c>
      <c r="S2390" s="5" t="s">
        <v>27</v>
      </c>
      <c r="T2390" s="5"/>
    </row>
    <row r="2391" spans="1:20" x14ac:dyDescent="0.25">
      <c r="A2391" s="5">
        <f>2384</f>
      </c>
      <c r="B2391" s="5" t="s">
        <v>2410</v>
      </c>
      <c r="C2391" s="5" t="s">
        <v>26</v>
      </c>
      <c r="D2391" s="5" t="s">
        <v>27</v>
      </c>
      <c r="E2391" s="5">
        <v>22</v>
      </c>
      <c r="F2391" s="5">
        <v>0</v>
      </c>
      <c r="G2391" s="5">
        <v>1</v>
      </c>
      <c r="H2391" s="5">
        <v>18</v>
      </c>
      <c r="I2391" s="5">
        <v>28</v>
      </c>
      <c r="J2391" s="5">
        <v>1</v>
      </c>
      <c r="K2391" s="5">
        <v>27</v>
      </c>
      <c r="L2391" s="5">
        <v>15</v>
      </c>
      <c r="M2391" s="5">
        <v>1</v>
      </c>
      <c r="N2391" s="5">
        <v>30</v>
      </c>
      <c r="O2391" s="5">
        <v>17</v>
      </c>
      <c r="P2391" s="5">
        <v>10</v>
      </c>
      <c r="Q2391" s="5">
        <v>0</v>
      </c>
      <c r="R2391" s="5">
        <v>0</v>
      </c>
      <c r="S2391" s="5" t="s">
        <v>27</v>
      </c>
      <c r="T2391" s="5"/>
    </row>
    <row r="2392" spans="1:20" x14ac:dyDescent="0.25">
      <c r="A2392" s="5">
        <f>2385</f>
      </c>
      <c r="B2392" s="5" t="s">
        <v>2411</v>
      </c>
      <c r="C2392" s="5" t="s">
        <v>26</v>
      </c>
      <c r="D2392" s="5" t="s">
        <v>27</v>
      </c>
      <c r="E2392" s="5">
        <v>22</v>
      </c>
      <c r="F2392" s="5">
        <v>0</v>
      </c>
      <c r="G2392" s="5">
        <v>1</v>
      </c>
      <c r="H2392" s="5">
        <v>18</v>
      </c>
      <c r="I2392" s="5">
        <v>28</v>
      </c>
      <c r="J2392" s="5">
        <v>1</v>
      </c>
      <c r="K2392" s="5">
        <v>27</v>
      </c>
      <c r="L2392" s="5">
        <v>15</v>
      </c>
      <c r="M2392" s="5">
        <v>1</v>
      </c>
      <c r="N2392" s="5">
        <v>30</v>
      </c>
      <c r="O2392" s="5">
        <v>17</v>
      </c>
      <c r="P2392" s="5">
        <v>10</v>
      </c>
      <c r="Q2392" s="5">
        <v>0</v>
      </c>
      <c r="R2392" s="5">
        <v>0</v>
      </c>
      <c r="S2392" s="5" t="s">
        <v>27</v>
      </c>
      <c r="T2392" s="5"/>
    </row>
    <row r="2393" spans="1:20" x14ac:dyDescent="0.25">
      <c r="A2393" s="5">
        <f>2386</f>
      </c>
      <c r="B2393" s="5" t="s">
        <v>2412</v>
      </c>
      <c r="C2393" s="5" t="s">
        <v>26</v>
      </c>
      <c r="D2393" s="5" t="s">
        <v>27</v>
      </c>
      <c r="E2393" s="5">
        <v>22</v>
      </c>
      <c r="F2393" s="5">
        <v>0</v>
      </c>
      <c r="G2393" s="5">
        <v>1</v>
      </c>
      <c r="H2393" s="5">
        <v>18</v>
      </c>
      <c r="I2393" s="5">
        <v>28</v>
      </c>
      <c r="J2393" s="5">
        <v>1</v>
      </c>
      <c r="K2393" s="5">
        <v>27</v>
      </c>
      <c r="L2393" s="5">
        <v>15</v>
      </c>
      <c r="M2393" s="5">
        <v>1</v>
      </c>
      <c r="N2393" s="5">
        <v>30</v>
      </c>
      <c r="O2393" s="5">
        <v>17</v>
      </c>
      <c r="P2393" s="5">
        <v>10</v>
      </c>
      <c r="Q2393" s="5">
        <v>0</v>
      </c>
      <c r="R2393" s="5">
        <v>0</v>
      </c>
      <c r="S2393" s="5" t="s">
        <v>27</v>
      </c>
      <c r="T2393" s="5"/>
    </row>
    <row r="2394" spans="1:20" x14ac:dyDescent="0.25">
      <c r="A2394" s="5">
        <f>2387</f>
      </c>
      <c r="B2394" s="5" t="s">
        <v>2413</v>
      </c>
      <c r="C2394" s="5" t="s">
        <v>26</v>
      </c>
      <c r="D2394" s="5" t="s">
        <v>27</v>
      </c>
      <c r="E2394" s="5">
        <v>22</v>
      </c>
      <c r="F2394" s="5">
        <v>0</v>
      </c>
      <c r="G2394" s="5">
        <v>1</v>
      </c>
      <c r="H2394" s="5">
        <v>18</v>
      </c>
      <c r="I2394" s="5">
        <v>28</v>
      </c>
      <c r="J2394" s="5">
        <v>1</v>
      </c>
      <c r="K2394" s="5">
        <v>27</v>
      </c>
      <c r="L2394" s="5">
        <v>15</v>
      </c>
      <c r="M2394" s="5">
        <v>1</v>
      </c>
      <c r="N2394" s="5">
        <v>30</v>
      </c>
      <c r="O2394" s="5">
        <v>17</v>
      </c>
      <c r="P2394" s="5">
        <v>10</v>
      </c>
      <c r="Q2394" s="5">
        <v>0</v>
      </c>
      <c r="R2394" s="5">
        <v>0</v>
      </c>
      <c r="S2394" s="5" t="s">
        <v>27</v>
      </c>
      <c r="T2394" s="5"/>
    </row>
    <row r="2395" spans="1:20" x14ac:dyDescent="0.25">
      <c r="A2395" s="5">
        <f>2388</f>
      </c>
      <c r="B2395" s="5" t="s">
        <v>2414</v>
      </c>
      <c r="C2395" s="5" t="s">
        <v>26</v>
      </c>
      <c r="D2395" s="5" t="s">
        <v>27</v>
      </c>
      <c r="E2395" s="5">
        <v>22</v>
      </c>
      <c r="F2395" s="5">
        <v>0</v>
      </c>
      <c r="G2395" s="5">
        <v>1</v>
      </c>
      <c r="H2395" s="5">
        <v>18</v>
      </c>
      <c r="I2395" s="5">
        <v>28</v>
      </c>
      <c r="J2395" s="5">
        <v>1</v>
      </c>
      <c r="K2395" s="5">
        <v>27</v>
      </c>
      <c r="L2395" s="5">
        <v>15</v>
      </c>
      <c r="M2395" s="5">
        <v>1</v>
      </c>
      <c r="N2395" s="5">
        <v>30</v>
      </c>
      <c r="O2395" s="5">
        <v>17</v>
      </c>
      <c r="P2395" s="5">
        <v>10</v>
      </c>
      <c r="Q2395" s="5">
        <v>0</v>
      </c>
      <c r="R2395" s="5">
        <v>0</v>
      </c>
      <c r="S2395" s="5" t="s">
        <v>27</v>
      </c>
      <c r="T2395" s="5"/>
    </row>
    <row r="2396" spans="1:20" x14ac:dyDescent="0.25">
      <c r="A2396" s="5">
        <f>2389</f>
      </c>
      <c r="B2396" s="5" t="s">
        <v>2415</v>
      </c>
      <c r="C2396" s="5" t="s">
        <v>26</v>
      </c>
      <c r="D2396" s="5" t="s">
        <v>27</v>
      </c>
      <c r="E2396" s="5">
        <v>22</v>
      </c>
      <c r="F2396" s="5">
        <v>0</v>
      </c>
      <c r="G2396" s="5">
        <v>1</v>
      </c>
      <c r="H2396" s="5">
        <v>18</v>
      </c>
      <c r="I2396" s="5">
        <v>28</v>
      </c>
      <c r="J2396" s="5">
        <v>1</v>
      </c>
      <c r="K2396" s="5">
        <v>27</v>
      </c>
      <c r="L2396" s="5">
        <v>15</v>
      </c>
      <c r="M2396" s="5">
        <v>1</v>
      </c>
      <c r="N2396" s="5">
        <v>30</v>
      </c>
      <c r="O2396" s="5">
        <v>17</v>
      </c>
      <c r="P2396" s="5">
        <v>10</v>
      </c>
      <c r="Q2396" s="5">
        <v>0</v>
      </c>
      <c r="R2396" s="5">
        <v>0</v>
      </c>
      <c r="S2396" s="5" t="s">
        <v>27</v>
      </c>
      <c r="T2396" s="5"/>
    </row>
    <row r="2397" spans="1:20" x14ac:dyDescent="0.25">
      <c r="A2397" s="5">
        <f>2390</f>
      </c>
      <c r="B2397" s="5" t="s">
        <v>2416</v>
      </c>
      <c r="C2397" s="5" t="s">
        <v>26</v>
      </c>
      <c r="D2397" s="5" t="s">
        <v>27</v>
      </c>
      <c r="E2397" s="5">
        <v>22</v>
      </c>
      <c r="F2397" s="5">
        <v>0</v>
      </c>
      <c r="G2397" s="5">
        <v>1</v>
      </c>
      <c r="H2397" s="5">
        <v>18</v>
      </c>
      <c r="I2397" s="5">
        <v>28</v>
      </c>
      <c r="J2397" s="5">
        <v>1</v>
      </c>
      <c r="K2397" s="5">
        <v>27</v>
      </c>
      <c r="L2397" s="5">
        <v>15</v>
      </c>
      <c r="M2397" s="5">
        <v>1</v>
      </c>
      <c r="N2397" s="5">
        <v>30</v>
      </c>
      <c r="O2397" s="5">
        <v>17</v>
      </c>
      <c r="P2397" s="5">
        <v>10</v>
      </c>
      <c r="Q2397" s="5">
        <v>0</v>
      </c>
      <c r="R2397" s="5">
        <v>0</v>
      </c>
      <c r="S2397" s="5" t="s">
        <v>27</v>
      </c>
      <c r="T2397" s="5"/>
    </row>
    <row r="2398" spans="1:20" x14ac:dyDescent="0.25">
      <c r="A2398" s="5">
        <f>2391</f>
      </c>
      <c r="B2398" s="5" t="s">
        <v>2417</v>
      </c>
      <c r="C2398" s="5" t="s">
        <v>26</v>
      </c>
      <c r="D2398" s="5" t="s">
        <v>27</v>
      </c>
      <c r="E2398" s="5">
        <v>22</v>
      </c>
      <c r="F2398" s="5">
        <v>0</v>
      </c>
      <c r="G2398" s="5">
        <v>1</v>
      </c>
      <c r="H2398" s="5">
        <v>18</v>
      </c>
      <c r="I2398" s="5">
        <v>28</v>
      </c>
      <c r="J2398" s="5">
        <v>1</v>
      </c>
      <c r="K2398" s="5">
        <v>27</v>
      </c>
      <c r="L2398" s="5">
        <v>15</v>
      </c>
      <c r="M2398" s="5">
        <v>1</v>
      </c>
      <c r="N2398" s="5">
        <v>30</v>
      </c>
      <c r="O2398" s="5">
        <v>17</v>
      </c>
      <c r="P2398" s="5">
        <v>10</v>
      </c>
      <c r="Q2398" s="5">
        <v>0</v>
      </c>
      <c r="R2398" s="5">
        <v>0</v>
      </c>
      <c r="S2398" s="5" t="s">
        <v>27</v>
      </c>
      <c r="T2398" s="5"/>
    </row>
    <row r="2399" spans="1:20" x14ac:dyDescent="0.25">
      <c r="A2399" s="5">
        <f>2392</f>
      </c>
      <c r="B2399" s="5" t="s">
        <v>2418</v>
      </c>
      <c r="C2399" s="5" t="s">
        <v>26</v>
      </c>
      <c r="D2399" s="5" t="s">
        <v>27</v>
      </c>
      <c r="E2399" s="5">
        <v>22</v>
      </c>
      <c r="F2399" s="5">
        <v>0</v>
      </c>
      <c r="G2399" s="5">
        <v>1</v>
      </c>
      <c r="H2399" s="5">
        <v>18</v>
      </c>
      <c r="I2399" s="5">
        <v>28</v>
      </c>
      <c r="J2399" s="5">
        <v>1</v>
      </c>
      <c r="K2399" s="5">
        <v>27</v>
      </c>
      <c r="L2399" s="5">
        <v>15</v>
      </c>
      <c r="M2399" s="5">
        <v>1</v>
      </c>
      <c r="N2399" s="5">
        <v>30</v>
      </c>
      <c r="O2399" s="5">
        <v>17</v>
      </c>
      <c r="P2399" s="5">
        <v>10</v>
      </c>
      <c r="Q2399" s="5">
        <v>0</v>
      </c>
      <c r="R2399" s="5">
        <v>0</v>
      </c>
      <c r="S2399" s="5" t="s">
        <v>27</v>
      </c>
      <c r="T2399" s="5"/>
    </row>
    <row r="2400" spans="1:20" x14ac:dyDescent="0.25">
      <c r="A2400" s="5">
        <f>2393</f>
      </c>
      <c r="B2400" s="5" t="s">
        <v>2419</v>
      </c>
      <c r="C2400" s="5" t="s">
        <v>26</v>
      </c>
      <c r="D2400" s="5" t="s">
        <v>27</v>
      </c>
      <c r="E2400" s="5">
        <v>22</v>
      </c>
      <c r="F2400" s="5">
        <v>0</v>
      </c>
      <c r="G2400" s="5">
        <v>1</v>
      </c>
      <c r="H2400" s="5">
        <v>18</v>
      </c>
      <c r="I2400" s="5">
        <v>28</v>
      </c>
      <c r="J2400" s="5">
        <v>1</v>
      </c>
      <c r="K2400" s="5">
        <v>27</v>
      </c>
      <c r="L2400" s="5">
        <v>15</v>
      </c>
      <c r="M2400" s="5">
        <v>1</v>
      </c>
      <c r="N2400" s="5">
        <v>30</v>
      </c>
      <c r="O2400" s="5">
        <v>17</v>
      </c>
      <c r="P2400" s="5">
        <v>10</v>
      </c>
      <c r="Q2400" s="5">
        <v>0</v>
      </c>
      <c r="R2400" s="5">
        <v>0</v>
      </c>
      <c r="S2400" s="5" t="s">
        <v>27</v>
      </c>
      <c r="T2400" s="5"/>
    </row>
    <row r="2401" spans="1:20" x14ac:dyDescent="0.25">
      <c r="A2401" s="5">
        <f>2394</f>
      </c>
      <c r="B2401" s="5" t="s">
        <v>2420</v>
      </c>
      <c r="C2401" s="5" t="s">
        <v>26</v>
      </c>
      <c r="D2401" s="5" t="s">
        <v>27</v>
      </c>
      <c r="E2401" s="5">
        <v>22</v>
      </c>
      <c r="F2401" s="5">
        <v>0</v>
      </c>
      <c r="G2401" s="5">
        <v>1</v>
      </c>
      <c r="H2401" s="5">
        <v>18</v>
      </c>
      <c r="I2401" s="5">
        <v>28</v>
      </c>
      <c r="J2401" s="5">
        <v>1</v>
      </c>
      <c r="K2401" s="5">
        <v>27</v>
      </c>
      <c r="L2401" s="5">
        <v>15</v>
      </c>
      <c r="M2401" s="5">
        <v>1</v>
      </c>
      <c r="N2401" s="5">
        <v>30</v>
      </c>
      <c r="O2401" s="5">
        <v>17</v>
      </c>
      <c r="P2401" s="5">
        <v>10</v>
      </c>
      <c r="Q2401" s="5">
        <v>0</v>
      </c>
      <c r="R2401" s="5">
        <v>0</v>
      </c>
      <c r="S2401" s="5" t="s">
        <v>27</v>
      </c>
      <c r="T2401" s="5"/>
    </row>
    <row r="2402" spans="1:20" x14ac:dyDescent="0.25">
      <c r="A2402" s="5">
        <f>2395</f>
      </c>
      <c r="B2402" s="5" t="s">
        <v>2421</v>
      </c>
      <c r="C2402" s="5" t="s">
        <v>26</v>
      </c>
      <c r="D2402" s="5" t="s">
        <v>27</v>
      </c>
      <c r="E2402" s="5">
        <v>22</v>
      </c>
      <c r="F2402" s="5">
        <v>0</v>
      </c>
      <c r="G2402" s="5">
        <v>1</v>
      </c>
      <c r="H2402" s="5">
        <v>18</v>
      </c>
      <c r="I2402" s="5">
        <v>28</v>
      </c>
      <c r="J2402" s="5">
        <v>1</v>
      </c>
      <c r="K2402" s="5">
        <v>27</v>
      </c>
      <c r="L2402" s="5">
        <v>15</v>
      </c>
      <c r="M2402" s="5">
        <v>1</v>
      </c>
      <c r="N2402" s="5">
        <v>30</v>
      </c>
      <c r="O2402" s="5">
        <v>17</v>
      </c>
      <c r="P2402" s="5">
        <v>10</v>
      </c>
      <c r="Q2402" s="5">
        <v>0</v>
      </c>
      <c r="R2402" s="5">
        <v>0</v>
      </c>
      <c r="S2402" s="5" t="s">
        <v>27</v>
      </c>
      <c r="T2402" s="5"/>
    </row>
    <row r="2403" spans="1:20" x14ac:dyDescent="0.25">
      <c r="A2403" s="5">
        <f>2396</f>
      </c>
      <c r="B2403" s="5" t="s">
        <v>2422</v>
      </c>
      <c r="C2403" s="5" t="s">
        <v>26</v>
      </c>
      <c r="D2403" s="5" t="s">
        <v>27</v>
      </c>
      <c r="E2403" s="5">
        <v>22</v>
      </c>
      <c r="F2403" s="5">
        <v>0</v>
      </c>
      <c r="G2403" s="5">
        <v>1</v>
      </c>
      <c r="H2403" s="5">
        <v>18</v>
      </c>
      <c r="I2403" s="5">
        <v>28</v>
      </c>
      <c r="J2403" s="5">
        <v>1</v>
      </c>
      <c r="K2403" s="5">
        <v>27</v>
      </c>
      <c r="L2403" s="5">
        <v>15</v>
      </c>
      <c r="M2403" s="5">
        <v>1</v>
      </c>
      <c r="N2403" s="5">
        <v>30</v>
      </c>
      <c r="O2403" s="5">
        <v>17</v>
      </c>
      <c r="P2403" s="5">
        <v>10</v>
      </c>
      <c r="Q2403" s="5">
        <v>0</v>
      </c>
      <c r="R2403" s="5">
        <v>0</v>
      </c>
      <c r="S2403" s="5" t="s">
        <v>27</v>
      </c>
      <c r="T2403" s="5"/>
    </row>
    <row r="2404" spans="1:20" x14ac:dyDescent="0.25">
      <c r="A2404" s="5">
        <f>2397</f>
      </c>
      <c r="B2404" s="5" t="s">
        <v>2423</v>
      </c>
      <c r="C2404" s="5" t="s">
        <v>26</v>
      </c>
      <c r="D2404" s="5" t="s">
        <v>27</v>
      </c>
      <c r="E2404" s="5">
        <v>22</v>
      </c>
      <c r="F2404" s="5">
        <v>0</v>
      </c>
      <c r="G2404" s="5">
        <v>1</v>
      </c>
      <c r="H2404" s="5">
        <v>18</v>
      </c>
      <c r="I2404" s="5">
        <v>28</v>
      </c>
      <c r="J2404" s="5">
        <v>1</v>
      </c>
      <c r="K2404" s="5">
        <v>27</v>
      </c>
      <c r="L2404" s="5">
        <v>15</v>
      </c>
      <c r="M2404" s="5">
        <v>1</v>
      </c>
      <c r="N2404" s="5">
        <v>30</v>
      </c>
      <c r="O2404" s="5">
        <v>17</v>
      </c>
      <c r="P2404" s="5">
        <v>10</v>
      </c>
      <c r="Q2404" s="5">
        <v>0</v>
      </c>
      <c r="R2404" s="5">
        <v>0</v>
      </c>
      <c r="S2404" s="5" t="s">
        <v>27</v>
      </c>
      <c r="T2404" s="5"/>
    </row>
    <row r="2405" spans="1:20" x14ac:dyDescent="0.25">
      <c r="A2405" s="5">
        <f>2398</f>
      </c>
      <c r="B2405" s="5" t="s">
        <v>2424</v>
      </c>
      <c r="C2405" s="5" t="s">
        <v>26</v>
      </c>
      <c r="D2405" s="5" t="s">
        <v>27</v>
      </c>
      <c r="E2405" s="5">
        <v>22</v>
      </c>
      <c r="F2405" s="5">
        <v>0</v>
      </c>
      <c r="G2405" s="5">
        <v>1</v>
      </c>
      <c r="H2405" s="5">
        <v>18</v>
      </c>
      <c r="I2405" s="5">
        <v>28</v>
      </c>
      <c r="J2405" s="5">
        <v>1</v>
      </c>
      <c r="K2405" s="5">
        <v>27</v>
      </c>
      <c r="L2405" s="5">
        <v>15</v>
      </c>
      <c r="M2405" s="5">
        <v>1</v>
      </c>
      <c r="N2405" s="5">
        <v>30</v>
      </c>
      <c r="O2405" s="5">
        <v>17</v>
      </c>
      <c r="P2405" s="5">
        <v>10</v>
      </c>
      <c r="Q2405" s="5">
        <v>0</v>
      </c>
      <c r="R2405" s="5">
        <v>0</v>
      </c>
      <c r="S2405" s="5" t="s">
        <v>27</v>
      </c>
      <c r="T2405" s="5"/>
    </row>
    <row r="2406" spans="1:20" x14ac:dyDescent="0.25">
      <c r="A2406" s="5">
        <f>2399</f>
      </c>
      <c r="B2406" s="5" t="s">
        <v>2425</v>
      </c>
      <c r="C2406" s="5" t="s">
        <v>26</v>
      </c>
      <c r="D2406" s="5" t="s">
        <v>27</v>
      </c>
      <c r="E2406" s="5">
        <v>22</v>
      </c>
      <c r="F2406" s="5">
        <v>0</v>
      </c>
      <c r="G2406" s="5">
        <v>1</v>
      </c>
      <c r="H2406" s="5">
        <v>18</v>
      </c>
      <c r="I2406" s="5">
        <v>28</v>
      </c>
      <c r="J2406" s="5">
        <v>1</v>
      </c>
      <c r="K2406" s="5">
        <v>27</v>
      </c>
      <c r="L2406" s="5">
        <v>15</v>
      </c>
      <c r="M2406" s="5">
        <v>1</v>
      </c>
      <c r="N2406" s="5">
        <v>30</v>
      </c>
      <c r="O2406" s="5">
        <v>17</v>
      </c>
      <c r="P2406" s="5">
        <v>10</v>
      </c>
      <c r="Q2406" s="5">
        <v>0</v>
      </c>
      <c r="R2406" s="5">
        <v>0</v>
      </c>
      <c r="S2406" s="5" t="s">
        <v>27</v>
      </c>
      <c r="T2406" s="5"/>
    </row>
    <row r="2407" spans="1:20" x14ac:dyDescent="0.25">
      <c r="A2407" s="5">
        <f>2400</f>
      </c>
      <c r="B2407" s="5" t="s">
        <v>2426</v>
      </c>
      <c r="C2407" s="5" t="s">
        <v>26</v>
      </c>
      <c r="D2407" s="5" t="s">
        <v>27</v>
      </c>
      <c r="E2407" s="5">
        <v>22</v>
      </c>
      <c r="F2407" s="5">
        <v>0</v>
      </c>
      <c r="G2407" s="5">
        <v>1</v>
      </c>
      <c r="H2407" s="5">
        <v>18</v>
      </c>
      <c r="I2407" s="5">
        <v>28</v>
      </c>
      <c r="J2407" s="5">
        <v>1</v>
      </c>
      <c r="K2407" s="5">
        <v>27</v>
      </c>
      <c r="L2407" s="5">
        <v>15</v>
      </c>
      <c r="M2407" s="5">
        <v>1</v>
      </c>
      <c r="N2407" s="5">
        <v>30</v>
      </c>
      <c r="O2407" s="5">
        <v>17</v>
      </c>
      <c r="P2407" s="5">
        <v>10</v>
      </c>
      <c r="Q2407" s="5">
        <v>0</v>
      </c>
      <c r="R2407" s="5">
        <v>0</v>
      </c>
      <c r="S2407" s="5" t="s">
        <v>27</v>
      </c>
      <c r="T2407" s="5"/>
    </row>
    <row r="2408" spans="1:20" x14ac:dyDescent="0.25">
      <c r="A2408" s="5">
        <f>2401</f>
      </c>
      <c r="B2408" s="5" t="s">
        <v>2427</v>
      </c>
      <c r="C2408" s="5" t="s">
        <v>26</v>
      </c>
      <c r="D2408" s="5" t="s">
        <v>27</v>
      </c>
      <c r="E2408" s="5">
        <v>22</v>
      </c>
      <c r="F2408" s="5">
        <v>0</v>
      </c>
      <c r="G2408" s="5">
        <v>1</v>
      </c>
      <c r="H2408" s="5">
        <v>18</v>
      </c>
      <c r="I2408" s="5">
        <v>28</v>
      </c>
      <c r="J2408" s="5">
        <v>1</v>
      </c>
      <c r="K2408" s="5">
        <v>27</v>
      </c>
      <c r="L2408" s="5">
        <v>15</v>
      </c>
      <c r="M2408" s="5">
        <v>1</v>
      </c>
      <c r="N2408" s="5">
        <v>30</v>
      </c>
      <c r="O2408" s="5">
        <v>17</v>
      </c>
      <c r="P2408" s="5">
        <v>10</v>
      </c>
      <c r="Q2408" s="5">
        <v>0</v>
      </c>
      <c r="R2408" s="5">
        <v>0</v>
      </c>
      <c r="S2408" s="5" t="s">
        <v>27</v>
      </c>
      <c r="T2408" s="5"/>
    </row>
    <row r="2409" spans="1:20" x14ac:dyDescent="0.25">
      <c r="A2409" s="5">
        <f>2402</f>
      </c>
      <c r="B2409" s="5" t="s">
        <v>2428</v>
      </c>
      <c r="C2409" s="5" t="s">
        <v>26</v>
      </c>
      <c r="D2409" s="5" t="s">
        <v>27</v>
      </c>
      <c r="E2409" s="5">
        <v>22</v>
      </c>
      <c r="F2409" s="5">
        <v>0</v>
      </c>
      <c r="G2409" s="5">
        <v>1</v>
      </c>
      <c r="H2409" s="5">
        <v>18</v>
      </c>
      <c r="I2409" s="5">
        <v>28</v>
      </c>
      <c r="J2409" s="5">
        <v>1</v>
      </c>
      <c r="K2409" s="5">
        <v>27</v>
      </c>
      <c r="L2409" s="5">
        <v>15</v>
      </c>
      <c r="M2409" s="5">
        <v>1</v>
      </c>
      <c r="N2409" s="5">
        <v>30</v>
      </c>
      <c r="O2409" s="5">
        <v>17</v>
      </c>
      <c r="P2409" s="5">
        <v>10</v>
      </c>
      <c r="Q2409" s="5">
        <v>0</v>
      </c>
      <c r="R2409" s="5">
        <v>0</v>
      </c>
      <c r="S2409" s="5" t="s">
        <v>27</v>
      </c>
      <c r="T2409" s="5"/>
    </row>
    <row r="2410" spans="1:20" x14ac:dyDescent="0.25">
      <c r="A2410" s="5">
        <f>2403</f>
      </c>
      <c r="B2410" s="5" t="s">
        <v>2429</v>
      </c>
      <c r="C2410" s="5" t="s">
        <v>26</v>
      </c>
      <c r="D2410" s="5" t="s">
        <v>27</v>
      </c>
      <c r="E2410" s="5">
        <v>22</v>
      </c>
      <c r="F2410" s="5">
        <v>0</v>
      </c>
      <c r="G2410" s="5">
        <v>1</v>
      </c>
      <c r="H2410" s="5">
        <v>18</v>
      </c>
      <c r="I2410" s="5">
        <v>28</v>
      </c>
      <c r="J2410" s="5">
        <v>1</v>
      </c>
      <c r="K2410" s="5">
        <v>27</v>
      </c>
      <c r="L2410" s="5">
        <v>15</v>
      </c>
      <c r="M2410" s="5">
        <v>1</v>
      </c>
      <c r="N2410" s="5">
        <v>30</v>
      </c>
      <c r="O2410" s="5">
        <v>17</v>
      </c>
      <c r="P2410" s="5">
        <v>10</v>
      </c>
      <c r="Q2410" s="5">
        <v>0</v>
      </c>
      <c r="R2410" s="5">
        <v>0</v>
      </c>
      <c r="S2410" s="5" t="s">
        <v>27</v>
      </c>
      <c r="T2410" s="5"/>
    </row>
    <row r="2411" spans="1:20" x14ac:dyDescent="0.25">
      <c r="A2411" s="5">
        <f>2404</f>
      </c>
      <c r="B2411" s="5" t="s">
        <v>2430</v>
      </c>
      <c r="C2411" s="5" t="s">
        <v>26</v>
      </c>
      <c r="D2411" s="5" t="s">
        <v>27</v>
      </c>
      <c r="E2411" s="5">
        <v>22</v>
      </c>
      <c r="F2411" s="5">
        <v>0</v>
      </c>
      <c r="G2411" s="5">
        <v>1</v>
      </c>
      <c r="H2411" s="5">
        <v>18</v>
      </c>
      <c r="I2411" s="5">
        <v>28</v>
      </c>
      <c r="J2411" s="5">
        <v>1</v>
      </c>
      <c r="K2411" s="5">
        <v>27</v>
      </c>
      <c r="L2411" s="5">
        <v>15</v>
      </c>
      <c r="M2411" s="5">
        <v>1</v>
      </c>
      <c r="N2411" s="5">
        <v>30</v>
      </c>
      <c r="O2411" s="5">
        <v>17</v>
      </c>
      <c r="P2411" s="5">
        <v>10</v>
      </c>
      <c r="Q2411" s="5">
        <v>0</v>
      </c>
      <c r="R2411" s="5">
        <v>0</v>
      </c>
      <c r="S2411" s="5" t="s">
        <v>27</v>
      </c>
      <c r="T2411" s="5"/>
    </row>
    <row r="2412" spans="1:20" x14ac:dyDescent="0.25">
      <c r="A2412" s="5">
        <f>2405</f>
      </c>
      <c r="B2412" s="5" t="s">
        <v>2431</v>
      </c>
      <c r="C2412" s="5" t="s">
        <v>26</v>
      </c>
      <c r="D2412" s="5" t="s">
        <v>27</v>
      </c>
      <c r="E2412" s="5">
        <v>22</v>
      </c>
      <c r="F2412" s="5">
        <v>0</v>
      </c>
      <c r="G2412" s="5">
        <v>1</v>
      </c>
      <c r="H2412" s="5">
        <v>18</v>
      </c>
      <c r="I2412" s="5">
        <v>28</v>
      </c>
      <c r="J2412" s="5">
        <v>1</v>
      </c>
      <c r="K2412" s="5">
        <v>27</v>
      </c>
      <c r="L2412" s="5">
        <v>15</v>
      </c>
      <c r="M2412" s="5">
        <v>1</v>
      </c>
      <c r="N2412" s="5">
        <v>30</v>
      </c>
      <c r="O2412" s="5">
        <v>17</v>
      </c>
      <c r="P2412" s="5">
        <v>10</v>
      </c>
      <c r="Q2412" s="5">
        <v>0</v>
      </c>
      <c r="R2412" s="5">
        <v>0</v>
      </c>
      <c r="S2412" s="5" t="s">
        <v>27</v>
      </c>
      <c r="T2412" s="5"/>
    </row>
    <row r="2413" spans="1:20" x14ac:dyDescent="0.25">
      <c r="A2413" s="5">
        <f>2406</f>
      </c>
      <c r="B2413" s="5" t="s">
        <v>2432</v>
      </c>
      <c r="C2413" s="5" t="s">
        <v>26</v>
      </c>
      <c r="D2413" s="5" t="s">
        <v>27</v>
      </c>
      <c r="E2413" s="5">
        <v>22</v>
      </c>
      <c r="F2413" s="5">
        <v>0</v>
      </c>
      <c r="G2413" s="5">
        <v>1</v>
      </c>
      <c r="H2413" s="5">
        <v>18</v>
      </c>
      <c r="I2413" s="5">
        <v>28</v>
      </c>
      <c r="J2413" s="5">
        <v>1</v>
      </c>
      <c r="K2413" s="5">
        <v>27</v>
      </c>
      <c r="L2413" s="5">
        <v>15</v>
      </c>
      <c r="M2413" s="5">
        <v>1</v>
      </c>
      <c r="N2413" s="5">
        <v>30</v>
      </c>
      <c r="O2413" s="5">
        <v>17</v>
      </c>
      <c r="P2413" s="5">
        <v>10</v>
      </c>
      <c r="Q2413" s="5">
        <v>0</v>
      </c>
      <c r="R2413" s="5">
        <v>0</v>
      </c>
      <c r="S2413" s="5" t="s">
        <v>27</v>
      </c>
      <c r="T2413" s="5"/>
    </row>
    <row r="2414" spans="1:20" x14ac:dyDescent="0.25">
      <c r="A2414" s="5">
        <f>2407</f>
      </c>
      <c r="B2414" s="5" t="s">
        <v>2433</v>
      </c>
      <c r="C2414" s="5" t="s">
        <v>26</v>
      </c>
      <c r="D2414" s="5" t="s">
        <v>27</v>
      </c>
      <c r="E2414" s="5">
        <v>22</v>
      </c>
      <c r="F2414" s="5">
        <v>0</v>
      </c>
      <c r="G2414" s="5">
        <v>1</v>
      </c>
      <c r="H2414" s="5">
        <v>18</v>
      </c>
      <c r="I2414" s="5">
        <v>28</v>
      </c>
      <c r="J2414" s="5">
        <v>1</v>
      </c>
      <c r="K2414" s="5">
        <v>27</v>
      </c>
      <c r="L2414" s="5">
        <v>15</v>
      </c>
      <c r="M2414" s="5">
        <v>1</v>
      </c>
      <c r="N2414" s="5">
        <v>30</v>
      </c>
      <c r="O2414" s="5">
        <v>17</v>
      </c>
      <c r="P2414" s="5">
        <v>10</v>
      </c>
      <c r="Q2414" s="5">
        <v>0</v>
      </c>
      <c r="R2414" s="5">
        <v>0</v>
      </c>
      <c r="S2414" s="5" t="s">
        <v>27</v>
      </c>
      <c r="T2414" s="5"/>
    </row>
    <row r="2415" spans="1:20" x14ac:dyDescent="0.25">
      <c r="A2415" s="5">
        <f>2408</f>
      </c>
      <c r="B2415" s="5" t="s">
        <v>2434</v>
      </c>
      <c r="C2415" s="5" t="s">
        <v>26</v>
      </c>
      <c r="D2415" s="5" t="s">
        <v>27</v>
      </c>
      <c r="E2415" s="5">
        <v>22</v>
      </c>
      <c r="F2415" s="5">
        <v>0</v>
      </c>
      <c r="G2415" s="5">
        <v>1</v>
      </c>
      <c r="H2415" s="5">
        <v>18</v>
      </c>
      <c r="I2415" s="5">
        <v>28</v>
      </c>
      <c r="J2415" s="5">
        <v>1</v>
      </c>
      <c r="K2415" s="5">
        <v>27</v>
      </c>
      <c r="L2415" s="5">
        <v>15</v>
      </c>
      <c r="M2415" s="5">
        <v>1</v>
      </c>
      <c r="N2415" s="5">
        <v>30</v>
      </c>
      <c r="O2415" s="5">
        <v>17</v>
      </c>
      <c r="P2415" s="5">
        <v>10</v>
      </c>
      <c r="Q2415" s="5">
        <v>0</v>
      </c>
      <c r="R2415" s="5">
        <v>0</v>
      </c>
      <c r="S2415" s="5" t="s">
        <v>27</v>
      </c>
      <c r="T2415" s="5"/>
    </row>
    <row r="2416" spans="1:20" x14ac:dyDescent="0.25">
      <c r="A2416" s="5">
        <f>2409</f>
      </c>
      <c r="B2416" s="5" t="s">
        <v>2435</v>
      </c>
      <c r="C2416" s="5" t="s">
        <v>26</v>
      </c>
      <c r="D2416" s="5" t="s">
        <v>27</v>
      </c>
      <c r="E2416" s="5">
        <v>22</v>
      </c>
      <c r="F2416" s="5">
        <v>0</v>
      </c>
      <c r="G2416" s="5">
        <v>1</v>
      </c>
      <c r="H2416" s="5">
        <v>18</v>
      </c>
      <c r="I2416" s="5">
        <v>28</v>
      </c>
      <c r="J2416" s="5">
        <v>1</v>
      </c>
      <c r="K2416" s="5">
        <v>27</v>
      </c>
      <c r="L2416" s="5">
        <v>15</v>
      </c>
      <c r="M2416" s="5">
        <v>1</v>
      </c>
      <c r="N2416" s="5">
        <v>30</v>
      </c>
      <c r="O2416" s="5">
        <v>17</v>
      </c>
      <c r="P2416" s="5">
        <v>10</v>
      </c>
      <c r="Q2416" s="5">
        <v>0</v>
      </c>
      <c r="R2416" s="5">
        <v>0</v>
      </c>
      <c r="S2416" s="5" t="s">
        <v>27</v>
      </c>
      <c r="T2416" s="5"/>
    </row>
    <row r="2417" spans="1:20" x14ac:dyDescent="0.25">
      <c r="A2417" s="5">
        <f>2410</f>
      </c>
      <c r="B2417" s="5" t="s">
        <v>2436</v>
      </c>
      <c r="C2417" s="5" t="s">
        <v>26</v>
      </c>
      <c r="D2417" s="5" t="s">
        <v>27</v>
      </c>
      <c r="E2417" s="5">
        <v>22</v>
      </c>
      <c r="F2417" s="5">
        <v>0</v>
      </c>
      <c r="G2417" s="5">
        <v>1</v>
      </c>
      <c r="H2417" s="5">
        <v>18</v>
      </c>
      <c r="I2417" s="5">
        <v>28</v>
      </c>
      <c r="J2417" s="5">
        <v>1</v>
      </c>
      <c r="K2417" s="5">
        <v>27</v>
      </c>
      <c r="L2417" s="5">
        <v>15</v>
      </c>
      <c r="M2417" s="5">
        <v>1</v>
      </c>
      <c r="N2417" s="5">
        <v>30</v>
      </c>
      <c r="O2417" s="5">
        <v>17</v>
      </c>
      <c r="P2417" s="5">
        <v>10</v>
      </c>
      <c r="Q2417" s="5">
        <v>0</v>
      </c>
      <c r="R2417" s="5">
        <v>0</v>
      </c>
      <c r="S2417" s="5" t="s">
        <v>27</v>
      </c>
      <c r="T2417" s="5"/>
    </row>
    <row r="2418" spans="1:20" x14ac:dyDescent="0.25">
      <c r="A2418" s="5">
        <f>2411</f>
      </c>
      <c r="B2418" s="5" t="s">
        <v>2437</v>
      </c>
      <c r="C2418" s="5" t="s">
        <v>26</v>
      </c>
      <c r="D2418" s="5" t="s">
        <v>27</v>
      </c>
      <c r="E2418" s="5">
        <v>22</v>
      </c>
      <c r="F2418" s="5">
        <v>0</v>
      </c>
      <c r="G2418" s="5">
        <v>1</v>
      </c>
      <c r="H2418" s="5">
        <v>18</v>
      </c>
      <c r="I2418" s="5">
        <v>28</v>
      </c>
      <c r="J2418" s="5">
        <v>1</v>
      </c>
      <c r="K2418" s="5">
        <v>27</v>
      </c>
      <c r="L2418" s="5">
        <v>15</v>
      </c>
      <c r="M2418" s="5">
        <v>1</v>
      </c>
      <c r="N2418" s="5">
        <v>30</v>
      </c>
      <c r="O2418" s="5">
        <v>17</v>
      </c>
      <c r="P2418" s="5">
        <v>10</v>
      </c>
      <c r="Q2418" s="5">
        <v>0</v>
      </c>
      <c r="R2418" s="5">
        <v>0</v>
      </c>
      <c r="S2418" s="5" t="s">
        <v>27</v>
      </c>
      <c r="T2418" s="5"/>
    </row>
    <row r="2419" spans="1:20" x14ac:dyDescent="0.25">
      <c r="A2419" s="5">
        <f>2412</f>
      </c>
      <c r="B2419" s="5" t="s">
        <v>2438</v>
      </c>
      <c r="C2419" s="5" t="s">
        <v>26</v>
      </c>
      <c r="D2419" s="5" t="s">
        <v>27</v>
      </c>
      <c r="E2419" s="5">
        <v>22</v>
      </c>
      <c r="F2419" s="5">
        <v>0</v>
      </c>
      <c r="G2419" s="5">
        <v>1</v>
      </c>
      <c r="H2419" s="5">
        <v>18</v>
      </c>
      <c r="I2419" s="5">
        <v>28</v>
      </c>
      <c r="J2419" s="5">
        <v>1</v>
      </c>
      <c r="K2419" s="5">
        <v>27</v>
      </c>
      <c r="L2419" s="5">
        <v>15</v>
      </c>
      <c r="M2419" s="5">
        <v>1</v>
      </c>
      <c r="N2419" s="5">
        <v>30</v>
      </c>
      <c r="O2419" s="5">
        <v>17</v>
      </c>
      <c r="P2419" s="5">
        <v>10</v>
      </c>
      <c r="Q2419" s="5">
        <v>0</v>
      </c>
      <c r="R2419" s="5">
        <v>0</v>
      </c>
      <c r="S2419" s="5" t="s">
        <v>27</v>
      </c>
      <c r="T2419" s="5"/>
    </row>
    <row r="2420" spans="1:20" x14ac:dyDescent="0.25">
      <c r="A2420" s="5">
        <f>2413</f>
      </c>
      <c r="B2420" s="5" t="s">
        <v>2439</v>
      </c>
      <c r="C2420" s="5" t="s">
        <v>26</v>
      </c>
      <c r="D2420" s="5" t="s">
        <v>27</v>
      </c>
      <c r="E2420" s="5">
        <v>22</v>
      </c>
      <c r="F2420" s="5">
        <v>0</v>
      </c>
      <c r="G2420" s="5">
        <v>1</v>
      </c>
      <c r="H2420" s="5">
        <v>18</v>
      </c>
      <c r="I2420" s="5">
        <v>28</v>
      </c>
      <c r="J2420" s="5">
        <v>1</v>
      </c>
      <c r="K2420" s="5">
        <v>27</v>
      </c>
      <c r="L2420" s="5">
        <v>15</v>
      </c>
      <c r="M2420" s="5">
        <v>1</v>
      </c>
      <c r="N2420" s="5">
        <v>30</v>
      </c>
      <c r="O2420" s="5">
        <v>17</v>
      </c>
      <c r="P2420" s="5">
        <v>10</v>
      </c>
      <c r="Q2420" s="5">
        <v>0</v>
      </c>
      <c r="R2420" s="5">
        <v>0</v>
      </c>
      <c r="S2420" s="5" t="s">
        <v>27</v>
      </c>
      <c r="T2420" s="5"/>
    </row>
    <row r="2421" spans="1:20" x14ac:dyDescent="0.25">
      <c r="A2421" s="5">
        <f>2414</f>
      </c>
      <c r="B2421" s="5" t="s">
        <v>2440</v>
      </c>
      <c r="C2421" s="5" t="s">
        <v>26</v>
      </c>
      <c r="D2421" s="5" t="s">
        <v>27</v>
      </c>
      <c r="E2421" s="5">
        <v>22</v>
      </c>
      <c r="F2421" s="5">
        <v>0</v>
      </c>
      <c r="G2421" s="5">
        <v>1</v>
      </c>
      <c r="H2421" s="5">
        <v>18</v>
      </c>
      <c r="I2421" s="5">
        <v>28</v>
      </c>
      <c r="J2421" s="5">
        <v>1</v>
      </c>
      <c r="K2421" s="5">
        <v>27</v>
      </c>
      <c r="L2421" s="5">
        <v>15</v>
      </c>
      <c r="M2421" s="5">
        <v>1</v>
      </c>
      <c r="N2421" s="5">
        <v>30</v>
      </c>
      <c r="O2421" s="5">
        <v>17</v>
      </c>
      <c r="P2421" s="5">
        <v>10</v>
      </c>
      <c r="Q2421" s="5">
        <v>0</v>
      </c>
      <c r="R2421" s="5">
        <v>0</v>
      </c>
      <c r="S2421" s="5" t="s">
        <v>27</v>
      </c>
      <c r="T2421" s="5"/>
    </row>
    <row r="2422" spans="1:20" x14ac:dyDescent="0.25">
      <c r="A2422" s="5">
        <f>2415</f>
      </c>
      <c r="B2422" s="5" t="s">
        <v>2441</v>
      </c>
      <c r="C2422" s="5" t="s">
        <v>26</v>
      </c>
      <c r="D2422" s="5" t="s">
        <v>27</v>
      </c>
      <c r="E2422" s="5">
        <v>22</v>
      </c>
      <c r="F2422" s="5">
        <v>0</v>
      </c>
      <c r="G2422" s="5">
        <v>1</v>
      </c>
      <c r="H2422" s="5">
        <v>18</v>
      </c>
      <c r="I2422" s="5">
        <v>28</v>
      </c>
      <c r="J2422" s="5">
        <v>1</v>
      </c>
      <c r="K2422" s="5">
        <v>27</v>
      </c>
      <c r="L2422" s="5">
        <v>15</v>
      </c>
      <c r="M2422" s="5">
        <v>1</v>
      </c>
      <c r="N2422" s="5">
        <v>30</v>
      </c>
      <c r="O2422" s="5">
        <v>17</v>
      </c>
      <c r="P2422" s="5">
        <v>10</v>
      </c>
      <c r="Q2422" s="5">
        <v>0</v>
      </c>
      <c r="R2422" s="5">
        <v>0</v>
      </c>
      <c r="S2422" s="5" t="s">
        <v>27</v>
      </c>
      <c r="T2422" s="5"/>
    </row>
    <row r="2423" spans="1:20" x14ac:dyDescent="0.25">
      <c r="A2423" s="5">
        <f>2416</f>
      </c>
      <c r="B2423" s="5" t="s">
        <v>2442</v>
      </c>
      <c r="C2423" s="5" t="s">
        <v>26</v>
      </c>
      <c r="D2423" s="5" t="s">
        <v>27</v>
      </c>
      <c r="E2423" s="5">
        <v>22</v>
      </c>
      <c r="F2423" s="5">
        <v>0</v>
      </c>
      <c r="G2423" s="5">
        <v>1</v>
      </c>
      <c r="H2423" s="5">
        <v>18</v>
      </c>
      <c r="I2423" s="5">
        <v>28</v>
      </c>
      <c r="J2423" s="5">
        <v>1</v>
      </c>
      <c r="K2423" s="5">
        <v>27</v>
      </c>
      <c r="L2423" s="5">
        <v>15</v>
      </c>
      <c r="M2423" s="5">
        <v>1</v>
      </c>
      <c r="N2423" s="5">
        <v>30</v>
      </c>
      <c r="O2423" s="5">
        <v>17</v>
      </c>
      <c r="P2423" s="5">
        <v>10</v>
      </c>
      <c r="Q2423" s="5">
        <v>0</v>
      </c>
      <c r="R2423" s="5">
        <v>0</v>
      </c>
      <c r="S2423" s="5" t="s">
        <v>27</v>
      </c>
      <c r="T2423" s="5"/>
    </row>
    <row r="2424" spans="1:20" x14ac:dyDescent="0.25">
      <c r="A2424" s="5">
        <f>2417</f>
      </c>
      <c r="B2424" s="5" t="s">
        <v>2443</v>
      </c>
      <c r="C2424" s="5" t="s">
        <v>26</v>
      </c>
      <c r="D2424" s="5" t="s">
        <v>27</v>
      </c>
      <c r="E2424" s="5">
        <v>22</v>
      </c>
      <c r="F2424" s="5">
        <v>0</v>
      </c>
      <c r="G2424" s="5">
        <v>1</v>
      </c>
      <c r="H2424" s="5">
        <v>18</v>
      </c>
      <c r="I2424" s="5">
        <v>28</v>
      </c>
      <c r="J2424" s="5">
        <v>1</v>
      </c>
      <c r="K2424" s="5">
        <v>27</v>
      </c>
      <c r="L2424" s="5">
        <v>15</v>
      </c>
      <c r="M2424" s="5">
        <v>1</v>
      </c>
      <c r="N2424" s="5">
        <v>30</v>
      </c>
      <c r="O2424" s="5">
        <v>17</v>
      </c>
      <c r="P2424" s="5">
        <v>10</v>
      </c>
      <c r="Q2424" s="5">
        <v>0</v>
      </c>
      <c r="R2424" s="5">
        <v>0</v>
      </c>
      <c r="S2424" s="5" t="s">
        <v>27</v>
      </c>
      <c r="T2424" s="5"/>
    </row>
    <row r="2425" spans="1:20" x14ac:dyDescent="0.25">
      <c r="A2425" s="5">
        <f>2418</f>
      </c>
      <c r="B2425" s="5" t="s">
        <v>2444</v>
      </c>
      <c r="C2425" s="5" t="s">
        <v>26</v>
      </c>
      <c r="D2425" s="5" t="s">
        <v>27</v>
      </c>
      <c r="E2425" s="5">
        <v>22</v>
      </c>
      <c r="F2425" s="5">
        <v>0</v>
      </c>
      <c r="G2425" s="5">
        <v>1</v>
      </c>
      <c r="H2425" s="5">
        <v>18</v>
      </c>
      <c r="I2425" s="5">
        <v>28</v>
      </c>
      <c r="J2425" s="5">
        <v>1</v>
      </c>
      <c r="K2425" s="5">
        <v>27</v>
      </c>
      <c r="L2425" s="5">
        <v>15</v>
      </c>
      <c r="M2425" s="5">
        <v>1</v>
      </c>
      <c r="N2425" s="5">
        <v>30</v>
      </c>
      <c r="O2425" s="5">
        <v>17</v>
      </c>
      <c r="P2425" s="5">
        <v>10</v>
      </c>
      <c r="Q2425" s="5">
        <v>0</v>
      </c>
      <c r="R2425" s="5">
        <v>0</v>
      </c>
      <c r="S2425" s="5" t="s">
        <v>27</v>
      </c>
      <c r="T2425" s="5"/>
    </row>
    <row r="2426" spans="1:20" x14ac:dyDescent="0.25">
      <c r="A2426" s="5">
        <f>2419</f>
      </c>
      <c r="B2426" s="5" t="s">
        <v>2445</v>
      </c>
      <c r="C2426" s="5" t="s">
        <v>26</v>
      </c>
      <c r="D2426" s="5" t="s">
        <v>27</v>
      </c>
      <c r="E2426" s="5">
        <v>22</v>
      </c>
      <c r="F2426" s="5">
        <v>0</v>
      </c>
      <c r="G2426" s="5">
        <v>1</v>
      </c>
      <c r="H2426" s="5">
        <v>18</v>
      </c>
      <c r="I2426" s="5">
        <v>28</v>
      </c>
      <c r="J2426" s="5">
        <v>1</v>
      </c>
      <c r="K2426" s="5">
        <v>27</v>
      </c>
      <c r="L2426" s="5">
        <v>15</v>
      </c>
      <c r="M2426" s="5">
        <v>1</v>
      </c>
      <c r="N2426" s="5">
        <v>30</v>
      </c>
      <c r="O2426" s="5">
        <v>17</v>
      </c>
      <c r="P2426" s="5">
        <v>10</v>
      </c>
      <c r="Q2426" s="5">
        <v>0</v>
      </c>
      <c r="R2426" s="5">
        <v>0</v>
      </c>
      <c r="S2426" s="5" t="s">
        <v>27</v>
      </c>
      <c r="T2426" s="5"/>
    </row>
    <row r="2427" spans="1:20" x14ac:dyDescent="0.25">
      <c r="A2427" s="5">
        <f>2420</f>
      </c>
      <c r="B2427" s="5" t="s">
        <v>2446</v>
      </c>
      <c r="C2427" s="5" t="s">
        <v>26</v>
      </c>
      <c r="D2427" s="5" t="s">
        <v>27</v>
      </c>
      <c r="E2427" s="5">
        <v>22</v>
      </c>
      <c r="F2427" s="5">
        <v>0</v>
      </c>
      <c r="G2427" s="5">
        <v>1</v>
      </c>
      <c r="H2427" s="5">
        <v>18</v>
      </c>
      <c r="I2427" s="5">
        <v>28</v>
      </c>
      <c r="J2427" s="5">
        <v>1</v>
      </c>
      <c r="K2427" s="5">
        <v>27</v>
      </c>
      <c r="L2427" s="5">
        <v>15</v>
      </c>
      <c r="M2427" s="5">
        <v>1</v>
      </c>
      <c r="N2427" s="5">
        <v>30</v>
      </c>
      <c r="O2427" s="5">
        <v>17</v>
      </c>
      <c r="P2427" s="5">
        <v>10</v>
      </c>
      <c r="Q2427" s="5">
        <v>0</v>
      </c>
      <c r="R2427" s="5">
        <v>0</v>
      </c>
      <c r="S2427" s="5" t="s">
        <v>27</v>
      </c>
      <c r="T2427" s="5"/>
    </row>
    <row r="2428" spans="1:20" x14ac:dyDescent="0.25">
      <c r="A2428" s="5">
        <f>2421</f>
      </c>
      <c r="B2428" s="5" t="s">
        <v>2447</v>
      </c>
      <c r="C2428" s="5" t="s">
        <v>26</v>
      </c>
      <c r="D2428" s="5" t="s">
        <v>27</v>
      </c>
      <c r="E2428" s="5">
        <v>22</v>
      </c>
      <c r="F2428" s="5">
        <v>0</v>
      </c>
      <c r="G2428" s="5">
        <v>1</v>
      </c>
      <c r="H2428" s="5">
        <v>18</v>
      </c>
      <c r="I2428" s="5">
        <v>28</v>
      </c>
      <c r="J2428" s="5">
        <v>1</v>
      </c>
      <c r="K2428" s="5">
        <v>27</v>
      </c>
      <c r="L2428" s="5">
        <v>15</v>
      </c>
      <c r="M2428" s="5">
        <v>1</v>
      </c>
      <c r="N2428" s="5">
        <v>30</v>
      </c>
      <c r="O2428" s="5">
        <v>17</v>
      </c>
      <c r="P2428" s="5">
        <v>10</v>
      </c>
      <c r="Q2428" s="5">
        <v>0</v>
      </c>
      <c r="R2428" s="5">
        <v>0</v>
      </c>
      <c r="S2428" s="5" t="s">
        <v>27</v>
      </c>
      <c r="T2428" s="5"/>
    </row>
    <row r="2429" spans="1:20" x14ac:dyDescent="0.25">
      <c r="A2429" s="5">
        <f>2422</f>
      </c>
      <c r="B2429" s="5" t="s">
        <v>2448</v>
      </c>
      <c r="C2429" s="5" t="s">
        <v>26</v>
      </c>
      <c r="D2429" s="5" t="s">
        <v>27</v>
      </c>
      <c r="E2429" s="5">
        <v>22</v>
      </c>
      <c r="F2429" s="5">
        <v>0</v>
      </c>
      <c r="G2429" s="5">
        <v>1</v>
      </c>
      <c r="H2429" s="5">
        <v>18</v>
      </c>
      <c r="I2429" s="5">
        <v>28</v>
      </c>
      <c r="J2429" s="5">
        <v>1</v>
      </c>
      <c r="K2429" s="5">
        <v>27</v>
      </c>
      <c r="L2429" s="5">
        <v>15</v>
      </c>
      <c r="M2429" s="5">
        <v>1</v>
      </c>
      <c r="N2429" s="5">
        <v>30</v>
      </c>
      <c r="O2429" s="5">
        <v>17</v>
      </c>
      <c r="P2429" s="5">
        <v>10</v>
      </c>
      <c r="Q2429" s="5">
        <v>0</v>
      </c>
      <c r="R2429" s="5">
        <v>0</v>
      </c>
      <c r="S2429" s="5" t="s">
        <v>27</v>
      </c>
      <c r="T2429" s="5"/>
    </row>
    <row r="2430" spans="1:20" x14ac:dyDescent="0.25">
      <c r="A2430" s="5">
        <f>2423</f>
      </c>
      <c r="B2430" s="5" t="s">
        <v>2449</v>
      </c>
      <c r="C2430" s="5" t="s">
        <v>26</v>
      </c>
      <c r="D2430" s="5" t="s">
        <v>27</v>
      </c>
      <c r="E2430" s="5">
        <v>22</v>
      </c>
      <c r="F2430" s="5">
        <v>0</v>
      </c>
      <c r="G2430" s="5">
        <v>1</v>
      </c>
      <c r="H2430" s="5">
        <v>18</v>
      </c>
      <c r="I2430" s="5">
        <v>28</v>
      </c>
      <c r="J2430" s="5">
        <v>1</v>
      </c>
      <c r="K2430" s="5">
        <v>27</v>
      </c>
      <c r="L2430" s="5">
        <v>15</v>
      </c>
      <c r="M2430" s="5">
        <v>1</v>
      </c>
      <c r="N2430" s="5">
        <v>30</v>
      </c>
      <c r="O2430" s="5">
        <v>17</v>
      </c>
      <c r="P2430" s="5">
        <v>10</v>
      </c>
      <c r="Q2430" s="5">
        <v>0</v>
      </c>
      <c r="R2430" s="5">
        <v>0</v>
      </c>
      <c r="S2430" s="5" t="s">
        <v>27</v>
      </c>
      <c r="T2430" s="5"/>
    </row>
    <row r="2431" spans="1:20" x14ac:dyDescent="0.25">
      <c r="A2431" s="5">
        <f>2424</f>
      </c>
      <c r="B2431" s="5" t="s">
        <v>2450</v>
      </c>
      <c r="C2431" s="5" t="s">
        <v>26</v>
      </c>
      <c r="D2431" s="5" t="s">
        <v>27</v>
      </c>
      <c r="E2431" s="5">
        <v>22</v>
      </c>
      <c r="F2431" s="5">
        <v>0</v>
      </c>
      <c r="G2431" s="5">
        <v>1</v>
      </c>
      <c r="H2431" s="5">
        <v>18</v>
      </c>
      <c r="I2431" s="5">
        <v>28</v>
      </c>
      <c r="J2431" s="5">
        <v>1</v>
      </c>
      <c r="K2431" s="5">
        <v>27</v>
      </c>
      <c r="L2431" s="5">
        <v>15</v>
      </c>
      <c r="M2431" s="5">
        <v>1</v>
      </c>
      <c r="N2431" s="5">
        <v>30</v>
      </c>
      <c r="O2431" s="5">
        <v>17</v>
      </c>
      <c r="P2431" s="5">
        <v>10</v>
      </c>
      <c r="Q2431" s="5">
        <v>0</v>
      </c>
      <c r="R2431" s="5">
        <v>0</v>
      </c>
      <c r="S2431" s="5" t="s">
        <v>27</v>
      </c>
      <c r="T2431" s="5"/>
    </row>
    <row r="2432" spans="1:20" x14ac:dyDescent="0.25">
      <c r="A2432" s="5">
        <f>2425</f>
      </c>
      <c r="B2432" s="5" t="s">
        <v>2451</v>
      </c>
      <c r="C2432" s="5" t="s">
        <v>26</v>
      </c>
      <c r="D2432" s="5" t="s">
        <v>27</v>
      </c>
      <c r="E2432" s="5">
        <v>22</v>
      </c>
      <c r="F2432" s="5">
        <v>0</v>
      </c>
      <c r="G2432" s="5">
        <v>1</v>
      </c>
      <c r="H2432" s="5">
        <v>18</v>
      </c>
      <c r="I2432" s="5">
        <v>28</v>
      </c>
      <c r="J2432" s="5">
        <v>1</v>
      </c>
      <c r="K2432" s="5">
        <v>27</v>
      </c>
      <c r="L2432" s="5">
        <v>15</v>
      </c>
      <c r="M2432" s="5">
        <v>1</v>
      </c>
      <c r="N2432" s="5">
        <v>30</v>
      </c>
      <c r="O2432" s="5">
        <v>17</v>
      </c>
      <c r="P2432" s="5">
        <v>10</v>
      </c>
      <c r="Q2432" s="5">
        <v>0</v>
      </c>
      <c r="R2432" s="5">
        <v>0</v>
      </c>
      <c r="S2432" s="5" t="s">
        <v>27</v>
      </c>
      <c r="T2432" s="5"/>
    </row>
    <row r="2433" spans="1:20" x14ac:dyDescent="0.25">
      <c r="A2433" s="5">
        <f>2426</f>
      </c>
      <c r="B2433" s="5" t="s">
        <v>2452</v>
      </c>
      <c r="C2433" s="5" t="s">
        <v>26</v>
      </c>
      <c r="D2433" s="5" t="s">
        <v>27</v>
      </c>
      <c r="E2433" s="5">
        <v>22</v>
      </c>
      <c r="F2433" s="5">
        <v>0</v>
      </c>
      <c r="G2433" s="5">
        <v>1</v>
      </c>
      <c r="H2433" s="5">
        <v>18</v>
      </c>
      <c r="I2433" s="5">
        <v>28</v>
      </c>
      <c r="J2433" s="5">
        <v>1</v>
      </c>
      <c r="K2433" s="5">
        <v>27</v>
      </c>
      <c r="L2433" s="5">
        <v>15</v>
      </c>
      <c r="M2433" s="5">
        <v>1</v>
      </c>
      <c r="N2433" s="5">
        <v>30</v>
      </c>
      <c r="O2433" s="5">
        <v>17</v>
      </c>
      <c r="P2433" s="5">
        <v>10</v>
      </c>
      <c r="Q2433" s="5">
        <v>0</v>
      </c>
      <c r="R2433" s="5">
        <v>0</v>
      </c>
      <c r="S2433" s="5" t="s">
        <v>27</v>
      </c>
      <c r="T2433" s="5"/>
    </row>
    <row r="2434" spans="1:20" x14ac:dyDescent="0.25">
      <c r="A2434" s="5">
        <f>2427</f>
      </c>
      <c r="B2434" s="5" t="s">
        <v>2453</v>
      </c>
      <c r="C2434" s="5" t="s">
        <v>26</v>
      </c>
      <c r="D2434" s="5" t="s">
        <v>27</v>
      </c>
      <c r="E2434" s="5">
        <v>22</v>
      </c>
      <c r="F2434" s="5">
        <v>0</v>
      </c>
      <c r="G2434" s="5">
        <v>1</v>
      </c>
      <c r="H2434" s="5">
        <v>18</v>
      </c>
      <c r="I2434" s="5">
        <v>28</v>
      </c>
      <c r="J2434" s="5">
        <v>1</v>
      </c>
      <c r="K2434" s="5">
        <v>27</v>
      </c>
      <c r="L2434" s="5">
        <v>15</v>
      </c>
      <c r="M2434" s="5">
        <v>1</v>
      </c>
      <c r="N2434" s="5">
        <v>30</v>
      </c>
      <c r="O2434" s="5">
        <v>17</v>
      </c>
      <c r="P2434" s="5">
        <v>10</v>
      </c>
      <c r="Q2434" s="5">
        <v>0</v>
      </c>
      <c r="R2434" s="5">
        <v>0</v>
      </c>
      <c r="S2434" s="5" t="s">
        <v>27</v>
      </c>
      <c r="T2434" s="5"/>
    </row>
    <row r="2435" spans="1:20" x14ac:dyDescent="0.25">
      <c r="A2435" s="5">
        <f>2428</f>
      </c>
      <c r="B2435" s="5" t="s">
        <v>2454</v>
      </c>
      <c r="C2435" s="5" t="s">
        <v>26</v>
      </c>
      <c r="D2435" s="5" t="s">
        <v>27</v>
      </c>
      <c r="E2435" s="5">
        <v>22</v>
      </c>
      <c r="F2435" s="5">
        <v>0</v>
      </c>
      <c r="G2435" s="5">
        <v>1</v>
      </c>
      <c r="H2435" s="5">
        <v>18</v>
      </c>
      <c r="I2435" s="5">
        <v>28</v>
      </c>
      <c r="J2435" s="5">
        <v>1</v>
      </c>
      <c r="K2435" s="5">
        <v>27</v>
      </c>
      <c r="L2435" s="5">
        <v>15</v>
      </c>
      <c r="M2435" s="5">
        <v>1</v>
      </c>
      <c r="N2435" s="5">
        <v>30</v>
      </c>
      <c r="O2435" s="5">
        <v>17</v>
      </c>
      <c r="P2435" s="5">
        <v>10</v>
      </c>
      <c r="Q2435" s="5">
        <v>0</v>
      </c>
      <c r="R2435" s="5">
        <v>0</v>
      </c>
      <c r="S2435" s="5" t="s">
        <v>27</v>
      </c>
      <c r="T2435" s="5"/>
    </row>
    <row r="2436" spans="1:20" x14ac:dyDescent="0.25">
      <c r="A2436" s="5">
        <f>2429</f>
      </c>
      <c r="B2436" s="5" t="s">
        <v>2455</v>
      </c>
      <c r="C2436" s="5" t="s">
        <v>26</v>
      </c>
      <c r="D2436" s="5" t="s">
        <v>27</v>
      </c>
      <c r="E2436" s="5">
        <v>22</v>
      </c>
      <c r="F2436" s="5">
        <v>0</v>
      </c>
      <c r="G2436" s="5">
        <v>1</v>
      </c>
      <c r="H2436" s="5">
        <v>18</v>
      </c>
      <c r="I2436" s="5">
        <v>28</v>
      </c>
      <c r="J2436" s="5">
        <v>1</v>
      </c>
      <c r="K2436" s="5">
        <v>27</v>
      </c>
      <c r="L2436" s="5">
        <v>15</v>
      </c>
      <c r="M2436" s="5">
        <v>1</v>
      </c>
      <c r="N2436" s="5">
        <v>30</v>
      </c>
      <c r="O2436" s="5">
        <v>17</v>
      </c>
      <c r="P2436" s="5">
        <v>10</v>
      </c>
      <c r="Q2436" s="5">
        <v>0</v>
      </c>
      <c r="R2436" s="5">
        <v>0</v>
      </c>
      <c r="S2436" s="5" t="s">
        <v>27</v>
      </c>
      <c r="T2436" s="5"/>
    </row>
    <row r="2437" spans="1:20" x14ac:dyDescent="0.25">
      <c r="A2437" s="5">
        <f>2430</f>
      </c>
      <c r="B2437" s="5" t="s">
        <v>2456</v>
      </c>
      <c r="C2437" s="5" t="s">
        <v>26</v>
      </c>
      <c r="D2437" s="5" t="s">
        <v>27</v>
      </c>
      <c r="E2437" s="5">
        <v>22</v>
      </c>
      <c r="F2437" s="5">
        <v>0</v>
      </c>
      <c r="G2437" s="5">
        <v>1</v>
      </c>
      <c r="H2437" s="5">
        <v>18</v>
      </c>
      <c r="I2437" s="5">
        <v>28</v>
      </c>
      <c r="J2437" s="5">
        <v>1</v>
      </c>
      <c r="K2437" s="5">
        <v>27</v>
      </c>
      <c r="L2437" s="5">
        <v>15</v>
      </c>
      <c r="M2437" s="5">
        <v>1</v>
      </c>
      <c r="N2437" s="5">
        <v>30</v>
      </c>
      <c r="O2437" s="5">
        <v>17</v>
      </c>
      <c r="P2437" s="5">
        <v>10</v>
      </c>
      <c r="Q2437" s="5">
        <v>0</v>
      </c>
      <c r="R2437" s="5">
        <v>0</v>
      </c>
      <c r="S2437" s="5" t="s">
        <v>27</v>
      </c>
      <c r="T2437" s="5"/>
    </row>
    <row r="2438" spans="1:20" x14ac:dyDescent="0.25">
      <c r="A2438" s="5">
        <f>2431</f>
      </c>
      <c r="B2438" s="5" t="s">
        <v>2457</v>
      </c>
      <c r="C2438" s="5" t="s">
        <v>26</v>
      </c>
      <c r="D2438" s="5" t="s">
        <v>27</v>
      </c>
      <c r="E2438" s="5">
        <v>22</v>
      </c>
      <c r="F2438" s="5">
        <v>0</v>
      </c>
      <c r="G2438" s="5">
        <v>1</v>
      </c>
      <c r="H2438" s="5">
        <v>18</v>
      </c>
      <c r="I2438" s="5">
        <v>28</v>
      </c>
      <c r="J2438" s="5">
        <v>1</v>
      </c>
      <c r="K2438" s="5">
        <v>27</v>
      </c>
      <c r="L2438" s="5">
        <v>15</v>
      </c>
      <c r="M2438" s="5">
        <v>1</v>
      </c>
      <c r="N2438" s="5">
        <v>30</v>
      </c>
      <c r="O2438" s="5">
        <v>17</v>
      </c>
      <c r="P2438" s="5">
        <v>10</v>
      </c>
      <c r="Q2438" s="5">
        <v>0</v>
      </c>
      <c r="R2438" s="5">
        <v>0</v>
      </c>
      <c r="S2438" s="5" t="s">
        <v>27</v>
      </c>
      <c r="T2438" s="5"/>
    </row>
    <row r="2439" spans="1:20" x14ac:dyDescent="0.25">
      <c r="A2439" s="5">
        <f>2432</f>
      </c>
      <c r="B2439" s="5" t="s">
        <v>2458</v>
      </c>
      <c r="C2439" s="5" t="s">
        <v>26</v>
      </c>
      <c r="D2439" s="5" t="s">
        <v>27</v>
      </c>
      <c r="E2439" s="5">
        <v>22</v>
      </c>
      <c r="F2439" s="5">
        <v>0</v>
      </c>
      <c r="G2439" s="5">
        <v>1</v>
      </c>
      <c r="H2439" s="5">
        <v>18</v>
      </c>
      <c r="I2439" s="5">
        <v>28</v>
      </c>
      <c r="J2439" s="5">
        <v>1</v>
      </c>
      <c r="K2439" s="5">
        <v>27</v>
      </c>
      <c r="L2439" s="5">
        <v>15</v>
      </c>
      <c r="M2439" s="5">
        <v>1</v>
      </c>
      <c r="N2439" s="5">
        <v>30</v>
      </c>
      <c r="O2439" s="5">
        <v>17</v>
      </c>
      <c r="P2439" s="5">
        <v>10</v>
      </c>
      <c r="Q2439" s="5">
        <v>0</v>
      </c>
      <c r="R2439" s="5">
        <v>0</v>
      </c>
      <c r="S2439" s="5" t="s">
        <v>27</v>
      </c>
      <c r="T2439" s="5"/>
    </row>
    <row r="2440" spans="1:20" x14ac:dyDescent="0.25">
      <c r="A2440" s="5">
        <f>2433</f>
      </c>
      <c r="B2440" s="5" t="s">
        <v>2459</v>
      </c>
      <c r="C2440" s="5" t="s">
        <v>26</v>
      </c>
      <c r="D2440" s="5" t="s">
        <v>27</v>
      </c>
      <c r="E2440" s="5">
        <v>22</v>
      </c>
      <c r="F2440" s="5">
        <v>0</v>
      </c>
      <c r="G2440" s="5">
        <v>1</v>
      </c>
      <c r="H2440" s="5">
        <v>18</v>
      </c>
      <c r="I2440" s="5">
        <v>28</v>
      </c>
      <c r="J2440" s="5">
        <v>1</v>
      </c>
      <c r="K2440" s="5">
        <v>27</v>
      </c>
      <c r="L2440" s="5">
        <v>15</v>
      </c>
      <c r="M2440" s="5">
        <v>1</v>
      </c>
      <c r="N2440" s="5">
        <v>30</v>
      </c>
      <c r="O2440" s="5">
        <v>17</v>
      </c>
      <c r="P2440" s="5">
        <v>10</v>
      </c>
      <c r="Q2440" s="5">
        <v>0</v>
      </c>
      <c r="R2440" s="5">
        <v>0</v>
      </c>
      <c r="S2440" s="5" t="s">
        <v>27</v>
      </c>
      <c r="T2440" s="5"/>
    </row>
    <row r="2441" spans="1:20" x14ac:dyDescent="0.25">
      <c r="A2441" s="5">
        <f>2434</f>
      </c>
      <c r="B2441" s="5" t="s">
        <v>2460</v>
      </c>
      <c r="C2441" s="5" t="s">
        <v>26</v>
      </c>
      <c r="D2441" s="5" t="s">
        <v>27</v>
      </c>
      <c r="E2441" s="5">
        <v>22</v>
      </c>
      <c r="F2441" s="5">
        <v>0</v>
      </c>
      <c r="G2441" s="5">
        <v>1</v>
      </c>
      <c r="H2441" s="5">
        <v>18</v>
      </c>
      <c r="I2441" s="5">
        <v>28</v>
      </c>
      <c r="J2441" s="5">
        <v>1</v>
      </c>
      <c r="K2441" s="5">
        <v>27</v>
      </c>
      <c r="L2441" s="5">
        <v>15</v>
      </c>
      <c r="M2441" s="5">
        <v>1</v>
      </c>
      <c r="N2441" s="5">
        <v>30</v>
      </c>
      <c r="O2441" s="5">
        <v>17</v>
      </c>
      <c r="P2441" s="5">
        <v>10</v>
      </c>
      <c r="Q2441" s="5">
        <v>0</v>
      </c>
      <c r="R2441" s="5">
        <v>0</v>
      </c>
      <c r="S2441" s="5" t="s">
        <v>27</v>
      </c>
      <c r="T2441" s="5"/>
    </row>
    <row r="2442" spans="1:20" x14ac:dyDescent="0.25">
      <c r="A2442" s="5">
        <f>2435</f>
      </c>
      <c r="B2442" s="5" t="s">
        <v>2461</v>
      </c>
      <c r="C2442" s="5" t="s">
        <v>26</v>
      </c>
      <c r="D2442" s="5" t="s">
        <v>27</v>
      </c>
      <c r="E2442" s="5">
        <v>22</v>
      </c>
      <c r="F2442" s="5">
        <v>0</v>
      </c>
      <c r="G2442" s="5">
        <v>1</v>
      </c>
      <c r="H2442" s="5">
        <v>18</v>
      </c>
      <c r="I2442" s="5">
        <v>28</v>
      </c>
      <c r="J2442" s="5">
        <v>1</v>
      </c>
      <c r="K2442" s="5">
        <v>27</v>
      </c>
      <c r="L2442" s="5">
        <v>15</v>
      </c>
      <c r="M2442" s="5">
        <v>1</v>
      </c>
      <c r="N2442" s="5">
        <v>30</v>
      </c>
      <c r="O2442" s="5">
        <v>17</v>
      </c>
      <c r="P2442" s="5">
        <v>10</v>
      </c>
      <c r="Q2442" s="5">
        <v>0</v>
      </c>
      <c r="R2442" s="5">
        <v>0</v>
      </c>
      <c r="S2442" s="5" t="s">
        <v>27</v>
      </c>
      <c r="T2442" s="5"/>
    </row>
    <row r="2443" spans="1:20" x14ac:dyDescent="0.25">
      <c r="A2443" s="5">
        <f>2436</f>
      </c>
      <c r="B2443" s="5" t="s">
        <v>2462</v>
      </c>
      <c r="C2443" s="5" t="s">
        <v>26</v>
      </c>
      <c r="D2443" s="5" t="s">
        <v>27</v>
      </c>
      <c r="E2443" s="5">
        <v>22</v>
      </c>
      <c r="F2443" s="5">
        <v>0</v>
      </c>
      <c r="G2443" s="5">
        <v>1</v>
      </c>
      <c r="H2443" s="5">
        <v>18</v>
      </c>
      <c r="I2443" s="5">
        <v>28</v>
      </c>
      <c r="J2443" s="5">
        <v>1</v>
      </c>
      <c r="K2443" s="5">
        <v>27</v>
      </c>
      <c r="L2443" s="5">
        <v>15</v>
      </c>
      <c r="M2443" s="5">
        <v>1</v>
      </c>
      <c r="N2443" s="5">
        <v>30</v>
      </c>
      <c r="O2443" s="5">
        <v>17</v>
      </c>
      <c r="P2443" s="5">
        <v>10</v>
      </c>
      <c r="Q2443" s="5">
        <v>0</v>
      </c>
      <c r="R2443" s="5">
        <v>0</v>
      </c>
      <c r="S2443" s="5" t="s">
        <v>27</v>
      </c>
      <c r="T2443" s="5"/>
    </row>
    <row r="2444" spans="1:20" x14ac:dyDescent="0.25">
      <c r="A2444" s="5">
        <f>2437</f>
      </c>
      <c r="B2444" s="5" t="s">
        <v>2463</v>
      </c>
      <c r="C2444" s="5" t="s">
        <v>26</v>
      </c>
      <c r="D2444" s="5" t="s">
        <v>27</v>
      </c>
      <c r="E2444" s="5">
        <v>22</v>
      </c>
      <c r="F2444" s="5">
        <v>0</v>
      </c>
      <c r="G2444" s="5">
        <v>1</v>
      </c>
      <c r="H2444" s="5">
        <v>18</v>
      </c>
      <c r="I2444" s="5">
        <v>28</v>
      </c>
      <c r="J2444" s="5">
        <v>1</v>
      </c>
      <c r="K2444" s="5">
        <v>27</v>
      </c>
      <c r="L2444" s="5">
        <v>15</v>
      </c>
      <c r="M2444" s="5">
        <v>1</v>
      </c>
      <c r="N2444" s="5">
        <v>30</v>
      </c>
      <c r="O2444" s="5">
        <v>17</v>
      </c>
      <c r="P2444" s="5">
        <v>10</v>
      </c>
      <c r="Q2444" s="5">
        <v>0</v>
      </c>
      <c r="R2444" s="5">
        <v>0</v>
      </c>
      <c r="S2444" s="5" t="s">
        <v>27</v>
      </c>
      <c r="T2444" s="5"/>
    </row>
    <row r="2445" spans="1:20" x14ac:dyDescent="0.25">
      <c r="A2445" s="5">
        <f>2438</f>
      </c>
      <c r="B2445" s="5" t="s">
        <v>2464</v>
      </c>
      <c r="C2445" s="5" t="s">
        <v>26</v>
      </c>
      <c r="D2445" s="5" t="s">
        <v>27</v>
      </c>
      <c r="E2445" s="5">
        <v>22</v>
      </c>
      <c r="F2445" s="5">
        <v>0</v>
      </c>
      <c r="G2445" s="5">
        <v>1</v>
      </c>
      <c r="H2445" s="5">
        <v>18</v>
      </c>
      <c r="I2445" s="5">
        <v>28</v>
      </c>
      <c r="J2445" s="5">
        <v>1</v>
      </c>
      <c r="K2445" s="5">
        <v>27</v>
      </c>
      <c r="L2445" s="5">
        <v>15</v>
      </c>
      <c r="M2445" s="5">
        <v>1</v>
      </c>
      <c r="N2445" s="5">
        <v>30</v>
      </c>
      <c r="O2445" s="5">
        <v>17</v>
      </c>
      <c r="P2445" s="5">
        <v>10</v>
      </c>
      <c r="Q2445" s="5">
        <v>0</v>
      </c>
      <c r="R2445" s="5">
        <v>0</v>
      </c>
      <c r="S2445" s="5" t="s">
        <v>27</v>
      </c>
      <c r="T2445" s="5"/>
    </row>
    <row r="2446" spans="1:20" x14ac:dyDescent="0.25">
      <c r="A2446" s="5">
        <f>2439</f>
      </c>
      <c r="B2446" s="5" t="s">
        <v>2465</v>
      </c>
      <c r="C2446" s="5" t="s">
        <v>26</v>
      </c>
      <c r="D2446" s="5" t="s">
        <v>27</v>
      </c>
      <c r="E2446" s="5">
        <v>22</v>
      </c>
      <c r="F2446" s="5">
        <v>0</v>
      </c>
      <c r="G2446" s="5">
        <v>1</v>
      </c>
      <c r="H2446" s="5">
        <v>18</v>
      </c>
      <c r="I2446" s="5">
        <v>28</v>
      </c>
      <c r="J2446" s="5">
        <v>1</v>
      </c>
      <c r="K2446" s="5">
        <v>27</v>
      </c>
      <c r="L2446" s="5">
        <v>15</v>
      </c>
      <c r="M2446" s="5">
        <v>1</v>
      </c>
      <c r="N2446" s="5">
        <v>30</v>
      </c>
      <c r="O2446" s="5">
        <v>17</v>
      </c>
      <c r="P2446" s="5">
        <v>10</v>
      </c>
      <c r="Q2446" s="5">
        <v>0</v>
      </c>
      <c r="R2446" s="5">
        <v>0</v>
      </c>
      <c r="S2446" s="5" t="s">
        <v>27</v>
      </c>
      <c r="T2446" s="5"/>
    </row>
    <row r="2447" spans="1:20" x14ac:dyDescent="0.25">
      <c r="A2447" s="5">
        <f>2440</f>
      </c>
      <c r="B2447" s="5" t="s">
        <v>2466</v>
      </c>
      <c r="C2447" s="5" t="s">
        <v>26</v>
      </c>
      <c r="D2447" s="5" t="s">
        <v>27</v>
      </c>
      <c r="E2447" s="5">
        <v>22</v>
      </c>
      <c r="F2447" s="5">
        <v>0</v>
      </c>
      <c r="G2447" s="5">
        <v>1</v>
      </c>
      <c r="H2447" s="5">
        <v>18</v>
      </c>
      <c r="I2447" s="5">
        <v>28</v>
      </c>
      <c r="J2447" s="5">
        <v>1</v>
      </c>
      <c r="K2447" s="5">
        <v>27</v>
      </c>
      <c r="L2447" s="5">
        <v>15</v>
      </c>
      <c r="M2447" s="5">
        <v>1</v>
      </c>
      <c r="N2447" s="5">
        <v>30</v>
      </c>
      <c r="O2447" s="5">
        <v>17</v>
      </c>
      <c r="P2447" s="5">
        <v>10</v>
      </c>
      <c r="Q2447" s="5">
        <v>0</v>
      </c>
      <c r="R2447" s="5">
        <v>0</v>
      </c>
      <c r="S2447" s="5" t="s">
        <v>27</v>
      </c>
      <c r="T2447" s="5"/>
    </row>
    <row r="2448" spans="1:20" x14ac:dyDescent="0.25">
      <c r="A2448" s="5">
        <f>2441</f>
      </c>
      <c r="B2448" s="5" t="s">
        <v>2467</v>
      </c>
      <c r="C2448" s="5" t="s">
        <v>26</v>
      </c>
      <c r="D2448" s="5" t="s">
        <v>27</v>
      </c>
      <c r="E2448" s="5">
        <v>22</v>
      </c>
      <c r="F2448" s="5">
        <v>0</v>
      </c>
      <c r="G2448" s="5">
        <v>1</v>
      </c>
      <c r="H2448" s="5">
        <v>18</v>
      </c>
      <c r="I2448" s="5">
        <v>28</v>
      </c>
      <c r="J2448" s="5">
        <v>1</v>
      </c>
      <c r="K2448" s="5">
        <v>27</v>
      </c>
      <c r="L2448" s="5">
        <v>15</v>
      </c>
      <c r="M2448" s="5">
        <v>1</v>
      </c>
      <c r="N2448" s="5">
        <v>30</v>
      </c>
      <c r="O2448" s="5">
        <v>17</v>
      </c>
      <c r="P2448" s="5">
        <v>10</v>
      </c>
      <c r="Q2448" s="5">
        <v>0</v>
      </c>
      <c r="R2448" s="5">
        <v>0</v>
      </c>
      <c r="S2448" s="5" t="s">
        <v>27</v>
      </c>
      <c r="T2448" s="5"/>
    </row>
    <row r="2449" spans="1:20" x14ac:dyDescent="0.25">
      <c r="A2449" s="5">
        <f>2442</f>
      </c>
      <c r="B2449" s="5" t="s">
        <v>2468</v>
      </c>
      <c r="C2449" s="5" t="s">
        <v>26</v>
      </c>
      <c r="D2449" s="5" t="s">
        <v>27</v>
      </c>
      <c r="E2449" s="5">
        <v>22</v>
      </c>
      <c r="F2449" s="5">
        <v>0</v>
      </c>
      <c r="G2449" s="5">
        <v>1</v>
      </c>
      <c r="H2449" s="5">
        <v>18</v>
      </c>
      <c r="I2449" s="5">
        <v>28</v>
      </c>
      <c r="J2449" s="5">
        <v>1</v>
      </c>
      <c r="K2449" s="5">
        <v>27</v>
      </c>
      <c r="L2449" s="5">
        <v>15</v>
      </c>
      <c r="M2449" s="5">
        <v>1</v>
      </c>
      <c r="N2449" s="5">
        <v>30</v>
      </c>
      <c r="O2449" s="5">
        <v>17</v>
      </c>
      <c r="P2449" s="5">
        <v>10</v>
      </c>
      <c r="Q2449" s="5">
        <v>0</v>
      </c>
      <c r="R2449" s="5">
        <v>0</v>
      </c>
      <c r="S2449" s="5" t="s">
        <v>27</v>
      </c>
      <c r="T2449" s="5"/>
    </row>
    <row r="2450" spans="1:20" x14ac:dyDescent="0.25">
      <c r="A2450" s="5">
        <f>2443</f>
      </c>
      <c r="B2450" s="5" t="s">
        <v>2469</v>
      </c>
      <c r="C2450" s="5" t="s">
        <v>26</v>
      </c>
      <c r="D2450" s="5" t="s">
        <v>27</v>
      </c>
      <c r="E2450" s="5">
        <v>22</v>
      </c>
      <c r="F2450" s="5">
        <v>0</v>
      </c>
      <c r="G2450" s="5">
        <v>1</v>
      </c>
      <c r="H2450" s="5">
        <v>18</v>
      </c>
      <c r="I2450" s="5">
        <v>28</v>
      </c>
      <c r="J2450" s="5">
        <v>1</v>
      </c>
      <c r="K2450" s="5">
        <v>27</v>
      </c>
      <c r="L2450" s="5">
        <v>15</v>
      </c>
      <c r="M2450" s="5">
        <v>1</v>
      </c>
      <c r="N2450" s="5">
        <v>30</v>
      </c>
      <c r="O2450" s="5">
        <v>17</v>
      </c>
      <c r="P2450" s="5">
        <v>10</v>
      </c>
      <c r="Q2450" s="5">
        <v>0</v>
      </c>
      <c r="R2450" s="5">
        <v>0</v>
      </c>
      <c r="S2450" s="5" t="s">
        <v>27</v>
      </c>
      <c r="T2450" s="5"/>
    </row>
    <row r="2451" spans="1:20" x14ac:dyDescent="0.25">
      <c r="A2451" s="5">
        <f>2444</f>
      </c>
      <c r="B2451" s="5" t="s">
        <v>2470</v>
      </c>
      <c r="C2451" s="5" t="s">
        <v>26</v>
      </c>
      <c r="D2451" s="5" t="s">
        <v>27</v>
      </c>
      <c r="E2451" s="5">
        <v>22</v>
      </c>
      <c r="F2451" s="5">
        <v>0</v>
      </c>
      <c r="G2451" s="5">
        <v>1</v>
      </c>
      <c r="H2451" s="5">
        <v>18</v>
      </c>
      <c r="I2451" s="5">
        <v>28</v>
      </c>
      <c r="J2451" s="5">
        <v>1</v>
      </c>
      <c r="K2451" s="5">
        <v>27</v>
      </c>
      <c r="L2451" s="5">
        <v>15</v>
      </c>
      <c r="M2451" s="5">
        <v>1</v>
      </c>
      <c r="N2451" s="5">
        <v>30</v>
      </c>
      <c r="O2451" s="5">
        <v>17</v>
      </c>
      <c r="P2451" s="5">
        <v>10</v>
      </c>
      <c r="Q2451" s="5">
        <v>0</v>
      </c>
      <c r="R2451" s="5">
        <v>0</v>
      </c>
      <c r="S2451" s="5" t="s">
        <v>27</v>
      </c>
      <c r="T2451" s="5"/>
    </row>
    <row r="2452" spans="1:20" x14ac:dyDescent="0.25">
      <c r="A2452" s="5">
        <f>2445</f>
      </c>
      <c r="B2452" s="5" t="s">
        <v>2471</v>
      </c>
      <c r="C2452" s="5" t="s">
        <v>26</v>
      </c>
      <c r="D2452" s="5" t="s">
        <v>27</v>
      </c>
      <c r="E2452" s="5">
        <v>22</v>
      </c>
      <c r="F2452" s="5">
        <v>0</v>
      </c>
      <c r="G2452" s="5">
        <v>1</v>
      </c>
      <c r="H2452" s="5">
        <v>18</v>
      </c>
      <c r="I2452" s="5">
        <v>28</v>
      </c>
      <c r="J2452" s="5">
        <v>1</v>
      </c>
      <c r="K2452" s="5">
        <v>27</v>
      </c>
      <c r="L2452" s="5">
        <v>15</v>
      </c>
      <c r="M2452" s="5">
        <v>1</v>
      </c>
      <c r="N2452" s="5">
        <v>30</v>
      </c>
      <c r="O2452" s="5">
        <v>17</v>
      </c>
      <c r="P2452" s="5">
        <v>10</v>
      </c>
      <c r="Q2452" s="5">
        <v>0</v>
      </c>
      <c r="R2452" s="5">
        <v>0</v>
      </c>
      <c r="S2452" s="5" t="s">
        <v>27</v>
      </c>
      <c r="T2452" s="5"/>
    </row>
    <row r="2453" spans="1:20" x14ac:dyDescent="0.25">
      <c r="A2453" s="5">
        <f>2446</f>
      </c>
      <c r="B2453" s="5" t="s">
        <v>2472</v>
      </c>
      <c r="C2453" s="5" t="s">
        <v>26</v>
      </c>
      <c r="D2453" s="5" t="s">
        <v>27</v>
      </c>
      <c r="E2453" s="5">
        <v>22</v>
      </c>
      <c r="F2453" s="5">
        <v>0</v>
      </c>
      <c r="G2453" s="5">
        <v>1</v>
      </c>
      <c r="H2453" s="5">
        <v>18</v>
      </c>
      <c r="I2453" s="5">
        <v>28</v>
      </c>
      <c r="J2453" s="5">
        <v>1</v>
      </c>
      <c r="K2453" s="5">
        <v>27</v>
      </c>
      <c r="L2453" s="5">
        <v>15</v>
      </c>
      <c r="M2453" s="5">
        <v>1</v>
      </c>
      <c r="N2453" s="5">
        <v>30</v>
      </c>
      <c r="O2453" s="5">
        <v>17</v>
      </c>
      <c r="P2453" s="5">
        <v>10</v>
      </c>
      <c r="Q2453" s="5">
        <v>0</v>
      </c>
      <c r="R2453" s="5">
        <v>0</v>
      </c>
      <c r="S2453" s="5" t="s">
        <v>27</v>
      </c>
      <c r="T2453" s="5"/>
    </row>
    <row r="2454" spans="1:20" x14ac:dyDescent="0.25">
      <c r="A2454" s="5">
        <f>2447</f>
      </c>
      <c r="B2454" s="5" t="s">
        <v>2473</v>
      </c>
      <c r="C2454" s="5" t="s">
        <v>26</v>
      </c>
      <c r="D2454" s="5" t="s">
        <v>27</v>
      </c>
      <c r="E2454" s="5">
        <v>22</v>
      </c>
      <c r="F2454" s="5">
        <v>0</v>
      </c>
      <c r="G2454" s="5">
        <v>1</v>
      </c>
      <c r="H2454" s="5">
        <v>18</v>
      </c>
      <c r="I2454" s="5">
        <v>28</v>
      </c>
      <c r="J2454" s="5">
        <v>1</v>
      </c>
      <c r="K2454" s="5">
        <v>27</v>
      </c>
      <c r="L2454" s="5">
        <v>15</v>
      </c>
      <c r="M2454" s="5">
        <v>1</v>
      </c>
      <c r="N2454" s="5">
        <v>30</v>
      </c>
      <c r="O2454" s="5">
        <v>17</v>
      </c>
      <c r="P2454" s="5">
        <v>10</v>
      </c>
      <c r="Q2454" s="5">
        <v>0</v>
      </c>
      <c r="R2454" s="5">
        <v>0</v>
      </c>
      <c r="S2454" s="5" t="s">
        <v>27</v>
      </c>
      <c r="T2454" s="5"/>
    </row>
    <row r="2455" spans="1:20" x14ac:dyDescent="0.25">
      <c r="A2455" s="5">
        <f>2448</f>
      </c>
      <c r="B2455" s="5" t="s">
        <v>2474</v>
      </c>
      <c r="C2455" s="5" t="s">
        <v>26</v>
      </c>
      <c r="D2455" s="5" t="s">
        <v>27</v>
      </c>
      <c r="E2455" s="5">
        <v>22</v>
      </c>
      <c r="F2455" s="5">
        <v>0</v>
      </c>
      <c r="G2455" s="5">
        <v>1</v>
      </c>
      <c r="H2455" s="5">
        <v>18</v>
      </c>
      <c r="I2455" s="5">
        <v>28</v>
      </c>
      <c r="J2455" s="5">
        <v>1</v>
      </c>
      <c r="K2455" s="5">
        <v>27</v>
      </c>
      <c r="L2455" s="5">
        <v>15</v>
      </c>
      <c r="M2455" s="5">
        <v>1</v>
      </c>
      <c r="N2455" s="5">
        <v>30</v>
      </c>
      <c r="O2455" s="5">
        <v>17</v>
      </c>
      <c r="P2455" s="5">
        <v>10</v>
      </c>
      <c r="Q2455" s="5">
        <v>0</v>
      </c>
      <c r="R2455" s="5">
        <v>0</v>
      </c>
      <c r="S2455" s="5" t="s">
        <v>27</v>
      </c>
      <c r="T2455" s="5"/>
    </row>
    <row r="2456" spans="1:20" x14ac:dyDescent="0.25">
      <c r="A2456" s="5">
        <f>2449</f>
      </c>
      <c r="B2456" s="5" t="s">
        <v>2475</v>
      </c>
      <c r="C2456" s="5" t="s">
        <v>26</v>
      </c>
      <c r="D2456" s="5" t="s">
        <v>27</v>
      </c>
      <c r="E2456" s="5">
        <v>22</v>
      </c>
      <c r="F2456" s="5">
        <v>0</v>
      </c>
      <c r="G2456" s="5">
        <v>1</v>
      </c>
      <c r="H2456" s="5">
        <v>18</v>
      </c>
      <c r="I2456" s="5">
        <v>28</v>
      </c>
      <c r="J2456" s="5">
        <v>1</v>
      </c>
      <c r="K2456" s="5">
        <v>27</v>
      </c>
      <c r="L2456" s="5">
        <v>15</v>
      </c>
      <c r="M2456" s="5">
        <v>1</v>
      </c>
      <c r="N2456" s="5">
        <v>30</v>
      </c>
      <c r="O2456" s="5">
        <v>17</v>
      </c>
      <c r="P2456" s="5">
        <v>10</v>
      </c>
      <c r="Q2456" s="5">
        <v>0</v>
      </c>
      <c r="R2456" s="5">
        <v>0</v>
      </c>
      <c r="S2456" s="5" t="s">
        <v>27</v>
      </c>
      <c r="T2456" s="5"/>
    </row>
    <row r="2457" spans="1:20" x14ac:dyDescent="0.25">
      <c r="A2457" s="5">
        <f>2450</f>
      </c>
      <c r="B2457" s="5" t="s">
        <v>2476</v>
      </c>
      <c r="C2457" s="5" t="s">
        <v>26</v>
      </c>
      <c r="D2457" s="5" t="s">
        <v>27</v>
      </c>
      <c r="E2457" s="5">
        <v>22</v>
      </c>
      <c r="F2457" s="5">
        <v>0</v>
      </c>
      <c r="G2457" s="5">
        <v>1</v>
      </c>
      <c r="H2457" s="5">
        <v>18</v>
      </c>
      <c r="I2457" s="5">
        <v>28</v>
      </c>
      <c r="J2457" s="5">
        <v>1</v>
      </c>
      <c r="K2457" s="5">
        <v>27</v>
      </c>
      <c r="L2457" s="5">
        <v>15</v>
      </c>
      <c r="M2457" s="5">
        <v>1</v>
      </c>
      <c r="N2457" s="5">
        <v>30</v>
      </c>
      <c r="O2457" s="5">
        <v>17</v>
      </c>
      <c r="P2457" s="5">
        <v>10</v>
      </c>
      <c r="Q2457" s="5">
        <v>0</v>
      </c>
      <c r="R2457" s="5">
        <v>0</v>
      </c>
      <c r="S2457" s="5" t="s">
        <v>27</v>
      </c>
      <c r="T2457" s="5"/>
    </row>
    <row r="2458" spans="1:20" x14ac:dyDescent="0.25">
      <c r="A2458" s="5">
        <f>2451</f>
      </c>
      <c r="B2458" s="5" t="s">
        <v>2477</v>
      </c>
      <c r="C2458" s="5" t="s">
        <v>26</v>
      </c>
      <c r="D2458" s="5" t="s">
        <v>27</v>
      </c>
      <c r="E2458" s="5">
        <v>22</v>
      </c>
      <c r="F2458" s="5">
        <v>0</v>
      </c>
      <c r="G2458" s="5">
        <v>1</v>
      </c>
      <c r="H2458" s="5">
        <v>18</v>
      </c>
      <c r="I2458" s="5">
        <v>28</v>
      </c>
      <c r="J2458" s="5">
        <v>1</v>
      </c>
      <c r="K2458" s="5">
        <v>27</v>
      </c>
      <c r="L2458" s="5">
        <v>15</v>
      </c>
      <c r="M2458" s="5">
        <v>1</v>
      </c>
      <c r="N2458" s="5">
        <v>30</v>
      </c>
      <c r="O2458" s="5">
        <v>17</v>
      </c>
      <c r="P2458" s="5">
        <v>10</v>
      </c>
      <c r="Q2458" s="5">
        <v>0</v>
      </c>
      <c r="R2458" s="5">
        <v>0</v>
      </c>
      <c r="S2458" s="5" t="s">
        <v>27</v>
      </c>
      <c r="T2458" s="5"/>
    </row>
    <row r="2459" spans="1:20" x14ac:dyDescent="0.25">
      <c r="A2459" s="5">
        <f>2452</f>
      </c>
      <c r="B2459" s="5" t="s">
        <v>2478</v>
      </c>
      <c r="C2459" s="5" t="s">
        <v>26</v>
      </c>
      <c r="D2459" s="5" t="s">
        <v>27</v>
      </c>
      <c r="E2459" s="5">
        <v>22</v>
      </c>
      <c r="F2459" s="5">
        <v>0</v>
      </c>
      <c r="G2459" s="5">
        <v>1</v>
      </c>
      <c r="H2459" s="5">
        <v>18</v>
      </c>
      <c r="I2459" s="5">
        <v>28</v>
      </c>
      <c r="J2459" s="5">
        <v>1</v>
      </c>
      <c r="K2459" s="5">
        <v>27</v>
      </c>
      <c r="L2459" s="5">
        <v>15</v>
      </c>
      <c r="M2459" s="5">
        <v>1</v>
      </c>
      <c r="N2459" s="5">
        <v>30</v>
      </c>
      <c r="O2459" s="5">
        <v>17</v>
      </c>
      <c r="P2459" s="5">
        <v>10</v>
      </c>
      <c r="Q2459" s="5">
        <v>0</v>
      </c>
      <c r="R2459" s="5">
        <v>0</v>
      </c>
      <c r="S2459" s="5" t="s">
        <v>27</v>
      </c>
      <c r="T2459" s="5"/>
    </row>
    <row r="2460" spans="1:20" x14ac:dyDescent="0.25">
      <c r="A2460" s="5">
        <f>2453</f>
      </c>
      <c r="B2460" s="5" t="s">
        <v>2479</v>
      </c>
      <c r="C2460" s="5" t="s">
        <v>26</v>
      </c>
      <c r="D2460" s="5" t="s">
        <v>27</v>
      </c>
      <c r="E2460" s="5">
        <v>22</v>
      </c>
      <c r="F2460" s="5">
        <v>0</v>
      </c>
      <c r="G2460" s="5">
        <v>1</v>
      </c>
      <c r="H2460" s="5">
        <v>18</v>
      </c>
      <c r="I2460" s="5">
        <v>28</v>
      </c>
      <c r="J2460" s="5">
        <v>1</v>
      </c>
      <c r="K2460" s="5">
        <v>27</v>
      </c>
      <c r="L2460" s="5">
        <v>15</v>
      </c>
      <c r="M2460" s="5">
        <v>1</v>
      </c>
      <c r="N2460" s="5">
        <v>30</v>
      </c>
      <c r="O2460" s="5">
        <v>17</v>
      </c>
      <c r="P2460" s="5">
        <v>10</v>
      </c>
      <c r="Q2460" s="5">
        <v>0</v>
      </c>
      <c r="R2460" s="5">
        <v>0</v>
      </c>
      <c r="S2460" s="5" t="s">
        <v>27</v>
      </c>
      <c r="T2460" s="5"/>
    </row>
    <row r="2461" spans="1:20" x14ac:dyDescent="0.25">
      <c r="A2461" s="5">
        <f>2454</f>
      </c>
      <c r="B2461" s="5" t="s">
        <v>2480</v>
      </c>
      <c r="C2461" s="5" t="s">
        <v>26</v>
      </c>
      <c r="D2461" s="5" t="s">
        <v>27</v>
      </c>
      <c r="E2461" s="5">
        <v>22</v>
      </c>
      <c r="F2461" s="5">
        <v>0</v>
      </c>
      <c r="G2461" s="5">
        <v>1</v>
      </c>
      <c r="H2461" s="5">
        <v>18</v>
      </c>
      <c r="I2461" s="5">
        <v>28</v>
      </c>
      <c r="J2461" s="5">
        <v>1</v>
      </c>
      <c r="K2461" s="5">
        <v>27</v>
      </c>
      <c r="L2461" s="5">
        <v>15</v>
      </c>
      <c r="M2461" s="5">
        <v>1</v>
      </c>
      <c r="N2461" s="5">
        <v>30</v>
      </c>
      <c r="O2461" s="5">
        <v>17</v>
      </c>
      <c r="P2461" s="5">
        <v>10</v>
      </c>
      <c r="Q2461" s="5">
        <v>0</v>
      </c>
      <c r="R2461" s="5">
        <v>0</v>
      </c>
      <c r="S2461" s="5" t="s">
        <v>27</v>
      </c>
      <c r="T2461" s="5"/>
    </row>
    <row r="2462" spans="1:20" x14ac:dyDescent="0.25">
      <c r="A2462" s="5">
        <f>2455</f>
      </c>
      <c r="B2462" s="5" t="s">
        <v>2481</v>
      </c>
      <c r="C2462" s="5" t="s">
        <v>26</v>
      </c>
      <c r="D2462" s="5" t="s">
        <v>27</v>
      </c>
      <c r="E2462" s="5">
        <v>22</v>
      </c>
      <c r="F2462" s="5">
        <v>0</v>
      </c>
      <c r="G2462" s="5">
        <v>1</v>
      </c>
      <c r="H2462" s="5">
        <v>18</v>
      </c>
      <c r="I2462" s="5">
        <v>28</v>
      </c>
      <c r="J2462" s="5">
        <v>1</v>
      </c>
      <c r="K2462" s="5">
        <v>27</v>
      </c>
      <c r="L2462" s="5">
        <v>15</v>
      </c>
      <c r="M2462" s="5">
        <v>1</v>
      </c>
      <c r="N2462" s="5">
        <v>30</v>
      </c>
      <c r="O2462" s="5">
        <v>17</v>
      </c>
      <c r="P2462" s="5">
        <v>10</v>
      </c>
      <c r="Q2462" s="5">
        <v>0</v>
      </c>
      <c r="R2462" s="5">
        <v>0</v>
      </c>
      <c r="S2462" s="5" t="s">
        <v>27</v>
      </c>
      <c r="T2462" s="5"/>
    </row>
    <row r="2463" spans="1:20" x14ac:dyDescent="0.25">
      <c r="A2463" s="5">
        <f>2456</f>
      </c>
      <c r="B2463" s="5" t="s">
        <v>2482</v>
      </c>
      <c r="C2463" s="5" t="s">
        <v>26</v>
      </c>
      <c r="D2463" s="5" t="s">
        <v>27</v>
      </c>
      <c r="E2463" s="5">
        <v>22</v>
      </c>
      <c r="F2463" s="5">
        <v>0</v>
      </c>
      <c r="G2463" s="5">
        <v>1</v>
      </c>
      <c r="H2463" s="5">
        <v>18</v>
      </c>
      <c r="I2463" s="5">
        <v>28</v>
      </c>
      <c r="J2463" s="5">
        <v>1</v>
      </c>
      <c r="K2463" s="5">
        <v>27</v>
      </c>
      <c r="L2463" s="5">
        <v>15</v>
      </c>
      <c r="M2463" s="5">
        <v>1</v>
      </c>
      <c r="N2463" s="5">
        <v>30</v>
      </c>
      <c r="O2463" s="5">
        <v>17</v>
      </c>
      <c r="P2463" s="5">
        <v>10</v>
      </c>
      <c r="Q2463" s="5">
        <v>0</v>
      </c>
      <c r="R2463" s="5">
        <v>0</v>
      </c>
      <c r="S2463" s="5" t="s">
        <v>27</v>
      </c>
      <c r="T2463" s="5"/>
    </row>
    <row r="2464" spans="1:20" x14ac:dyDescent="0.25">
      <c r="A2464" s="5">
        <f>2457</f>
      </c>
      <c r="B2464" s="5" t="s">
        <v>2483</v>
      </c>
      <c r="C2464" s="5" t="s">
        <v>26</v>
      </c>
      <c r="D2464" s="5" t="s">
        <v>27</v>
      </c>
      <c r="E2464" s="5">
        <v>22</v>
      </c>
      <c r="F2464" s="5">
        <v>0</v>
      </c>
      <c r="G2464" s="5">
        <v>1</v>
      </c>
      <c r="H2464" s="5">
        <v>18</v>
      </c>
      <c r="I2464" s="5">
        <v>28</v>
      </c>
      <c r="J2464" s="5">
        <v>1</v>
      </c>
      <c r="K2464" s="5">
        <v>27</v>
      </c>
      <c r="L2464" s="5">
        <v>15</v>
      </c>
      <c r="M2464" s="5">
        <v>1</v>
      </c>
      <c r="N2464" s="5">
        <v>30</v>
      </c>
      <c r="O2464" s="5">
        <v>17</v>
      </c>
      <c r="P2464" s="5">
        <v>10</v>
      </c>
      <c r="Q2464" s="5">
        <v>0</v>
      </c>
      <c r="R2464" s="5">
        <v>0</v>
      </c>
      <c r="S2464" s="5" t="s">
        <v>27</v>
      </c>
      <c r="T2464" s="5"/>
    </row>
    <row r="2465" spans="1:20" x14ac:dyDescent="0.25">
      <c r="A2465" s="5">
        <f>2458</f>
      </c>
      <c r="B2465" s="5" t="s">
        <v>2484</v>
      </c>
      <c r="C2465" s="5" t="s">
        <v>26</v>
      </c>
      <c r="D2465" s="5" t="s">
        <v>27</v>
      </c>
      <c r="E2465" s="5">
        <v>22</v>
      </c>
      <c r="F2465" s="5">
        <v>0</v>
      </c>
      <c r="G2465" s="5">
        <v>1</v>
      </c>
      <c r="H2465" s="5">
        <v>18</v>
      </c>
      <c r="I2465" s="5">
        <v>28</v>
      </c>
      <c r="J2465" s="5">
        <v>1</v>
      </c>
      <c r="K2465" s="5">
        <v>27</v>
      </c>
      <c r="L2465" s="5">
        <v>15</v>
      </c>
      <c r="M2465" s="5">
        <v>1</v>
      </c>
      <c r="N2465" s="5">
        <v>30</v>
      </c>
      <c r="O2465" s="5">
        <v>17</v>
      </c>
      <c r="P2465" s="5">
        <v>10</v>
      </c>
      <c r="Q2465" s="5">
        <v>0</v>
      </c>
      <c r="R2465" s="5">
        <v>0</v>
      </c>
      <c r="S2465" s="5" t="s">
        <v>27</v>
      </c>
      <c r="T2465" s="5"/>
    </row>
    <row r="2466" spans="1:20" x14ac:dyDescent="0.25">
      <c r="A2466" s="5">
        <f>2459</f>
      </c>
      <c r="B2466" s="5" t="s">
        <v>2485</v>
      </c>
      <c r="C2466" s="5" t="s">
        <v>26</v>
      </c>
      <c r="D2466" s="5" t="s">
        <v>27</v>
      </c>
      <c r="E2466" s="5">
        <v>22</v>
      </c>
      <c r="F2466" s="5">
        <v>0</v>
      </c>
      <c r="G2466" s="5">
        <v>1</v>
      </c>
      <c r="H2466" s="5">
        <v>18</v>
      </c>
      <c r="I2466" s="5">
        <v>28</v>
      </c>
      <c r="J2466" s="5">
        <v>1</v>
      </c>
      <c r="K2466" s="5">
        <v>27</v>
      </c>
      <c r="L2466" s="5">
        <v>15</v>
      </c>
      <c r="M2466" s="5">
        <v>1</v>
      </c>
      <c r="N2466" s="5">
        <v>30</v>
      </c>
      <c r="O2466" s="5">
        <v>17</v>
      </c>
      <c r="P2466" s="5">
        <v>10</v>
      </c>
      <c r="Q2466" s="5">
        <v>0</v>
      </c>
      <c r="R2466" s="5">
        <v>0</v>
      </c>
      <c r="S2466" s="5" t="s">
        <v>27</v>
      </c>
      <c r="T2466" s="5"/>
    </row>
    <row r="2467" spans="1:20" x14ac:dyDescent="0.25">
      <c r="A2467" s="5">
        <f>2460</f>
      </c>
      <c r="B2467" s="5" t="s">
        <v>2486</v>
      </c>
      <c r="C2467" s="5" t="s">
        <v>26</v>
      </c>
      <c r="D2467" s="5" t="s">
        <v>27</v>
      </c>
      <c r="E2467" s="5">
        <v>22</v>
      </c>
      <c r="F2467" s="5">
        <v>0</v>
      </c>
      <c r="G2467" s="5">
        <v>1</v>
      </c>
      <c r="H2467" s="5">
        <v>18</v>
      </c>
      <c r="I2467" s="5">
        <v>28</v>
      </c>
      <c r="J2467" s="5">
        <v>1</v>
      </c>
      <c r="K2467" s="5">
        <v>27</v>
      </c>
      <c r="L2467" s="5">
        <v>15</v>
      </c>
      <c r="M2467" s="5">
        <v>1</v>
      </c>
      <c r="N2467" s="5">
        <v>30</v>
      </c>
      <c r="O2467" s="5">
        <v>17</v>
      </c>
      <c r="P2467" s="5">
        <v>10</v>
      </c>
      <c r="Q2467" s="5">
        <v>0</v>
      </c>
      <c r="R2467" s="5">
        <v>0</v>
      </c>
      <c r="S2467" s="5" t="s">
        <v>27</v>
      </c>
      <c r="T2467" s="5"/>
    </row>
    <row r="2468" spans="1:20" x14ac:dyDescent="0.25">
      <c r="A2468" s="5">
        <f>2461</f>
      </c>
      <c r="B2468" s="5" t="s">
        <v>2487</v>
      </c>
      <c r="C2468" s="5" t="s">
        <v>26</v>
      </c>
      <c r="D2468" s="5" t="s">
        <v>27</v>
      </c>
      <c r="E2468" s="5">
        <v>22</v>
      </c>
      <c r="F2468" s="5">
        <v>0</v>
      </c>
      <c r="G2468" s="5">
        <v>1</v>
      </c>
      <c r="H2468" s="5">
        <v>18</v>
      </c>
      <c r="I2468" s="5">
        <v>28</v>
      </c>
      <c r="J2468" s="5">
        <v>1</v>
      </c>
      <c r="K2468" s="5">
        <v>27</v>
      </c>
      <c r="L2468" s="5">
        <v>15</v>
      </c>
      <c r="M2468" s="5">
        <v>1</v>
      </c>
      <c r="N2468" s="5">
        <v>30</v>
      </c>
      <c r="O2468" s="5">
        <v>17</v>
      </c>
      <c r="P2468" s="5">
        <v>10</v>
      </c>
      <c r="Q2468" s="5">
        <v>0</v>
      </c>
      <c r="R2468" s="5">
        <v>0</v>
      </c>
      <c r="S2468" s="5" t="s">
        <v>27</v>
      </c>
      <c r="T2468" s="5"/>
    </row>
    <row r="2469" spans="1:20" x14ac:dyDescent="0.25">
      <c r="A2469" s="5">
        <f>2462</f>
      </c>
      <c r="B2469" s="5" t="s">
        <v>2488</v>
      </c>
      <c r="C2469" s="5" t="s">
        <v>26</v>
      </c>
      <c r="D2469" s="5" t="s">
        <v>27</v>
      </c>
      <c r="E2469" s="5">
        <v>22</v>
      </c>
      <c r="F2469" s="5">
        <v>0</v>
      </c>
      <c r="G2469" s="5">
        <v>1</v>
      </c>
      <c r="H2469" s="5">
        <v>18</v>
      </c>
      <c r="I2469" s="5">
        <v>28</v>
      </c>
      <c r="J2469" s="5">
        <v>1</v>
      </c>
      <c r="K2469" s="5">
        <v>27</v>
      </c>
      <c r="L2469" s="5">
        <v>15</v>
      </c>
      <c r="M2469" s="5">
        <v>1</v>
      </c>
      <c r="N2469" s="5">
        <v>30</v>
      </c>
      <c r="O2469" s="5">
        <v>17</v>
      </c>
      <c r="P2469" s="5">
        <v>10</v>
      </c>
      <c r="Q2469" s="5">
        <v>0</v>
      </c>
      <c r="R2469" s="5">
        <v>0</v>
      </c>
      <c r="S2469" s="5" t="s">
        <v>27</v>
      </c>
      <c r="T2469" s="5"/>
    </row>
    <row r="2470" spans="1:20" x14ac:dyDescent="0.25">
      <c r="A2470" s="5">
        <f>2463</f>
      </c>
      <c r="B2470" s="5" t="s">
        <v>2489</v>
      </c>
      <c r="C2470" s="5" t="s">
        <v>26</v>
      </c>
      <c r="D2470" s="5" t="s">
        <v>27</v>
      </c>
      <c r="E2470" s="5">
        <v>22</v>
      </c>
      <c r="F2470" s="5">
        <v>0</v>
      </c>
      <c r="G2470" s="5">
        <v>1</v>
      </c>
      <c r="H2470" s="5">
        <v>18</v>
      </c>
      <c r="I2470" s="5">
        <v>28</v>
      </c>
      <c r="J2470" s="5">
        <v>1</v>
      </c>
      <c r="K2470" s="5">
        <v>27</v>
      </c>
      <c r="L2470" s="5">
        <v>15</v>
      </c>
      <c r="M2470" s="5">
        <v>1</v>
      </c>
      <c r="N2470" s="5">
        <v>30</v>
      </c>
      <c r="O2470" s="5">
        <v>17</v>
      </c>
      <c r="P2470" s="5">
        <v>10</v>
      </c>
      <c r="Q2470" s="5">
        <v>0</v>
      </c>
      <c r="R2470" s="5">
        <v>0</v>
      </c>
      <c r="S2470" s="5" t="s">
        <v>27</v>
      </c>
      <c r="T2470" s="5"/>
    </row>
    <row r="2471" spans="1:20" x14ac:dyDescent="0.25">
      <c r="A2471" s="5">
        <f>2464</f>
      </c>
      <c r="B2471" s="5" t="s">
        <v>2490</v>
      </c>
      <c r="C2471" s="5" t="s">
        <v>26</v>
      </c>
      <c r="D2471" s="5" t="s">
        <v>27</v>
      </c>
      <c r="E2471" s="5">
        <v>22</v>
      </c>
      <c r="F2471" s="5">
        <v>0</v>
      </c>
      <c r="G2471" s="5">
        <v>1</v>
      </c>
      <c r="H2471" s="5">
        <v>18</v>
      </c>
      <c r="I2471" s="5">
        <v>28</v>
      </c>
      <c r="J2471" s="5">
        <v>1</v>
      </c>
      <c r="K2471" s="5">
        <v>27</v>
      </c>
      <c r="L2471" s="5">
        <v>15</v>
      </c>
      <c r="M2471" s="5">
        <v>1</v>
      </c>
      <c r="N2471" s="5">
        <v>30</v>
      </c>
      <c r="O2471" s="5">
        <v>17</v>
      </c>
      <c r="P2471" s="5">
        <v>10</v>
      </c>
      <c r="Q2471" s="5">
        <v>0</v>
      </c>
      <c r="R2471" s="5">
        <v>0</v>
      </c>
      <c r="S2471" s="5" t="s">
        <v>27</v>
      </c>
      <c r="T2471" s="5"/>
    </row>
    <row r="2472" spans="1:20" x14ac:dyDescent="0.25">
      <c r="A2472" s="5">
        <f>2465</f>
      </c>
      <c r="B2472" s="5" t="s">
        <v>2491</v>
      </c>
      <c r="C2472" s="5" t="s">
        <v>26</v>
      </c>
      <c r="D2472" s="5" t="s">
        <v>27</v>
      </c>
      <c r="E2472" s="5">
        <v>22</v>
      </c>
      <c r="F2472" s="5">
        <v>0</v>
      </c>
      <c r="G2472" s="5">
        <v>1</v>
      </c>
      <c r="H2472" s="5">
        <v>18</v>
      </c>
      <c r="I2472" s="5">
        <v>28</v>
      </c>
      <c r="J2472" s="5">
        <v>1</v>
      </c>
      <c r="K2472" s="5">
        <v>27</v>
      </c>
      <c r="L2472" s="5">
        <v>15</v>
      </c>
      <c r="M2472" s="5">
        <v>1</v>
      </c>
      <c r="N2472" s="5">
        <v>30</v>
      </c>
      <c r="O2472" s="5">
        <v>17</v>
      </c>
      <c r="P2472" s="5">
        <v>10</v>
      </c>
      <c r="Q2472" s="5">
        <v>0</v>
      </c>
      <c r="R2472" s="5">
        <v>0</v>
      </c>
      <c r="S2472" s="5" t="s">
        <v>27</v>
      </c>
      <c r="T2472" s="5"/>
    </row>
    <row r="2473" spans="1:20" x14ac:dyDescent="0.25">
      <c r="A2473" s="5">
        <f>2466</f>
      </c>
      <c r="B2473" s="5" t="s">
        <v>2492</v>
      </c>
      <c r="C2473" s="5" t="s">
        <v>26</v>
      </c>
      <c r="D2473" s="5" t="s">
        <v>27</v>
      </c>
      <c r="E2473" s="5">
        <v>22</v>
      </c>
      <c r="F2473" s="5">
        <v>0</v>
      </c>
      <c r="G2473" s="5">
        <v>1</v>
      </c>
      <c r="H2473" s="5">
        <v>18</v>
      </c>
      <c r="I2473" s="5">
        <v>28</v>
      </c>
      <c r="J2473" s="5">
        <v>1</v>
      </c>
      <c r="K2473" s="5">
        <v>27</v>
      </c>
      <c r="L2473" s="5">
        <v>15</v>
      </c>
      <c r="M2473" s="5">
        <v>1</v>
      </c>
      <c r="N2473" s="5">
        <v>30</v>
      </c>
      <c r="O2473" s="5">
        <v>17</v>
      </c>
      <c r="P2473" s="5">
        <v>10</v>
      </c>
      <c r="Q2473" s="5">
        <v>0</v>
      </c>
      <c r="R2473" s="5">
        <v>0</v>
      </c>
      <c r="S2473" s="5" t="s">
        <v>27</v>
      </c>
      <c r="T2473" s="5"/>
    </row>
    <row r="2474" spans="1:20" x14ac:dyDescent="0.25">
      <c r="A2474" s="5">
        <f>2467</f>
      </c>
      <c r="B2474" s="5" t="s">
        <v>2493</v>
      </c>
      <c r="C2474" s="5" t="s">
        <v>26</v>
      </c>
      <c r="D2474" s="5" t="s">
        <v>27</v>
      </c>
      <c r="E2474" s="5">
        <v>22</v>
      </c>
      <c r="F2474" s="5">
        <v>0</v>
      </c>
      <c r="G2474" s="5">
        <v>1</v>
      </c>
      <c r="H2474" s="5">
        <v>18</v>
      </c>
      <c r="I2474" s="5">
        <v>28</v>
      </c>
      <c r="J2474" s="5">
        <v>1</v>
      </c>
      <c r="K2474" s="5">
        <v>27</v>
      </c>
      <c r="L2474" s="5">
        <v>15</v>
      </c>
      <c r="M2474" s="5">
        <v>1</v>
      </c>
      <c r="N2474" s="5">
        <v>30</v>
      </c>
      <c r="O2474" s="5">
        <v>17</v>
      </c>
      <c r="P2474" s="5">
        <v>10</v>
      </c>
      <c r="Q2474" s="5">
        <v>0</v>
      </c>
      <c r="R2474" s="5">
        <v>0</v>
      </c>
      <c r="S2474" s="5" t="s">
        <v>27</v>
      </c>
      <c r="T2474" s="5"/>
    </row>
    <row r="2475" spans="1:20" x14ac:dyDescent="0.25">
      <c r="A2475" s="5">
        <f>2468</f>
      </c>
      <c r="B2475" s="5" t="s">
        <v>2494</v>
      </c>
      <c r="C2475" s="5" t="s">
        <v>26</v>
      </c>
      <c r="D2475" s="5" t="s">
        <v>27</v>
      </c>
      <c r="E2475" s="5">
        <v>22</v>
      </c>
      <c r="F2475" s="5">
        <v>0</v>
      </c>
      <c r="G2475" s="5">
        <v>1</v>
      </c>
      <c r="H2475" s="5">
        <v>18</v>
      </c>
      <c r="I2475" s="5">
        <v>28</v>
      </c>
      <c r="J2475" s="5">
        <v>1</v>
      </c>
      <c r="K2475" s="5">
        <v>27</v>
      </c>
      <c r="L2475" s="5">
        <v>15</v>
      </c>
      <c r="M2475" s="5">
        <v>1</v>
      </c>
      <c r="N2475" s="5">
        <v>30</v>
      </c>
      <c r="O2475" s="5">
        <v>17</v>
      </c>
      <c r="P2475" s="5">
        <v>10</v>
      </c>
      <c r="Q2475" s="5">
        <v>0</v>
      </c>
      <c r="R2475" s="5">
        <v>0</v>
      </c>
      <c r="S2475" s="5" t="s">
        <v>27</v>
      </c>
      <c r="T2475" s="5"/>
    </row>
    <row r="2476" spans="1:20" x14ac:dyDescent="0.25">
      <c r="A2476" s="5">
        <f>2469</f>
      </c>
      <c r="B2476" s="5" t="s">
        <v>2495</v>
      </c>
      <c r="C2476" s="5" t="s">
        <v>26</v>
      </c>
      <c r="D2476" s="5" t="s">
        <v>27</v>
      </c>
      <c r="E2476" s="5">
        <v>22</v>
      </c>
      <c r="F2476" s="5">
        <v>0</v>
      </c>
      <c r="G2476" s="5">
        <v>1</v>
      </c>
      <c r="H2476" s="5">
        <v>18</v>
      </c>
      <c r="I2476" s="5">
        <v>28</v>
      </c>
      <c r="J2476" s="5">
        <v>1</v>
      </c>
      <c r="K2476" s="5">
        <v>27</v>
      </c>
      <c r="L2476" s="5">
        <v>15</v>
      </c>
      <c r="M2476" s="5">
        <v>1</v>
      </c>
      <c r="N2476" s="5">
        <v>30</v>
      </c>
      <c r="O2476" s="5">
        <v>17</v>
      </c>
      <c r="P2476" s="5">
        <v>10</v>
      </c>
      <c r="Q2476" s="5">
        <v>0</v>
      </c>
      <c r="R2476" s="5">
        <v>0</v>
      </c>
      <c r="S2476" s="5" t="s">
        <v>27</v>
      </c>
      <c r="T2476" s="5"/>
    </row>
    <row r="2477" spans="1:20" x14ac:dyDescent="0.25">
      <c r="A2477" s="5">
        <f>2470</f>
      </c>
      <c r="B2477" s="5" t="s">
        <v>2496</v>
      </c>
      <c r="C2477" s="5" t="s">
        <v>26</v>
      </c>
      <c r="D2477" s="5" t="s">
        <v>27</v>
      </c>
      <c r="E2477" s="5">
        <v>22</v>
      </c>
      <c r="F2477" s="5">
        <v>0</v>
      </c>
      <c r="G2477" s="5">
        <v>1</v>
      </c>
      <c r="H2477" s="5">
        <v>18</v>
      </c>
      <c r="I2477" s="5">
        <v>28</v>
      </c>
      <c r="J2477" s="5">
        <v>1</v>
      </c>
      <c r="K2477" s="5">
        <v>27</v>
      </c>
      <c r="L2477" s="5">
        <v>15</v>
      </c>
      <c r="M2477" s="5">
        <v>1</v>
      </c>
      <c r="N2477" s="5">
        <v>30</v>
      </c>
      <c r="O2477" s="5">
        <v>17</v>
      </c>
      <c r="P2477" s="5">
        <v>10</v>
      </c>
      <c r="Q2477" s="5">
        <v>0</v>
      </c>
      <c r="R2477" s="5">
        <v>0</v>
      </c>
      <c r="S2477" s="5" t="s">
        <v>27</v>
      </c>
      <c r="T2477" s="5"/>
    </row>
    <row r="2478" spans="1:20" x14ac:dyDescent="0.25">
      <c r="A2478" s="5">
        <f>2471</f>
      </c>
      <c r="B2478" s="5" t="s">
        <v>2497</v>
      </c>
      <c r="C2478" s="5" t="s">
        <v>26</v>
      </c>
      <c r="D2478" s="5" t="s">
        <v>27</v>
      </c>
      <c r="E2478" s="5">
        <v>22</v>
      </c>
      <c r="F2478" s="5">
        <v>0</v>
      </c>
      <c r="G2478" s="5">
        <v>1</v>
      </c>
      <c r="H2478" s="5">
        <v>18</v>
      </c>
      <c r="I2478" s="5">
        <v>28</v>
      </c>
      <c r="J2478" s="5">
        <v>1</v>
      </c>
      <c r="K2478" s="5">
        <v>27</v>
      </c>
      <c r="L2478" s="5">
        <v>15</v>
      </c>
      <c r="M2478" s="5">
        <v>1</v>
      </c>
      <c r="N2478" s="5">
        <v>30</v>
      </c>
      <c r="O2478" s="5">
        <v>17</v>
      </c>
      <c r="P2478" s="5">
        <v>10</v>
      </c>
      <c r="Q2478" s="5">
        <v>0</v>
      </c>
      <c r="R2478" s="5">
        <v>0</v>
      </c>
      <c r="S2478" s="5" t="s">
        <v>27</v>
      </c>
      <c r="T2478" s="5"/>
    </row>
    <row r="2479" spans="1:20" x14ac:dyDescent="0.25">
      <c r="A2479" s="5">
        <f>2472</f>
      </c>
      <c r="B2479" s="5" t="s">
        <v>2498</v>
      </c>
      <c r="C2479" s="5" t="s">
        <v>26</v>
      </c>
      <c r="D2479" s="5" t="s">
        <v>27</v>
      </c>
      <c r="E2479" s="5">
        <v>22</v>
      </c>
      <c r="F2479" s="5">
        <v>0</v>
      </c>
      <c r="G2479" s="5">
        <v>1</v>
      </c>
      <c r="H2479" s="5">
        <v>18</v>
      </c>
      <c r="I2479" s="5">
        <v>28</v>
      </c>
      <c r="J2479" s="5">
        <v>1</v>
      </c>
      <c r="K2479" s="5">
        <v>27</v>
      </c>
      <c r="L2479" s="5">
        <v>15</v>
      </c>
      <c r="M2479" s="5">
        <v>1</v>
      </c>
      <c r="N2479" s="5">
        <v>30</v>
      </c>
      <c r="O2479" s="5">
        <v>17</v>
      </c>
      <c r="P2479" s="5">
        <v>10</v>
      </c>
      <c r="Q2479" s="5">
        <v>0</v>
      </c>
      <c r="R2479" s="5">
        <v>0</v>
      </c>
      <c r="S2479" s="5" t="s">
        <v>27</v>
      </c>
      <c r="T2479" s="5"/>
    </row>
    <row r="2480" spans="1:20" x14ac:dyDescent="0.25">
      <c r="A2480" s="5">
        <f>2473</f>
      </c>
      <c r="B2480" s="5" t="s">
        <v>2499</v>
      </c>
      <c r="C2480" s="5" t="s">
        <v>26</v>
      </c>
      <c r="D2480" s="5" t="s">
        <v>27</v>
      </c>
      <c r="E2480" s="5">
        <v>22</v>
      </c>
      <c r="F2480" s="5">
        <v>0</v>
      </c>
      <c r="G2480" s="5">
        <v>1</v>
      </c>
      <c r="H2480" s="5">
        <v>18</v>
      </c>
      <c r="I2480" s="5">
        <v>28</v>
      </c>
      <c r="J2480" s="5">
        <v>1</v>
      </c>
      <c r="K2480" s="5">
        <v>27</v>
      </c>
      <c r="L2480" s="5">
        <v>15</v>
      </c>
      <c r="M2480" s="5">
        <v>1</v>
      </c>
      <c r="N2480" s="5">
        <v>30</v>
      </c>
      <c r="O2480" s="5">
        <v>17</v>
      </c>
      <c r="P2480" s="5">
        <v>10</v>
      </c>
      <c r="Q2480" s="5">
        <v>0</v>
      </c>
      <c r="R2480" s="5">
        <v>0</v>
      </c>
      <c r="S2480" s="5" t="s">
        <v>27</v>
      </c>
      <c r="T2480" s="5"/>
    </row>
    <row r="2481" spans="1:20" x14ac:dyDescent="0.25">
      <c r="A2481" s="5">
        <f>2474</f>
      </c>
      <c r="B2481" s="5" t="s">
        <v>2500</v>
      </c>
      <c r="C2481" s="5" t="s">
        <v>26</v>
      </c>
      <c r="D2481" s="5" t="s">
        <v>27</v>
      </c>
      <c r="E2481" s="5">
        <v>22</v>
      </c>
      <c r="F2481" s="5">
        <v>0</v>
      </c>
      <c r="G2481" s="5">
        <v>1</v>
      </c>
      <c r="H2481" s="5">
        <v>18</v>
      </c>
      <c r="I2481" s="5">
        <v>28</v>
      </c>
      <c r="J2481" s="5">
        <v>1</v>
      </c>
      <c r="K2481" s="5">
        <v>27</v>
      </c>
      <c r="L2481" s="5">
        <v>15</v>
      </c>
      <c r="M2481" s="5">
        <v>1</v>
      </c>
      <c r="N2481" s="5">
        <v>30</v>
      </c>
      <c r="O2481" s="5">
        <v>17</v>
      </c>
      <c r="P2481" s="5">
        <v>10</v>
      </c>
      <c r="Q2481" s="5">
        <v>0</v>
      </c>
      <c r="R2481" s="5">
        <v>0</v>
      </c>
      <c r="S2481" s="5" t="s">
        <v>27</v>
      </c>
      <c r="T2481" s="5"/>
    </row>
    <row r="2482" spans="1:20" x14ac:dyDescent="0.25">
      <c r="A2482" s="5">
        <f>2475</f>
      </c>
      <c r="B2482" s="5" t="s">
        <v>2501</v>
      </c>
      <c r="C2482" s="5" t="s">
        <v>26</v>
      </c>
      <c r="D2482" s="5" t="s">
        <v>27</v>
      </c>
      <c r="E2482" s="5">
        <v>22</v>
      </c>
      <c r="F2482" s="5">
        <v>0</v>
      </c>
      <c r="G2482" s="5">
        <v>1</v>
      </c>
      <c r="H2482" s="5">
        <v>18</v>
      </c>
      <c r="I2482" s="5">
        <v>28</v>
      </c>
      <c r="J2482" s="5">
        <v>1</v>
      </c>
      <c r="K2482" s="5">
        <v>27</v>
      </c>
      <c r="L2482" s="5">
        <v>15</v>
      </c>
      <c r="M2482" s="5">
        <v>1</v>
      </c>
      <c r="N2482" s="5">
        <v>30</v>
      </c>
      <c r="O2482" s="5">
        <v>17</v>
      </c>
      <c r="P2482" s="5">
        <v>10</v>
      </c>
      <c r="Q2482" s="5">
        <v>0</v>
      </c>
      <c r="R2482" s="5">
        <v>0</v>
      </c>
      <c r="S2482" s="5" t="s">
        <v>27</v>
      </c>
      <c r="T2482" s="5"/>
    </row>
    <row r="2483" spans="1:20" x14ac:dyDescent="0.25">
      <c r="A2483" s="5">
        <f>2476</f>
      </c>
      <c r="B2483" s="5" t="s">
        <v>2502</v>
      </c>
      <c r="C2483" s="5" t="s">
        <v>26</v>
      </c>
      <c r="D2483" s="5" t="s">
        <v>27</v>
      </c>
      <c r="E2483" s="5">
        <v>22</v>
      </c>
      <c r="F2483" s="5">
        <v>0</v>
      </c>
      <c r="G2483" s="5">
        <v>1</v>
      </c>
      <c r="H2483" s="5">
        <v>18</v>
      </c>
      <c r="I2483" s="5">
        <v>28</v>
      </c>
      <c r="J2483" s="5">
        <v>1</v>
      </c>
      <c r="K2483" s="5">
        <v>27</v>
      </c>
      <c r="L2483" s="5">
        <v>15</v>
      </c>
      <c r="M2483" s="5">
        <v>1</v>
      </c>
      <c r="N2483" s="5">
        <v>30</v>
      </c>
      <c r="O2483" s="5">
        <v>17</v>
      </c>
      <c r="P2483" s="5">
        <v>10</v>
      </c>
      <c r="Q2483" s="5">
        <v>0</v>
      </c>
      <c r="R2483" s="5">
        <v>0</v>
      </c>
      <c r="S2483" s="5" t="s">
        <v>27</v>
      </c>
      <c r="T2483" s="5"/>
    </row>
    <row r="2484" spans="1:20" x14ac:dyDescent="0.25">
      <c r="A2484" s="5">
        <f>2477</f>
      </c>
      <c r="B2484" s="5" t="s">
        <v>2503</v>
      </c>
      <c r="C2484" s="5" t="s">
        <v>26</v>
      </c>
      <c r="D2484" s="5" t="s">
        <v>27</v>
      </c>
      <c r="E2484" s="5">
        <v>22</v>
      </c>
      <c r="F2484" s="5">
        <v>0</v>
      </c>
      <c r="G2484" s="5">
        <v>1</v>
      </c>
      <c r="H2484" s="5">
        <v>18</v>
      </c>
      <c r="I2484" s="5">
        <v>28</v>
      </c>
      <c r="J2484" s="5">
        <v>1</v>
      </c>
      <c r="K2484" s="5">
        <v>27</v>
      </c>
      <c r="L2484" s="5">
        <v>15</v>
      </c>
      <c r="M2484" s="5">
        <v>1</v>
      </c>
      <c r="N2484" s="5">
        <v>30</v>
      </c>
      <c r="O2484" s="5">
        <v>17</v>
      </c>
      <c r="P2484" s="5">
        <v>10</v>
      </c>
      <c r="Q2484" s="5">
        <v>0</v>
      </c>
      <c r="R2484" s="5">
        <v>0</v>
      </c>
      <c r="S2484" s="5" t="s">
        <v>27</v>
      </c>
      <c r="T2484" s="5"/>
    </row>
    <row r="2485" spans="1:20" x14ac:dyDescent="0.25">
      <c r="A2485" s="5">
        <f>2478</f>
      </c>
      <c r="B2485" s="5" t="s">
        <v>2504</v>
      </c>
      <c r="C2485" s="5" t="s">
        <v>26</v>
      </c>
      <c r="D2485" s="5" t="s">
        <v>27</v>
      </c>
      <c r="E2485" s="5">
        <v>22</v>
      </c>
      <c r="F2485" s="5">
        <v>0</v>
      </c>
      <c r="G2485" s="5">
        <v>1</v>
      </c>
      <c r="H2485" s="5">
        <v>18</v>
      </c>
      <c r="I2485" s="5">
        <v>28</v>
      </c>
      <c r="J2485" s="5">
        <v>1</v>
      </c>
      <c r="K2485" s="5">
        <v>27</v>
      </c>
      <c r="L2485" s="5">
        <v>15</v>
      </c>
      <c r="M2485" s="5">
        <v>1</v>
      </c>
      <c r="N2485" s="5">
        <v>30</v>
      </c>
      <c r="O2485" s="5">
        <v>17</v>
      </c>
      <c r="P2485" s="5">
        <v>10</v>
      </c>
      <c r="Q2485" s="5">
        <v>0</v>
      </c>
      <c r="R2485" s="5">
        <v>0</v>
      </c>
      <c r="S2485" s="5" t="s">
        <v>27</v>
      </c>
      <c r="T2485" s="5"/>
    </row>
    <row r="2486" spans="1:20" x14ac:dyDescent="0.25">
      <c r="A2486" s="5">
        <f>2479</f>
      </c>
      <c r="B2486" s="5" t="s">
        <v>2505</v>
      </c>
      <c r="C2486" s="5" t="s">
        <v>26</v>
      </c>
      <c r="D2486" s="5" t="s">
        <v>27</v>
      </c>
      <c r="E2486" s="5">
        <v>22</v>
      </c>
      <c r="F2486" s="5">
        <v>0</v>
      </c>
      <c r="G2486" s="5">
        <v>1</v>
      </c>
      <c r="H2486" s="5">
        <v>18</v>
      </c>
      <c r="I2486" s="5">
        <v>28</v>
      </c>
      <c r="J2486" s="5">
        <v>1</v>
      </c>
      <c r="K2486" s="5">
        <v>27</v>
      </c>
      <c r="L2486" s="5">
        <v>15</v>
      </c>
      <c r="M2486" s="5">
        <v>1</v>
      </c>
      <c r="N2486" s="5">
        <v>30</v>
      </c>
      <c r="O2486" s="5">
        <v>17</v>
      </c>
      <c r="P2486" s="5">
        <v>10</v>
      </c>
      <c r="Q2486" s="5">
        <v>0</v>
      </c>
      <c r="R2486" s="5">
        <v>0</v>
      </c>
      <c r="S2486" s="5" t="s">
        <v>27</v>
      </c>
      <c r="T2486" s="5"/>
    </row>
    <row r="2487" spans="1:20" x14ac:dyDescent="0.25">
      <c r="A2487" s="5">
        <f>2480</f>
      </c>
      <c r="B2487" s="5" t="s">
        <v>2506</v>
      </c>
      <c r="C2487" s="5" t="s">
        <v>26</v>
      </c>
      <c r="D2487" s="5" t="s">
        <v>27</v>
      </c>
      <c r="E2487" s="5">
        <v>22</v>
      </c>
      <c r="F2487" s="5">
        <v>0</v>
      </c>
      <c r="G2487" s="5">
        <v>1</v>
      </c>
      <c r="H2487" s="5">
        <v>18</v>
      </c>
      <c r="I2487" s="5">
        <v>28</v>
      </c>
      <c r="J2487" s="5">
        <v>1</v>
      </c>
      <c r="K2487" s="5">
        <v>27</v>
      </c>
      <c r="L2487" s="5">
        <v>15</v>
      </c>
      <c r="M2487" s="5">
        <v>1</v>
      </c>
      <c r="N2487" s="5">
        <v>30</v>
      </c>
      <c r="O2487" s="5">
        <v>17</v>
      </c>
      <c r="P2487" s="5">
        <v>10</v>
      </c>
      <c r="Q2487" s="5">
        <v>0</v>
      </c>
      <c r="R2487" s="5">
        <v>0</v>
      </c>
      <c r="S2487" s="5" t="s">
        <v>27</v>
      </c>
      <c r="T2487" s="5"/>
    </row>
    <row r="2488" spans="1:20" x14ac:dyDescent="0.25">
      <c r="A2488" s="5">
        <f>2481</f>
      </c>
      <c r="B2488" s="5" t="s">
        <v>2507</v>
      </c>
      <c r="C2488" s="5" t="s">
        <v>26</v>
      </c>
      <c r="D2488" s="5" t="s">
        <v>27</v>
      </c>
      <c r="E2488" s="5">
        <v>22</v>
      </c>
      <c r="F2488" s="5">
        <v>0</v>
      </c>
      <c r="G2488" s="5">
        <v>1</v>
      </c>
      <c r="H2488" s="5">
        <v>18</v>
      </c>
      <c r="I2488" s="5">
        <v>28</v>
      </c>
      <c r="J2488" s="5">
        <v>1</v>
      </c>
      <c r="K2488" s="5">
        <v>27</v>
      </c>
      <c r="L2488" s="5">
        <v>15</v>
      </c>
      <c r="M2488" s="5">
        <v>1</v>
      </c>
      <c r="N2488" s="5">
        <v>30</v>
      </c>
      <c r="O2488" s="5">
        <v>17</v>
      </c>
      <c r="P2488" s="5">
        <v>10</v>
      </c>
      <c r="Q2488" s="5">
        <v>0</v>
      </c>
      <c r="R2488" s="5">
        <v>0</v>
      </c>
      <c r="S2488" s="5" t="s">
        <v>27</v>
      </c>
      <c r="T2488" s="5"/>
    </row>
    <row r="2489" spans="1:20" x14ac:dyDescent="0.25">
      <c r="A2489" s="5">
        <f>2482</f>
      </c>
      <c r="B2489" s="5" t="s">
        <v>2508</v>
      </c>
      <c r="C2489" s="5" t="s">
        <v>26</v>
      </c>
      <c r="D2489" s="5" t="s">
        <v>27</v>
      </c>
      <c r="E2489" s="5">
        <v>22</v>
      </c>
      <c r="F2489" s="5">
        <v>0</v>
      </c>
      <c r="G2489" s="5">
        <v>1</v>
      </c>
      <c r="H2489" s="5">
        <v>18</v>
      </c>
      <c r="I2489" s="5">
        <v>28</v>
      </c>
      <c r="J2489" s="5">
        <v>1</v>
      </c>
      <c r="K2489" s="5">
        <v>27</v>
      </c>
      <c r="L2489" s="5">
        <v>15</v>
      </c>
      <c r="M2489" s="5">
        <v>1</v>
      </c>
      <c r="N2489" s="5">
        <v>30</v>
      </c>
      <c r="O2489" s="5">
        <v>17</v>
      </c>
      <c r="P2489" s="5">
        <v>10</v>
      </c>
      <c r="Q2489" s="5">
        <v>0</v>
      </c>
      <c r="R2489" s="5">
        <v>0</v>
      </c>
      <c r="S2489" s="5" t="s">
        <v>27</v>
      </c>
      <c r="T2489" s="5"/>
    </row>
    <row r="2490" spans="1:20" x14ac:dyDescent="0.25">
      <c r="A2490" s="5">
        <f>2483</f>
      </c>
      <c r="B2490" s="5" t="s">
        <v>2509</v>
      </c>
      <c r="C2490" s="5" t="s">
        <v>26</v>
      </c>
      <c r="D2490" s="5" t="s">
        <v>27</v>
      </c>
      <c r="E2490" s="5">
        <v>22</v>
      </c>
      <c r="F2490" s="5">
        <v>0</v>
      </c>
      <c r="G2490" s="5">
        <v>1</v>
      </c>
      <c r="H2490" s="5">
        <v>18</v>
      </c>
      <c r="I2490" s="5">
        <v>28</v>
      </c>
      <c r="J2490" s="5">
        <v>1</v>
      </c>
      <c r="K2490" s="5">
        <v>27</v>
      </c>
      <c r="L2490" s="5">
        <v>15</v>
      </c>
      <c r="M2490" s="5">
        <v>1</v>
      </c>
      <c r="N2490" s="5">
        <v>30</v>
      </c>
      <c r="O2490" s="5">
        <v>17</v>
      </c>
      <c r="P2490" s="5">
        <v>10</v>
      </c>
      <c r="Q2490" s="5">
        <v>0</v>
      </c>
      <c r="R2490" s="5">
        <v>0</v>
      </c>
      <c r="S2490" s="5" t="s">
        <v>27</v>
      </c>
      <c r="T2490" s="5"/>
    </row>
    <row r="2491" spans="1:20" x14ac:dyDescent="0.25">
      <c r="A2491" s="5">
        <f>2484</f>
      </c>
      <c r="B2491" s="5" t="s">
        <v>2510</v>
      </c>
      <c r="C2491" s="5" t="s">
        <v>26</v>
      </c>
      <c r="D2491" s="5" t="s">
        <v>27</v>
      </c>
      <c r="E2491" s="5">
        <v>22</v>
      </c>
      <c r="F2491" s="5">
        <v>0</v>
      </c>
      <c r="G2491" s="5">
        <v>1</v>
      </c>
      <c r="H2491" s="5">
        <v>18</v>
      </c>
      <c r="I2491" s="5">
        <v>28</v>
      </c>
      <c r="J2491" s="5">
        <v>1</v>
      </c>
      <c r="K2491" s="5">
        <v>27</v>
      </c>
      <c r="L2491" s="5">
        <v>15</v>
      </c>
      <c r="M2491" s="5">
        <v>1</v>
      </c>
      <c r="N2491" s="5">
        <v>30</v>
      </c>
      <c r="O2491" s="5">
        <v>17</v>
      </c>
      <c r="P2491" s="5">
        <v>10</v>
      </c>
      <c r="Q2491" s="5">
        <v>0</v>
      </c>
      <c r="R2491" s="5">
        <v>0</v>
      </c>
      <c r="S2491" s="5" t="s">
        <v>27</v>
      </c>
      <c r="T2491" s="5"/>
    </row>
    <row r="2492" spans="1:20" x14ac:dyDescent="0.25">
      <c r="A2492" s="5">
        <f>2485</f>
      </c>
      <c r="B2492" s="5" t="s">
        <v>2511</v>
      </c>
      <c r="C2492" s="5" t="s">
        <v>26</v>
      </c>
      <c r="D2492" s="5" t="s">
        <v>27</v>
      </c>
      <c r="E2492" s="5">
        <v>22</v>
      </c>
      <c r="F2492" s="5">
        <v>0</v>
      </c>
      <c r="G2492" s="5">
        <v>1</v>
      </c>
      <c r="H2492" s="5">
        <v>18</v>
      </c>
      <c r="I2492" s="5">
        <v>28</v>
      </c>
      <c r="J2492" s="5">
        <v>1</v>
      </c>
      <c r="K2492" s="5">
        <v>27</v>
      </c>
      <c r="L2492" s="5">
        <v>15</v>
      </c>
      <c r="M2492" s="5">
        <v>1</v>
      </c>
      <c r="N2492" s="5">
        <v>30</v>
      </c>
      <c r="O2492" s="5">
        <v>17</v>
      </c>
      <c r="P2492" s="5">
        <v>10</v>
      </c>
      <c r="Q2492" s="5">
        <v>0</v>
      </c>
      <c r="R2492" s="5">
        <v>0</v>
      </c>
      <c r="S2492" s="5" t="s">
        <v>27</v>
      </c>
      <c r="T2492" s="5"/>
    </row>
    <row r="2493" spans="1:20" x14ac:dyDescent="0.25">
      <c r="A2493" s="5">
        <f>2486</f>
      </c>
      <c r="B2493" s="5" t="s">
        <v>2512</v>
      </c>
      <c r="C2493" s="5" t="s">
        <v>26</v>
      </c>
      <c r="D2493" s="5" t="s">
        <v>27</v>
      </c>
      <c r="E2493" s="5">
        <v>22</v>
      </c>
      <c r="F2493" s="5">
        <v>0</v>
      </c>
      <c r="G2493" s="5">
        <v>1</v>
      </c>
      <c r="H2493" s="5">
        <v>18</v>
      </c>
      <c r="I2493" s="5">
        <v>28</v>
      </c>
      <c r="J2493" s="5">
        <v>1</v>
      </c>
      <c r="K2493" s="5">
        <v>27</v>
      </c>
      <c r="L2493" s="5">
        <v>15</v>
      </c>
      <c r="M2493" s="5">
        <v>1</v>
      </c>
      <c r="N2493" s="5">
        <v>30</v>
      </c>
      <c r="O2493" s="5">
        <v>17</v>
      </c>
      <c r="P2493" s="5">
        <v>10</v>
      </c>
      <c r="Q2493" s="5">
        <v>0</v>
      </c>
      <c r="R2493" s="5">
        <v>0</v>
      </c>
      <c r="S2493" s="5" t="s">
        <v>27</v>
      </c>
      <c r="T2493" s="5"/>
    </row>
    <row r="2494" spans="1:20" x14ac:dyDescent="0.25">
      <c r="A2494" s="5">
        <f>2487</f>
      </c>
      <c r="B2494" s="5" t="s">
        <v>2513</v>
      </c>
      <c r="C2494" s="5" t="s">
        <v>26</v>
      </c>
      <c r="D2494" s="5" t="s">
        <v>27</v>
      </c>
      <c r="E2494" s="5">
        <v>22</v>
      </c>
      <c r="F2494" s="5">
        <v>0</v>
      </c>
      <c r="G2494" s="5">
        <v>1</v>
      </c>
      <c r="H2494" s="5">
        <v>18</v>
      </c>
      <c r="I2494" s="5">
        <v>28</v>
      </c>
      <c r="J2494" s="5">
        <v>1</v>
      </c>
      <c r="K2494" s="5">
        <v>27</v>
      </c>
      <c r="L2494" s="5">
        <v>15</v>
      </c>
      <c r="M2494" s="5">
        <v>1</v>
      </c>
      <c r="N2494" s="5">
        <v>30</v>
      </c>
      <c r="O2494" s="5">
        <v>17</v>
      </c>
      <c r="P2494" s="5">
        <v>10</v>
      </c>
      <c r="Q2494" s="5">
        <v>0</v>
      </c>
      <c r="R2494" s="5">
        <v>0</v>
      </c>
      <c r="S2494" s="5" t="s">
        <v>27</v>
      </c>
      <c r="T2494" s="5"/>
    </row>
    <row r="2495" spans="1:20" x14ac:dyDescent="0.25">
      <c r="A2495" s="5">
        <f>2488</f>
      </c>
      <c r="B2495" s="5" t="s">
        <v>2514</v>
      </c>
      <c r="C2495" s="5" t="s">
        <v>26</v>
      </c>
      <c r="D2495" s="5" t="s">
        <v>27</v>
      </c>
      <c r="E2495" s="5">
        <v>22</v>
      </c>
      <c r="F2495" s="5">
        <v>0</v>
      </c>
      <c r="G2495" s="5">
        <v>1</v>
      </c>
      <c r="H2495" s="5">
        <v>18</v>
      </c>
      <c r="I2495" s="5">
        <v>28</v>
      </c>
      <c r="J2495" s="5">
        <v>1</v>
      </c>
      <c r="K2495" s="5">
        <v>27</v>
      </c>
      <c r="L2495" s="5">
        <v>15</v>
      </c>
      <c r="M2495" s="5">
        <v>1</v>
      </c>
      <c r="N2495" s="5">
        <v>30</v>
      </c>
      <c r="O2495" s="5">
        <v>17</v>
      </c>
      <c r="P2495" s="5">
        <v>10</v>
      </c>
      <c r="Q2495" s="5">
        <v>0</v>
      </c>
      <c r="R2495" s="5">
        <v>0</v>
      </c>
      <c r="S2495" s="5" t="s">
        <v>27</v>
      </c>
      <c r="T2495" s="5"/>
    </row>
    <row r="2496" spans="1:20" x14ac:dyDescent="0.25">
      <c r="A2496" s="5">
        <f>2489</f>
      </c>
      <c r="B2496" s="5" t="s">
        <v>2515</v>
      </c>
      <c r="C2496" s="5" t="s">
        <v>26</v>
      </c>
      <c r="D2496" s="5" t="s">
        <v>27</v>
      </c>
      <c r="E2496" s="5">
        <v>22</v>
      </c>
      <c r="F2496" s="5">
        <v>0</v>
      </c>
      <c r="G2496" s="5">
        <v>1</v>
      </c>
      <c r="H2496" s="5">
        <v>18</v>
      </c>
      <c r="I2496" s="5">
        <v>28</v>
      </c>
      <c r="J2496" s="5">
        <v>1</v>
      </c>
      <c r="K2496" s="5">
        <v>27</v>
      </c>
      <c r="L2496" s="5">
        <v>15</v>
      </c>
      <c r="M2496" s="5">
        <v>1</v>
      </c>
      <c r="N2496" s="5">
        <v>30</v>
      </c>
      <c r="O2496" s="5">
        <v>17</v>
      </c>
      <c r="P2496" s="5">
        <v>10</v>
      </c>
      <c r="Q2496" s="5">
        <v>0</v>
      </c>
      <c r="R2496" s="5">
        <v>0</v>
      </c>
      <c r="S2496" s="5" t="s">
        <v>27</v>
      </c>
      <c r="T2496" s="5"/>
    </row>
    <row r="2497" spans="1:20" x14ac:dyDescent="0.25">
      <c r="A2497" s="5">
        <f>2490</f>
      </c>
      <c r="B2497" s="5" t="s">
        <v>2516</v>
      </c>
      <c r="C2497" s="5" t="s">
        <v>26</v>
      </c>
      <c r="D2497" s="5" t="s">
        <v>27</v>
      </c>
      <c r="E2497" s="5">
        <v>22</v>
      </c>
      <c r="F2497" s="5">
        <v>0</v>
      </c>
      <c r="G2497" s="5">
        <v>1</v>
      </c>
      <c r="H2497" s="5">
        <v>18</v>
      </c>
      <c r="I2497" s="5">
        <v>28</v>
      </c>
      <c r="J2497" s="5">
        <v>1</v>
      </c>
      <c r="K2497" s="5">
        <v>27</v>
      </c>
      <c r="L2497" s="5">
        <v>15</v>
      </c>
      <c r="M2497" s="5">
        <v>1</v>
      </c>
      <c r="N2497" s="5">
        <v>30</v>
      </c>
      <c r="O2497" s="5">
        <v>17</v>
      </c>
      <c r="P2497" s="5">
        <v>10</v>
      </c>
      <c r="Q2497" s="5">
        <v>0</v>
      </c>
      <c r="R2497" s="5">
        <v>0</v>
      </c>
      <c r="S2497" s="5" t="s">
        <v>27</v>
      </c>
      <c r="T2497" s="5"/>
    </row>
    <row r="2498" spans="1:20" x14ac:dyDescent="0.25">
      <c r="A2498" s="5">
        <f>2491</f>
      </c>
      <c r="B2498" s="5" t="s">
        <v>2517</v>
      </c>
      <c r="C2498" s="5" t="s">
        <v>26</v>
      </c>
      <c r="D2498" s="5" t="s">
        <v>27</v>
      </c>
      <c r="E2498" s="5">
        <v>22</v>
      </c>
      <c r="F2498" s="5">
        <v>0</v>
      </c>
      <c r="G2498" s="5">
        <v>1</v>
      </c>
      <c r="H2498" s="5">
        <v>18</v>
      </c>
      <c r="I2498" s="5">
        <v>28</v>
      </c>
      <c r="J2498" s="5">
        <v>1</v>
      </c>
      <c r="K2498" s="5">
        <v>27</v>
      </c>
      <c r="L2498" s="5">
        <v>15</v>
      </c>
      <c r="M2498" s="5">
        <v>1</v>
      </c>
      <c r="N2498" s="5">
        <v>30</v>
      </c>
      <c r="O2498" s="5">
        <v>17</v>
      </c>
      <c r="P2498" s="5">
        <v>10</v>
      </c>
      <c r="Q2498" s="5">
        <v>0</v>
      </c>
      <c r="R2498" s="5">
        <v>0</v>
      </c>
      <c r="S2498" s="5" t="s">
        <v>27</v>
      </c>
      <c r="T2498" s="5"/>
    </row>
    <row r="2499" spans="1:20" x14ac:dyDescent="0.25">
      <c r="A2499" s="5">
        <f>2492</f>
      </c>
      <c r="B2499" s="5" t="s">
        <v>2518</v>
      </c>
      <c r="C2499" s="5" t="s">
        <v>26</v>
      </c>
      <c r="D2499" s="5" t="s">
        <v>27</v>
      </c>
      <c r="E2499" s="5">
        <v>22</v>
      </c>
      <c r="F2499" s="5">
        <v>0</v>
      </c>
      <c r="G2499" s="5">
        <v>1</v>
      </c>
      <c r="H2499" s="5">
        <v>18</v>
      </c>
      <c r="I2499" s="5">
        <v>28</v>
      </c>
      <c r="J2499" s="5">
        <v>1</v>
      </c>
      <c r="K2499" s="5">
        <v>27</v>
      </c>
      <c r="L2499" s="5">
        <v>15</v>
      </c>
      <c r="M2499" s="5">
        <v>1</v>
      </c>
      <c r="N2499" s="5">
        <v>30</v>
      </c>
      <c r="O2499" s="5">
        <v>17</v>
      </c>
      <c r="P2499" s="5">
        <v>10</v>
      </c>
      <c r="Q2499" s="5">
        <v>0</v>
      </c>
      <c r="R2499" s="5">
        <v>0</v>
      </c>
      <c r="S2499" s="5" t="s">
        <v>27</v>
      </c>
      <c r="T2499" s="5"/>
    </row>
    <row r="2500" spans="1:20" x14ac:dyDescent="0.25">
      <c r="A2500" s="5">
        <f>2493</f>
      </c>
      <c r="B2500" s="5" t="s">
        <v>2519</v>
      </c>
      <c r="C2500" s="5" t="s">
        <v>26</v>
      </c>
      <c r="D2500" s="5" t="s">
        <v>27</v>
      </c>
      <c r="E2500" s="5">
        <v>22</v>
      </c>
      <c r="F2500" s="5">
        <v>0</v>
      </c>
      <c r="G2500" s="5">
        <v>1</v>
      </c>
      <c r="H2500" s="5">
        <v>18</v>
      </c>
      <c r="I2500" s="5">
        <v>28</v>
      </c>
      <c r="J2500" s="5">
        <v>1</v>
      </c>
      <c r="K2500" s="5">
        <v>27</v>
      </c>
      <c r="L2500" s="5">
        <v>15</v>
      </c>
      <c r="M2500" s="5">
        <v>1</v>
      </c>
      <c r="N2500" s="5">
        <v>30</v>
      </c>
      <c r="O2500" s="5">
        <v>17</v>
      </c>
      <c r="P2500" s="5">
        <v>10</v>
      </c>
      <c r="Q2500" s="5">
        <v>0</v>
      </c>
      <c r="R2500" s="5">
        <v>0</v>
      </c>
      <c r="S2500" s="5" t="s">
        <v>27</v>
      </c>
      <c r="T2500" s="5"/>
    </row>
    <row r="2501" spans="1:20" x14ac:dyDescent="0.25">
      <c r="A2501" s="5">
        <f>2494</f>
      </c>
      <c r="B2501" s="5" t="s">
        <v>2520</v>
      </c>
      <c r="C2501" s="5" t="s">
        <v>26</v>
      </c>
      <c r="D2501" s="5" t="s">
        <v>27</v>
      </c>
      <c r="E2501" s="5">
        <v>22</v>
      </c>
      <c r="F2501" s="5">
        <v>0</v>
      </c>
      <c r="G2501" s="5">
        <v>1</v>
      </c>
      <c r="H2501" s="5">
        <v>18</v>
      </c>
      <c r="I2501" s="5">
        <v>28</v>
      </c>
      <c r="J2501" s="5">
        <v>1</v>
      </c>
      <c r="K2501" s="5">
        <v>27</v>
      </c>
      <c r="L2501" s="5">
        <v>15</v>
      </c>
      <c r="M2501" s="5">
        <v>1</v>
      </c>
      <c r="N2501" s="5">
        <v>30</v>
      </c>
      <c r="O2501" s="5">
        <v>17</v>
      </c>
      <c r="P2501" s="5">
        <v>10</v>
      </c>
      <c r="Q2501" s="5">
        <v>0</v>
      </c>
      <c r="R2501" s="5">
        <v>0</v>
      </c>
      <c r="S2501" s="5" t="s">
        <v>27</v>
      </c>
      <c r="T2501" s="5"/>
    </row>
    <row r="2502" spans="1:20" x14ac:dyDescent="0.25">
      <c r="A2502" s="5">
        <f>2495</f>
      </c>
      <c r="B2502" s="5" t="s">
        <v>2521</v>
      </c>
      <c r="C2502" s="5" t="s">
        <v>26</v>
      </c>
      <c r="D2502" s="5" t="s">
        <v>27</v>
      </c>
      <c r="E2502" s="5">
        <v>22</v>
      </c>
      <c r="F2502" s="5">
        <v>0</v>
      </c>
      <c r="G2502" s="5">
        <v>1</v>
      </c>
      <c r="H2502" s="5">
        <v>18</v>
      </c>
      <c r="I2502" s="5">
        <v>28</v>
      </c>
      <c r="J2502" s="5">
        <v>1</v>
      </c>
      <c r="K2502" s="5">
        <v>27</v>
      </c>
      <c r="L2502" s="5">
        <v>15</v>
      </c>
      <c r="M2502" s="5">
        <v>1</v>
      </c>
      <c r="N2502" s="5">
        <v>30</v>
      </c>
      <c r="O2502" s="5">
        <v>17</v>
      </c>
      <c r="P2502" s="5">
        <v>10</v>
      </c>
      <c r="Q2502" s="5">
        <v>0</v>
      </c>
      <c r="R2502" s="5">
        <v>0</v>
      </c>
      <c r="S2502" s="5" t="s">
        <v>27</v>
      </c>
      <c r="T2502" s="5"/>
    </row>
    <row r="2503" spans="1:20" x14ac:dyDescent="0.25">
      <c r="A2503" s="5">
        <f>2496</f>
      </c>
      <c r="B2503" s="5" t="s">
        <v>2522</v>
      </c>
      <c r="C2503" s="5" t="s">
        <v>26</v>
      </c>
      <c r="D2503" s="5" t="s">
        <v>27</v>
      </c>
      <c r="E2503" s="5">
        <v>22</v>
      </c>
      <c r="F2503" s="5">
        <v>0</v>
      </c>
      <c r="G2503" s="5">
        <v>1</v>
      </c>
      <c r="H2503" s="5">
        <v>18</v>
      </c>
      <c r="I2503" s="5">
        <v>28</v>
      </c>
      <c r="J2503" s="5">
        <v>1</v>
      </c>
      <c r="K2503" s="5">
        <v>27</v>
      </c>
      <c r="L2503" s="5">
        <v>15</v>
      </c>
      <c r="M2503" s="5">
        <v>1</v>
      </c>
      <c r="N2503" s="5">
        <v>30</v>
      </c>
      <c r="O2503" s="5">
        <v>17</v>
      </c>
      <c r="P2503" s="5">
        <v>10</v>
      </c>
      <c r="Q2503" s="5">
        <v>0</v>
      </c>
      <c r="R2503" s="5">
        <v>0</v>
      </c>
      <c r="S2503" s="5" t="s">
        <v>27</v>
      </c>
      <c r="T2503" s="5"/>
    </row>
    <row r="2504" spans="1:20" x14ac:dyDescent="0.25">
      <c r="A2504" s="5">
        <f>2497</f>
      </c>
      <c r="B2504" s="5" t="s">
        <v>2523</v>
      </c>
      <c r="C2504" s="5" t="s">
        <v>26</v>
      </c>
      <c r="D2504" s="5" t="s">
        <v>27</v>
      </c>
      <c r="E2504" s="5">
        <v>22</v>
      </c>
      <c r="F2504" s="5">
        <v>0</v>
      </c>
      <c r="G2504" s="5">
        <v>1</v>
      </c>
      <c r="H2504" s="5">
        <v>18</v>
      </c>
      <c r="I2504" s="5">
        <v>28</v>
      </c>
      <c r="J2504" s="5">
        <v>1</v>
      </c>
      <c r="K2504" s="5">
        <v>27</v>
      </c>
      <c r="L2504" s="5">
        <v>15</v>
      </c>
      <c r="M2504" s="5">
        <v>1</v>
      </c>
      <c r="N2504" s="5">
        <v>30</v>
      </c>
      <c r="O2504" s="5">
        <v>17</v>
      </c>
      <c r="P2504" s="5">
        <v>10</v>
      </c>
      <c r="Q2504" s="5">
        <v>0</v>
      </c>
      <c r="R2504" s="5">
        <v>0</v>
      </c>
      <c r="S2504" s="5" t="s">
        <v>27</v>
      </c>
      <c r="T2504" s="5"/>
    </row>
    <row r="2505" spans="1:20" x14ac:dyDescent="0.25">
      <c r="A2505" s="5">
        <f>2498</f>
      </c>
      <c r="B2505" s="5" t="s">
        <v>2524</v>
      </c>
      <c r="C2505" s="5" t="s">
        <v>26</v>
      </c>
      <c r="D2505" s="5" t="s">
        <v>27</v>
      </c>
      <c r="E2505" s="5">
        <v>22</v>
      </c>
      <c r="F2505" s="5">
        <v>0</v>
      </c>
      <c r="G2505" s="5">
        <v>1</v>
      </c>
      <c r="H2505" s="5">
        <v>18</v>
      </c>
      <c r="I2505" s="5">
        <v>28</v>
      </c>
      <c r="J2505" s="5">
        <v>1</v>
      </c>
      <c r="K2505" s="5">
        <v>27</v>
      </c>
      <c r="L2505" s="5">
        <v>15</v>
      </c>
      <c r="M2505" s="5">
        <v>1</v>
      </c>
      <c r="N2505" s="5">
        <v>30</v>
      </c>
      <c r="O2505" s="5">
        <v>17</v>
      </c>
      <c r="P2505" s="5">
        <v>10</v>
      </c>
      <c r="Q2505" s="5">
        <v>0</v>
      </c>
      <c r="R2505" s="5">
        <v>0</v>
      </c>
      <c r="S2505" s="5" t="s">
        <v>27</v>
      </c>
      <c r="T2505" s="5"/>
    </row>
    <row r="2506" spans="1:20" x14ac:dyDescent="0.25">
      <c r="A2506" s="5">
        <f>2499</f>
      </c>
      <c r="B2506" s="5" t="s">
        <v>2525</v>
      </c>
      <c r="C2506" s="5" t="s">
        <v>26</v>
      </c>
      <c r="D2506" s="5" t="s">
        <v>27</v>
      </c>
      <c r="E2506" s="5">
        <v>22</v>
      </c>
      <c r="F2506" s="5">
        <v>0</v>
      </c>
      <c r="G2506" s="5">
        <v>1</v>
      </c>
      <c r="H2506" s="5">
        <v>18</v>
      </c>
      <c r="I2506" s="5">
        <v>28</v>
      </c>
      <c r="J2506" s="5">
        <v>1</v>
      </c>
      <c r="K2506" s="5">
        <v>27</v>
      </c>
      <c r="L2506" s="5">
        <v>15</v>
      </c>
      <c r="M2506" s="5">
        <v>1</v>
      </c>
      <c r="N2506" s="5">
        <v>30</v>
      </c>
      <c r="O2506" s="5">
        <v>17</v>
      </c>
      <c r="P2506" s="5">
        <v>10</v>
      </c>
      <c r="Q2506" s="5">
        <v>0</v>
      </c>
      <c r="R2506" s="5">
        <v>0</v>
      </c>
      <c r="S2506" s="5" t="s">
        <v>27</v>
      </c>
      <c r="T2506" s="5"/>
    </row>
    <row r="2507" spans="1:20" x14ac:dyDescent="0.25">
      <c r="A2507" s="5">
        <f>2500</f>
      </c>
      <c r="B2507" s="5" t="s">
        <v>2526</v>
      </c>
      <c r="C2507" s="5" t="s">
        <v>26</v>
      </c>
      <c r="D2507" s="5" t="s">
        <v>27</v>
      </c>
      <c r="E2507" s="5">
        <v>22</v>
      </c>
      <c r="F2507" s="5">
        <v>0</v>
      </c>
      <c r="G2507" s="5">
        <v>1</v>
      </c>
      <c r="H2507" s="5">
        <v>18</v>
      </c>
      <c r="I2507" s="5">
        <v>28</v>
      </c>
      <c r="J2507" s="5">
        <v>1</v>
      </c>
      <c r="K2507" s="5">
        <v>27</v>
      </c>
      <c r="L2507" s="5">
        <v>15</v>
      </c>
      <c r="M2507" s="5">
        <v>1</v>
      </c>
      <c r="N2507" s="5">
        <v>30</v>
      </c>
      <c r="O2507" s="5">
        <v>17</v>
      </c>
      <c r="P2507" s="5">
        <v>10</v>
      </c>
      <c r="Q2507" s="5">
        <v>0</v>
      </c>
      <c r="R2507" s="5">
        <v>0</v>
      </c>
      <c r="S2507" s="5" t="s">
        <v>27</v>
      </c>
      <c r="T2507" s="5"/>
    </row>
    <row r="2508" spans="1:20" x14ac:dyDescent="0.25">
      <c r="A2508" s="5">
        <f>2501</f>
      </c>
      <c r="B2508" s="5" t="s">
        <v>2527</v>
      </c>
      <c r="C2508" s="5" t="s">
        <v>26</v>
      </c>
      <c r="D2508" s="5" t="s">
        <v>27</v>
      </c>
      <c r="E2508" s="5">
        <v>22</v>
      </c>
      <c r="F2508" s="5">
        <v>0</v>
      </c>
      <c r="G2508" s="5">
        <v>1</v>
      </c>
      <c r="H2508" s="5">
        <v>18</v>
      </c>
      <c r="I2508" s="5">
        <v>28</v>
      </c>
      <c r="J2508" s="5">
        <v>1</v>
      </c>
      <c r="K2508" s="5">
        <v>27</v>
      </c>
      <c r="L2508" s="5">
        <v>15</v>
      </c>
      <c r="M2508" s="5">
        <v>1</v>
      </c>
      <c r="N2508" s="5">
        <v>30</v>
      </c>
      <c r="O2508" s="5">
        <v>17</v>
      </c>
      <c r="P2508" s="5">
        <v>10</v>
      </c>
      <c r="Q2508" s="5">
        <v>0</v>
      </c>
      <c r="R2508" s="5">
        <v>0</v>
      </c>
      <c r="S2508" s="5" t="s">
        <v>27</v>
      </c>
      <c r="T2508" s="5"/>
    </row>
    <row r="2509" spans="1:20" x14ac:dyDescent="0.25">
      <c r="A2509" s="5">
        <f>2502</f>
      </c>
      <c r="B2509" s="5" t="s">
        <v>2528</v>
      </c>
      <c r="C2509" s="5" t="s">
        <v>26</v>
      </c>
      <c r="D2509" s="5" t="s">
        <v>27</v>
      </c>
      <c r="E2509" s="5">
        <v>22</v>
      </c>
      <c r="F2509" s="5">
        <v>0</v>
      </c>
      <c r="G2509" s="5">
        <v>1</v>
      </c>
      <c r="H2509" s="5">
        <v>18</v>
      </c>
      <c r="I2509" s="5">
        <v>28</v>
      </c>
      <c r="J2509" s="5">
        <v>1</v>
      </c>
      <c r="K2509" s="5">
        <v>27</v>
      </c>
      <c r="L2509" s="5">
        <v>15</v>
      </c>
      <c r="M2509" s="5">
        <v>1</v>
      </c>
      <c r="N2509" s="5">
        <v>30</v>
      </c>
      <c r="O2509" s="5">
        <v>17</v>
      </c>
      <c r="P2509" s="5">
        <v>10</v>
      </c>
      <c r="Q2509" s="5">
        <v>0</v>
      </c>
      <c r="R2509" s="5">
        <v>0</v>
      </c>
      <c r="S2509" s="5" t="s">
        <v>27</v>
      </c>
      <c r="T2509" s="5"/>
    </row>
    <row r="2510" spans="1:20" x14ac:dyDescent="0.25">
      <c r="A2510" s="5">
        <f>2503</f>
      </c>
      <c r="B2510" s="5" t="s">
        <v>2529</v>
      </c>
      <c r="C2510" s="5" t="s">
        <v>26</v>
      </c>
      <c r="D2510" s="5" t="s">
        <v>27</v>
      </c>
      <c r="E2510" s="5">
        <v>22</v>
      </c>
      <c r="F2510" s="5">
        <v>0</v>
      </c>
      <c r="G2510" s="5">
        <v>1</v>
      </c>
      <c r="H2510" s="5">
        <v>18</v>
      </c>
      <c r="I2510" s="5">
        <v>28</v>
      </c>
      <c r="J2510" s="5">
        <v>1</v>
      </c>
      <c r="K2510" s="5">
        <v>27</v>
      </c>
      <c r="L2510" s="5">
        <v>15</v>
      </c>
      <c r="M2510" s="5">
        <v>1</v>
      </c>
      <c r="N2510" s="5">
        <v>30</v>
      </c>
      <c r="O2510" s="5">
        <v>17</v>
      </c>
      <c r="P2510" s="5">
        <v>10</v>
      </c>
      <c r="Q2510" s="5">
        <v>0</v>
      </c>
      <c r="R2510" s="5">
        <v>0</v>
      </c>
      <c r="S2510" s="5" t="s">
        <v>27</v>
      </c>
      <c r="T2510" s="5"/>
    </row>
    <row r="2511" spans="1:20" x14ac:dyDescent="0.25">
      <c r="A2511" s="5">
        <f>2504</f>
      </c>
      <c r="B2511" s="5" t="s">
        <v>2530</v>
      </c>
      <c r="C2511" s="5" t="s">
        <v>26</v>
      </c>
      <c r="D2511" s="5" t="s">
        <v>27</v>
      </c>
      <c r="E2511" s="5">
        <v>22</v>
      </c>
      <c r="F2511" s="5">
        <v>0</v>
      </c>
      <c r="G2511" s="5">
        <v>1</v>
      </c>
      <c r="H2511" s="5">
        <v>18</v>
      </c>
      <c r="I2511" s="5">
        <v>28</v>
      </c>
      <c r="J2511" s="5">
        <v>1</v>
      </c>
      <c r="K2511" s="5">
        <v>27</v>
      </c>
      <c r="L2511" s="5">
        <v>15</v>
      </c>
      <c r="M2511" s="5">
        <v>1</v>
      </c>
      <c r="N2511" s="5">
        <v>30</v>
      </c>
      <c r="O2511" s="5">
        <v>17</v>
      </c>
      <c r="P2511" s="5">
        <v>10</v>
      </c>
      <c r="Q2511" s="5">
        <v>0</v>
      </c>
      <c r="R2511" s="5">
        <v>0</v>
      </c>
      <c r="S2511" s="5" t="s">
        <v>27</v>
      </c>
      <c r="T2511" s="5"/>
    </row>
    <row r="2512" spans="1:20" x14ac:dyDescent="0.25">
      <c r="A2512" s="5">
        <f>2505</f>
      </c>
      <c r="B2512" s="5" t="s">
        <v>2531</v>
      </c>
      <c r="C2512" s="5" t="s">
        <v>26</v>
      </c>
      <c r="D2512" s="5" t="s">
        <v>27</v>
      </c>
      <c r="E2512" s="5">
        <v>22</v>
      </c>
      <c r="F2512" s="5">
        <v>0</v>
      </c>
      <c r="G2512" s="5">
        <v>1</v>
      </c>
      <c r="H2512" s="5">
        <v>18</v>
      </c>
      <c r="I2512" s="5">
        <v>28</v>
      </c>
      <c r="J2512" s="5">
        <v>1</v>
      </c>
      <c r="K2512" s="5">
        <v>27</v>
      </c>
      <c r="L2512" s="5">
        <v>15</v>
      </c>
      <c r="M2512" s="5">
        <v>1</v>
      </c>
      <c r="N2512" s="5">
        <v>30</v>
      </c>
      <c r="O2512" s="5">
        <v>17</v>
      </c>
      <c r="P2512" s="5">
        <v>10</v>
      </c>
      <c r="Q2512" s="5">
        <v>0</v>
      </c>
      <c r="R2512" s="5">
        <v>0</v>
      </c>
      <c r="S2512" s="5" t="s">
        <v>27</v>
      </c>
      <c r="T2512" s="5"/>
    </row>
    <row r="2513" spans="1:20" x14ac:dyDescent="0.25">
      <c r="A2513" s="5">
        <f>2506</f>
      </c>
      <c r="B2513" s="5" t="s">
        <v>2532</v>
      </c>
      <c r="C2513" s="5" t="s">
        <v>26</v>
      </c>
      <c r="D2513" s="5" t="s">
        <v>27</v>
      </c>
      <c r="E2513" s="5">
        <v>22</v>
      </c>
      <c r="F2513" s="5">
        <v>0</v>
      </c>
      <c r="G2513" s="5">
        <v>1</v>
      </c>
      <c r="H2513" s="5">
        <v>18</v>
      </c>
      <c r="I2513" s="5">
        <v>28</v>
      </c>
      <c r="J2513" s="5">
        <v>1</v>
      </c>
      <c r="K2513" s="5">
        <v>27</v>
      </c>
      <c r="L2513" s="5">
        <v>15</v>
      </c>
      <c r="M2513" s="5">
        <v>1</v>
      </c>
      <c r="N2513" s="5">
        <v>30</v>
      </c>
      <c r="O2513" s="5">
        <v>17</v>
      </c>
      <c r="P2513" s="5">
        <v>10</v>
      </c>
      <c r="Q2513" s="5">
        <v>0</v>
      </c>
      <c r="R2513" s="5">
        <v>0</v>
      </c>
      <c r="S2513" s="5" t="s">
        <v>27</v>
      </c>
      <c r="T2513" s="5"/>
    </row>
    <row r="2514" spans="1:20" x14ac:dyDescent="0.25">
      <c r="A2514" s="5">
        <f>2507</f>
      </c>
      <c r="B2514" s="5" t="s">
        <v>2533</v>
      </c>
      <c r="C2514" s="5" t="s">
        <v>26</v>
      </c>
      <c r="D2514" s="5" t="s">
        <v>27</v>
      </c>
      <c r="E2514" s="5">
        <v>22</v>
      </c>
      <c r="F2514" s="5">
        <v>0</v>
      </c>
      <c r="G2514" s="5">
        <v>1</v>
      </c>
      <c r="H2514" s="5">
        <v>18</v>
      </c>
      <c r="I2514" s="5">
        <v>28</v>
      </c>
      <c r="J2514" s="5">
        <v>1</v>
      </c>
      <c r="K2514" s="5">
        <v>27</v>
      </c>
      <c r="L2514" s="5">
        <v>15</v>
      </c>
      <c r="M2514" s="5">
        <v>1</v>
      </c>
      <c r="N2514" s="5">
        <v>30</v>
      </c>
      <c r="O2514" s="5">
        <v>17</v>
      </c>
      <c r="P2514" s="5">
        <v>10</v>
      </c>
      <c r="Q2514" s="5">
        <v>0</v>
      </c>
      <c r="R2514" s="5">
        <v>0</v>
      </c>
      <c r="S2514" s="5" t="s">
        <v>27</v>
      </c>
      <c r="T2514" s="5"/>
    </row>
    <row r="2515" spans="1:20" x14ac:dyDescent="0.25">
      <c r="A2515" s="5">
        <f>2508</f>
      </c>
      <c r="B2515" s="5" t="s">
        <v>2534</v>
      </c>
      <c r="C2515" s="5" t="s">
        <v>26</v>
      </c>
      <c r="D2515" s="5" t="s">
        <v>27</v>
      </c>
      <c r="E2515" s="5">
        <v>22</v>
      </c>
      <c r="F2515" s="5">
        <v>0</v>
      </c>
      <c r="G2515" s="5">
        <v>1</v>
      </c>
      <c r="H2515" s="5">
        <v>18</v>
      </c>
      <c r="I2515" s="5">
        <v>28</v>
      </c>
      <c r="J2515" s="5">
        <v>1</v>
      </c>
      <c r="K2515" s="5">
        <v>27</v>
      </c>
      <c r="L2515" s="5">
        <v>15</v>
      </c>
      <c r="M2515" s="5">
        <v>1</v>
      </c>
      <c r="N2515" s="5">
        <v>30</v>
      </c>
      <c r="O2515" s="5">
        <v>17</v>
      </c>
      <c r="P2515" s="5">
        <v>10</v>
      </c>
      <c r="Q2515" s="5">
        <v>0</v>
      </c>
      <c r="R2515" s="5">
        <v>0</v>
      </c>
      <c r="S2515" s="5" t="s">
        <v>27</v>
      </c>
      <c r="T2515" s="5"/>
    </row>
    <row r="2516" spans="1:20" x14ac:dyDescent="0.25">
      <c r="A2516" s="5">
        <f>2509</f>
      </c>
      <c r="B2516" s="5" t="s">
        <v>2535</v>
      </c>
      <c r="C2516" s="5" t="s">
        <v>26</v>
      </c>
      <c r="D2516" s="5" t="s">
        <v>27</v>
      </c>
      <c r="E2516" s="5">
        <v>22</v>
      </c>
      <c r="F2516" s="5">
        <v>0</v>
      </c>
      <c r="G2516" s="5">
        <v>1</v>
      </c>
      <c r="H2516" s="5">
        <v>18</v>
      </c>
      <c r="I2516" s="5">
        <v>28</v>
      </c>
      <c r="J2516" s="5">
        <v>1</v>
      </c>
      <c r="K2516" s="5">
        <v>27</v>
      </c>
      <c r="L2516" s="5">
        <v>15</v>
      </c>
      <c r="M2516" s="5">
        <v>1</v>
      </c>
      <c r="N2516" s="5">
        <v>30</v>
      </c>
      <c r="O2516" s="5">
        <v>17</v>
      </c>
      <c r="P2516" s="5">
        <v>10</v>
      </c>
      <c r="Q2516" s="5">
        <v>0</v>
      </c>
      <c r="R2516" s="5">
        <v>0</v>
      </c>
      <c r="S2516" s="5" t="s">
        <v>27</v>
      </c>
      <c r="T2516" s="5"/>
    </row>
    <row r="2517" spans="1:20" x14ac:dyDescent="0.25">
      <c r="A2517" s="5">
        <f>2510</f>
      </c>
      <c r="B2517" s="5" t="s">
        <v>2536</v>
      </c>
      <c r="C2517" s="5" t="s">
        <v>26</v>
      </c>
      <c r="D2517" s="5" t="s">
        <v>27</v>
      </c>
      <c r="E2517" s="5">
        <v>22</v>
      </c>
      <c r="F2517" s="5">
        <v>0</v>
      </c>
      <c r="G2517" s="5">
        <v>1</v>
      </c>
      <c r="H2517" s="5">
        <v>18</v>
      </c>
      <c r="I2517" s="5">
        <v>28</v>
      </c>
      <c r="J2517" s="5">
        <v>1</v>
      </c>
      <c r="K2517" s="5">
        <v>27</v>
      </c>
      <c r="L2517" s="5">
        <v>15</v>
      </c>
      <c r="M2517" s="5">
        <v>1</v>
      </c>
      <c r="N2517" s="5">
        <v>30</v>
      </c>
      <c r="O2517" s="5">
        <v>17</v>
      </c>
      <c r="P2517" s="5">
        <v>10</v>
      </c>
      <c r="Q2517" s="5">
        <v>0</v>
      </c>
      <c r="R2517" s="5">
        <v>0</v>
      </c>
      <c r="S2517" s="5" t="s">
        <v>27</v>
      </c>
      <c r="T2517" s="5"/>
    </row>
    <row r="2518" spans="1:20" x14ac:dyDescent="0.25">
      <c r="A2518" s="5">
        <f>2511</f>
      </c>
      <c r="B2518" s="5" t="s">
        <v>2537</v>
      </c>
      <c r="C2518" s="5" t="s">
        <v>26</v>
      </c>
      <c r="D2518" s="5" t="s">
        <v>27</v>
      </c>
      <c r="E2518" s="5">
        <v>22</v>
      </c>
      <c r="F2518" s="5">
        <v>0</v>
      </c>
      <c r="G2518" s="5">
        <v>1</v>
      </c>
      <c r="H2518" s="5">
        <v>18</v>
      </c>
      <c r="I2518" s="5">
        <v>28</v>
      </c>
      <c r="J2518" s="5">
        <v>1</v>
      </c>
      <c r="K2518" s="5">
        <v>27</v>
      </c>
      <c r="L2518" s="5">
        <v>15</v>
      </c>
      <c r="M2518" s="5">
        <v>1</v>
      </c>
      <c r="N2518" s="5">
        <v>30</v>
      </c>
      <c r="O2518" s="5">
        <v>17</v>
      </c>
      <c r="P2518" s="5">
        <v>10</v>
      </c>
      <c r="Q2518" s="5">
        <v>0</v>
      </c>
      <c r="R2518" s="5">
        <v>0</v>
      </c>
      <c r="S2518" s="5" t="s">
        <v>27</v>
      </c>
      <c r="T2518" s="5"/>
    </row>
    <row r="2519" spans="1:20" x14ac:dyDescent="0.25">
      <c r="A2519" s="5">
        <f>2512</f>
      </c>
      <c r="B2519" s="5" t="s">
        <v>2538</v>
      </c>
      <c r="C2519" s="5" t="s">
        <v>26</v>
      </c>
      <c r="D2519" s="5" t="s">
        <v>27</v>
      </c>
      <c r="E2519" s="5">
        <v>22</v>
      </c>
      <c r="F2519" s="5">
        <v>0</v>
      </c>
      <c r="G2519" s="5">
        <v>1</v>
      </c>
      <c r="H2519" s="5">
        <v>18</v>
      </c>
      <c r="I2519" s="5">
        <v>28</v>
      </c>
      <c r="J2519" s="5">
        <v>1</v>
      </c>
      <c r="K2519" s="5">
        <v>27</v>
      </c>
      <c r="L2519" s="5">
        <v>15</v>
      </c>
      <c r="M2519" s="5">
        <v>1</v>
      </c>
      <c r="N2519" s="5">
        <v>30</v>
      </c>
      <c r="O2519" s="5">
        <v>17</v>
      </c>
      <c r="P2519" s="5">
        <v>10</v>
      </c>
      <c r="Q2519" s="5">
        <v>0</v>
      </c>
      <c r="R2519" s="5">
        <v>0</v>
      </c>
      <c r="S2519" s="5" t="s">
        <v>27</v>
      </c>
      <c r="T2519" s="5"/>
    </row>
    <row r="2520" spans="1:20" x14ac:dyDescent="0.25">
      <c r="A2520" s="5">
        <f>2513</f>
      </c>
      <c r="B2520" s="5" t="s">
        <v>2539</v>
      </c>
      <c r="C2520" s="5" t="s">
        <v>26</v>
      </c>
      <c r="D2520" s="5" t="s">
        <v>27</v>
      </c>
      <c r="E2520" s="5">
        <v>22</v>
      </c>
      <c r="F2520" s="5">
        <v>0</v>
      </c>
      <c r="G2520" s="5">
        <v>1</v>
      </c>
      <c r="H2520" s="5">
        <v>18</v>
      </c>
      <c r="I2520" s="5">
        <v>28</v>
      </c>
      <c r="J2520" s="5">
        <v>1</v>
      </c>
      <c r="K2520" s="5">
        <v>27</v>
      </c>
      <c r="L2520" s="5">
        <v>15</v>
      </c>
      <c r="M2520" s="5">
        <v>1</v>
      </c>
      <c r="N2520" s="5">
        <v>30</v>
      </c>
      <c r="O2520" s="5">
        <v>17</v>
      </c>
      <c r="P2520" s="5">
        <v>10</v>
      </c>
      <c r="Q2520" s="5">
        <v>0</v>
      </c>
      <c r="R2520" s="5">
        <v>0</v>
      </c>
      <c r="S2520" s="5" t="s">
        <v>27</v>
      </c>
      <c r="T2520" s="5"/>
    </row>
    <row r="2521" spans="1:20" x14ac:dyDescent="0.25">
      <c r="A2521" s="5">
        <f>2514</f>
      </c>
      <c r="B2521" s="5" t="s">
        <v>2540</v>
      </c>
      <c r="C2521" s="5" t="s">
        <v>26</v>
      </c>
      <c r="D2521" s="5" t="s">
        <v>27</v>
      </c>
      <c r="E2521" s="5">
        <v>22</v>
      </c>
      <c r="F2521" s="5">
        <v>0</v>
      </c>
      <c r="G2521" s="5">
        <v>1</v>
      </c>
      <c r="H2521" s="5">
        <v>18</v>
      </c>
      <c r="I2521" s="5">
        <v>28</v>
      </c>
      <c r="J2521" s="5">
        <v>1</v>
      </c>
      <c r="K2521" s="5">
        <v>27</v>
      </c>
      <c r="L2521" s="5">
        <v>15</v>
      </c>
      <c r="M2521" s="5">
        <v>1</v>
      </c>
      <c r="N2521" s="5">
        <v>30</v>
      </c>
      <c r="O2521" s="5">
        <v>17</v>
      </c>
      <c r="P2521" s="5">
        <v>10</v>
      </c>
      <c r="Q2521" s="5">
        <v>0</v>
      </c>
      <c r="R2521" s="5">
        <v>0</v>
      </c>
      <c r="S2521" s="5" t="s">
        <v>27</v>
      </c>
      <c r="T2521" s="5"/>
    </row>
    <row r="2522" spans="1:20" x14ac:dyDescent="0.25">
      <c r="A2522" s="5">
        <f>2515</f>
      </c>
      <c r="B2522" s="5" t="s">
        <v>2541</v>
      </c>
      <c r="C2522" s="5" t="s">
        <v>26</v>
      </c>
      <c r="D2522" s="5" t="s">
        <v>27</v>
      </c>
      <c r="E2522" s="5">
        <v>22</v>
      </c>
      <c r="F2522" s="5">
        <v>0</v>
      </c>
      <c r="G2522" s="5">
        <v>1</v>
      </c>
      <c r="H2522" s="5">
        <v>18</v>
      </c>
      <c r="I2522" s="5">
        <v>28</v>
      </c>
      <c r="J2522" s="5">
        <v>1</v>
      </c>
      <c r="K2522" s="5">
        <v>27</v>
      </c>
      <c r="L2522" s="5">
        <v>15</v>
      </c>
      <c r="M2522" s="5">
        <v>1</v>
      </c>
      <c r="N2522" s="5">
        <v>30</v>
      </c>
      <c r="O2522" s="5">
        <v>17</v>
      </c>
      <c r="P2522" s="5">
        <v>10</v>
      </c>
      <c r="Q2522" s="5">
        <v>0</v>
      </c>
      <c r="R2522" s="5">
        <v>0</v>
      </c>
      <c r="S2522" s="5" t="s">
        <v>27</v>
      </c>
      <c r="T2522" s="5"/>
    </row>
    <row r="2523" spans="1:20" x14ac:dyDescent="0.25">
      <c r="A2523" s="5">
        <f>2516</f>
      </c>
      <c r="B2523" s="5" t="s">
        <v>2542</v>
      </c>
      <c r="C2523" s="5" t="s">
        <v>26</v>
      </c>
      <c r="D2523" s="5" t="s">
        <v>27</v>
      </c>
      <c r="E2523" s="5">
        <v>22</v>
      </c>
      <c r="F2523" s="5">
        <v>0</v>
      </c>
      <c r="G2523" s="5">
        <v>1</v>
      </c>
      <c r="H2523" s="5">
        <v>18</v>
      </c>
      <c r="I2523" s="5">
        <v>28</v>
      </c>
      <c r="J2523" s="5">
        <v>1</v>
      </c>
      <c r="K2523" s="5">
        <v>27</v>
      </c>
      <c r="L2523" s="5">
        <v>15</v>
      </c>
      <c r="M2523" s="5">
        <v>1</v>
      </c>
      <c r="N2523" s="5">
        <v>30</v>
      </c>
      <c r="O2523" s="5">
        <v>17</v>
      </c>
      <c r="P2523" s="5">
        <v>10</v>
      </c>
      <c r="Q2523" s="5">
        <v>0</v>
      </c>
      <c r="R2523" s="5">
        <v>0</v>
      </c>
      <c r="S2523" s="5" t="s">
        <v>27</v>
      </c>
      <c r="T2523" s="5"/>
    </row>
    <row r="2524" spans="1:20" x14ac:dyDescent="0.25">
      <c r="A2524" s="5">
        <f>2517</f>
      </c>
      <c r="B2524" s="5" t="s">
        <v>2543</v>
      </c>
      <c r="C2524" s="5" t="s">
        <v>26</v>
      </c>
      <c r="D2524" s="5" t="s">
        <v>27</v>
      </c>
      <c r="E2524" s="5">
        <v>22</v>
      </c>
      <c r="F2524" s="5">
        <v>0</v>
      </c>
      <c r="G2524" s="5">
        <v>1</v>
      </c>
      <c r="H2524" s="5">
        <v>18</v>
      </c>
      <c r="I2524" s="5">
        <v>28</v>
      </c>
      <c r="J2524" s="5">
        <v>1</v>
      </c>
      <c r="K2524" s="5">
        <v>27</v>
      </c>
      <c r="L2524" s="5">
        <v>15</v>
      </c>
      <c r="M2524" s="5">
        <v>1</v>
      </c>
      <c r="N2524" s="5">
        <v>30</v>
      </c>
      <c r="O2524" s="5">
        <v>17</v>
      </c>
      <c r="P2524" s="5">
        <v>10</v>
      </c>
      <c r="Q2524" s="5">
        <v>0</v>
      </c>
      <c r="R2524" s="5">
        <v>0</v>
      </c>
      <c r="S2524" s="5" t="s">
        <v>27</v>
      </c>
      <c r="T2524" s="5"/>
    </row>
    <row r="2525" spans="1:20" x14ac:dyDescent="0.25">
      <c r="A2525" s="5">
        <f>2518</f>
      </c>
      <c r="B2525" s="5" t="s">
        <v>2544</v>
      </c>
      <c r="C2525" s="5" t="s">
        <v>26</v>
      </c>
      <c r="D2525" s="5" t="s">
        <v>27</v>
      </c>
      <c r="E2525" s="5">
        <v>22</v>
      </c>
      <c r="F2525" s="5">
        <v>0</v>
      </c>
      <c r="G2525" s="5">
        <v>1</v>
      </c>
      <c r="H2525" s="5">
        <v>18</v>
      </c>
      <c r="I2525" s="5">
        <v>28</v>
      </c>
      <c r="J2525" s="5">
        <v>1</v>
      </c>
      <c r="K2525" s="5">
        <v>27</v>
      </c>
      <c r="L2525" s="5">
        <v>15</v>
      </c>
      <c r="M2525" s="5">
        <v>1</v>
      </c>
      <c r="N2525" s="5">
        <v>30</v>
      </c>
      <c r="O2525" s="5">
        <v>17</v>
      </c>
      <c r="P2525" s="5">
        <v>10</v>
      </c>
      <c r="Q2525" s="5">
        <v>0</v>
      </c>
      <c r="R2525" s="5">
        <v>0</v>
      </c>
      <c r="S2525" s="5" t="s">
        <v>27</v>
      </c>
      <c r="T2525" s="5"/>
    </row>
    <row r="2526" spans="1:20" x14ac:dyDescent="0.25">
      <c r="A2526" s="5">
        <f>2519</f>
      </c>
      <c r="B2526" s="5" t="s">
        <v>2545</v>
      </c>
      <c r="C2526" s="5" t="s">
        <v>26</v>
      </c>
      <c r="D2526" s="5" t="s">
        <v>27</v>
      </c>
      <c r="E2526" s="5">
        <v>22</v>
      </c>
      <c r="F2526" s="5">
        <v>0</v>
      </c>
      <c r="G2526" s="5">
        <v>1</v>
      </c>
      <c r="H2526" s="5">
        <v>18</v>
      </c>
      <c r="I2526" s="5">
        <v>28</v>
      </c>
      <c r="J2526" s="5">
        <v>1</v>
      </c>
      <c r="K2526" s="5">
        <v>27</v>
      </c>
      <c r="L2526" s="5">
        <v>15</v>
      </c>
      <c r="M2526" s="5">
        <v>1</v>
      </c>
      <c r="N2526" s="5">
        <v>30</v>
      </c>
      <c r="O2526" s="5">
        <v>17</v>
      </c>
      <c r="P2526" s="5">
        <v>10</v>
      </c>
      <c r="Q2526" s="5">
        <v>0</v>
      </c>
      <c r="R2526" s="5">
        <v>0</v>
      </c>
      <c r="S2526" s="5" t="s">
        <v>27</v>
      </c>
      <c r="T2526" s="5"/>
    </row>
    <row r="2527" spans="1:20" x14ac:dyDescent="0.25">
      <c r="A2527" s="5">
        <f>2520</f>
      </c>
      <c r="B2527" s="5" t="s">
        <v>2546</v>
      </c>
      <c r="C2527" s="5" t="s">
        <v>26</v>
      </c>
      <c r="D2527" s="5" t="s">
        <v>27</v>
      </c>
      <c r="E2527" s="5">
        <v>22</v>
      </c>
      <c r="F2527" s="5">
        <v>0</v>
      </c>
      <c r="G2527" s="5">
        <v>1</v>
      </c>
      <c r="H2527" s="5">
        <v>18</v>
      </c>
      <c r="I2527" s="5">
        <v>28</v>
      </c>
      <c r="J2527" s="5">
        <v>1</v>
      </c>
      <c r="K2527" s="5">
        <v>27</v>
      </c>
      <c r="L2527" s="5">
        <v>15</v>
      </c>
      <c r="M2527" s="5">
        <v>1</v>
      </c>
      <c r="N2527" s="5">
        <v>30</v>
      </c>
      <c r="O2527" s="5">
        <v>17</v>
      </c>
      <c r="P2527" s="5">
        <v>10</v>
      </c>
      <c r="Q2527" s="5">
        <v>0</v>
      </c>
      <c r="R2527" s="5">
        <v>0</v>
      </c>
      <c r="S2527" s="5" t="s">
        <v>27</v>
      </c>
      <c r="T2527" s="5"/>
    </row>
    <row r="2528" spans="1:20" x14ac:dyDescent="0.25">
      <c r="A2528" s="5">
        <f>2521</f>
      </c>
      <c r="B2528" s="5" t="s">
        <v>2547</v>
      </c>
      <c r="C2528" s="5" t="s">
        <v>26</v>
      </c>
      <c r="D2528" s="5" t="s">
        <v>27</v>
      </c>
      <c r="E2528" s="5">
        <v>22</v>
      </c>
      <c r="F2528" s="5">
        <v>0</v>
      </c>
      <c r="G2528" s="5">
        <v>1</v>
      </c>
      <c r="H2528" s="5">
        <v>18</v>
      </c>
      <c r="I2528" s="5">
        <v>28</v>
      </c>
      <c r="J2528" s="5">
        <v>1</v>
      </c>
      <c r="K2528" s="5">
        <v>27</v>
      </c>
      <c r="L2528" s="5">
        <v>15</v>
      </c>
      <c r="M2528" s="5">
        <v>1</v>
      </c>
      <c r="N2528" s="5">
        <v>30</v>
      </c>
      <c r="O2528" s="5">
        <v>17</v>
      </c>
      <c r="P2528" s="5">
        <v>10</v>
      </c>
      <c r="Q2528" s="5">
        <v>0</v>
      </c>
      <c r="R2528" s="5">
        <v>0</v>
      </c>
      <c r="S2528" s="5" t="s">
        <v>27</v>
      </c>
      <c r="T2528" s="5"/>
    </row>
    <row r="2529" spans="1:20" x14ac:dyDescent="0.25">
      <c r="A2529" s="5">
        <f>2522</f>
      </c>
      <c r="B2529" s="5" t="s">
        <v>2548</v>
      </c>
      <c r="C2529" s="5" t="s">
        <v>26</v>
      </c>
      <c r="D2529" s="5" t="s">
        <v>27</v>
      </c>
      <c r="E2529" s="5">
        <v>22</v>
      </c>
      <c r="F2529" s="5">
        <v>0</v>
      </c>
      <c r="G2529" s="5">
        <v>1</v>
      </c>
      <c r="H2529" s="5">
        <v>18</v>
      </c>
      <c r="I2529" s="5">
        <v>28</v>
      </c>
      <c r="J2529" s="5">
        <v>1</v>
      </c>
      <c r="K2529" s="5">
        <v>27</v>
      </c>
      <c r="L2529" s="5">
        <v>15</v>
      </c>
      <c r="M2529" s="5">
        <v>1</v>
      </c>
      <c r="N2529" s="5">
        <v>30</v>
      </c>
      <c r="O2529" s="5">
        <v>17</v>
      </c>
      <c r="P2529" s="5">
        <v>10</v>
      </c>
      <c r="Q2529" s="5">
        <v>0</v>
      </c>
      <c r="R2529" s="5">
        <v>0</v>
      </c>
      <c r="S2529" s="5" t="s">
        <v>27</v>
      </c>
      <c r="T2529" s="5"/>
    </row>
    <row r="2530" spans="1:20" x14ac:dyDescent="0.25">
      <c r="A2530" s="5">
        <f>2523</f>
      </c>
      <c r="B2530" s="5" t="s">
        <v>2549</v>
      </c>
      <c r="C2530" s="5" t="s">
        <v>26</v>
      </c>
      <c r="D2530" s="5" t="s">
        <v>27</v>
      </c>
      <c r="E2530" s="5">
        <v>22</v>
      </c>
      <c r="F2530" s="5">
        <v>0</v>
      </c>
      <c r="G2530" s="5">
        <v>1</v>
      </c>
      <c r="H2530" s="5">
        <v>18</v>
      </c>
      <c r="I2530" s="5">
        <v>28</v>
      </c>
      <c r="J2530" s="5">
        <v>1</v>
      </c>
      <c r="K2530" s="5">
        <v>27</v>
      </c>
      <c r="L2530" s="5">
        <v>15</v>
      </c>
      <c r="M2530" s="5">
        <v>1</v>
      </c>
      <c r="N2530" s="5">
        <v>30</v>
      </c>
      <c r="O2530" s="5">
        <v>17</v>
      </c>
      <c r="P2530" s="5">
        <v>10</v>
      </c>
      <c r="Q2530" s="5">
        <v>0</v>
      </c>
      <c r="R2530" s="5">
        <v>0</v>
      </c>
      <c r="S2530" s="5" t="s">
        <v>27</v>
      </c>
      <c r="T2530" s="5"/>
    </row>
    <row r="2531" spans="1:20" x14ac:dyDescent="0.25">
      <c r="A2531" s="5">
        <f>2524</f>
      </c>
      <c r="B2531" s="5" t="s">
        <v>2550</v>
      </c>
      <c r="C2531" s="5" t="s">
        <v>26</v>
      </c>
      <c r="D2531" s="5" t="s">
        <v>27</v>
      </c>
      <c r="E2531" s="5">
        <v>22</v>
      </c>
      <c r="F2531" s="5">
        <v>0</v>
      </c>
      <c r="G2531" s="5">
        <v>1</v>
      </c>
      <c r="H2531" s="5">
        <v>18</v>
      </c>
      <c r="I2531" s="5">
        <v>28</v>
      </c>
      <c r="J2531" s="5">
        <v>1</v>
      </c>
      <c r="K2531" s="5">
        <v>27</v>
      </c>
      <c r="L2531" s="5">
        <v>15</v>
      </c>
      <c r="M2531" s="5">
        <v>1</v>
      </c>
      <c r="N2531" s="5">
        <v>30</v>
      </c>
      <c r="O2531" s="5">
        <v>17</v>
      </c>
      <c r="P2531" s="5">
        <v>10</v>
      </c>
      <c r="Q2531" s="5">
        <v>0</v>
      </c>
      <c r="R2531" s="5">
        <v>0</v>
      </c>
      <c r="S2531" s="5" t="s">
        <v>27</v>
      </c>
      <c r="T2531" s="5"/>
    </row>
    <row r="2532" spans="1:20" x14ac:dyDescent="0.25">
      <c r="A2532" s="5">
        <f>2525</f>
      </c>
      <c r="B2532" s="5" t="s">
        <v>2551</v>
      </c>
      <c r="C2532" s="5" t="s">
        <v>26</v>
      </c>
      <c r="D2532" s="5" t="s">
        <v>27</v>
      </c>
      <c r="E2532" s="5">
        <v>22</v>
      </c>
      <c r="F2532" s="5">
        <v>0</v>
      </c>
      <c r="G2532" s="5">
        <v>1</v>
      </c>
      <c r="H2532" s="5">
        <v>18</v>
      </c>
      <c r="I2532" s="5">
        <v>28</v>
      </c>
      <c r="J2532" s="5">
        <v>1</v>
      </c>
      <c r="K2532" s="5">
        <v>27</v>
      </c>
      <c r="L2532" s="5">
        <v>15</v>
      </c>
      <c r="M2532" s="5">
        <v>1</v>
      </c>
      <c r="N2532" s="5">
        <v>30</v>
      </c>
      <c r="O2532" s="5">
        <v>17</v>
      </c>
      <c r="P2532" s="5">
        <v>10</v>
      </c>
      <c r="Q2532" s="5">
        <v>0</v>
      </c>
      <c r="R2532" s="5">
        <v>0</v>
      </c>
      <c r="S2532" s="5" t="s">
        <v>27</v>
      </c>
      <c r="T2532" s="5"/>
    </row>
    <row r="2533" spans="1:20" x14ac:dyDescent="0.25">
      <c r="A2533" s="5">
        <f>2526</f>
      </c>
      <c r="B2533" s="5" t="s">
        <v>2552</v>
      </c>
      <c r="C2533" s="5" t="s">
        <v>26</v>
      </c>
      <c r="D2533" s="5" t="s">
        <v>27</v>
      </c>
      <c r="E2533" s="5">
        <v>22</v>
      </c>
      <c r="F2533" s="5">
        <v>0</v>
      </c>
      <c r="G2533" s="5">
        <v>1</v>
      </c>
      <c r="H2533" s="5">
        <v>18</v>
      </c>
      <c r="I2533" s="5">
        <v>28</v>
      </c>
      <c r="J2533" s="5">
        <v>1</v>
      </c>
      <c r="K2533" s="5">
        <v>27</v>
      </c>
      <c r="L2533" s="5">
        <v>15</v>
      </c>
      <c r="M2533" s="5">
        <v>1</v>
      </c>
      <c r="N2533" s="5">
        <v>30</v>
      </c>
      <c r="O2533" s="5">
        <v>17</v>
      </c>
      <c r="P2533" s="5">
        <v>10</v>
      </c>
      <c r="Q2533" s="5">
        <v>0</v>
      </c>
      <c r="R2533" s="5">
        <v>0</v>
      </c>
      <c r="S2533" s="5" t="s">
        <v>27</v>
      </c>
      <c r="T2533" s="5"/>
    </row>
    <row r="2534" spans="1:20" x14ac:dyDescent="0.25">
      <c r="A2534" s="5">
        <f>2527</f>
      </c>
      <c r="B2534" s="5" t="s">
        <v>2553</v>
      </c>
      <c r="C2534" s="5" t="s">
        <v>26</v>
      </c>
      <c r="D2534" s="5" t="s">
        <v>27</v>
      </c>
      <c r="E2534" s="5">
        <v>22</v>
      </c>
      <c r="F2534" s="5">
        <v>0</v>
      </c>
      <c r="G2534" s="5">
        <v>1</v>
      </c>
      <c r="H2534" s="5">
        <v>18</v>
      </c>
      <c r="I2534" s="5">
        <v>28</v>
      </c>
      <c r="J2534" s="5">
        <v>1</v>
      </c>
      <c r="K2534" s="5">
        <v>27</v>
      </c>
      <c r="L2534" s="5">
        <v>15</v>
      </c>
      <c r="M2534" s="5">
        <v>1</v>
      </c>
      <c r="N2534" s="5">
        <v>30</v>
      </c>
      <c r="O2534" s="5">
        <v>17</v>
      </c>
      <c r="P2534" s="5">
        <v>10</v>
      </c>
      <c r="Q2534" s="5">
        <v>0</v>
      </c>
      <c r="R2534" s="5">
        <v>0</v>
      </c>
      <c r="S2534" s="5" t="s">
        <v>27</v>
      </c>
      <c r="T2534" s="5"/>
    </row>
    <row r="2535" spans="1:20" x14ac:dyDescent="0.25">
      <c r="A2535" s="5">
        <f>2528</f>
      </c>
      <c r="B2535" s="5" t="s">
        <v>2554</v>
      </c>
      <c r="C2535" s="5" t="s">
        <v>26</v>
      </c>
      <c r="D2535" s="5" t="s">
        <v>27</v>
      </c>
      <c r="E2535" s="5">
        <v>22</v>
      </c>
      <c r="F2535" s="5">
        <v>0</v>
      </c>
      <c r="G2535" s="5">
        <v>1</v>
      </c>
      <c r="H2535" s="5">
        <v>18</v>
      </c>
      <c r="I2535" s="5">
        <v>28</v>
      </c>
      <c r="J2535" s="5">
        <v>1</v>
      </c>
      <c r="K2535" s="5">
        <v>27</v>
      </c>
      <c r="L2535" s="5">
        <v>15</v>
      </c>
      <c r="M2535" s="5">
        <v>1</v>
      </c>
      <c r="N2535" s="5">
        <v>30</v>
      </c>
      <c r="O2535" s="5">
        <v>17</v>
      </c>
      <c r="P2535" s="5">
        <v>10</v>
      </c>
      <c r="Q2535" s="5">
        <v>0</v>
      </c>
      <c r="R2535" s="5">
        <v>0</v>
      </c>
      <c r="S2535" s="5" t="s">
        <v>27</v>
      </c>
      <c r="T2535" s="5"/>
    </row>
    <row r="2536" spans="1:20" x14ac:dyDescent="0.25">
      <c r="A2536" s="5">
        <f>2529</f>
      </c>
      <c r="B2536" s="5" t="s">
        <v>2555</v>
      </c>
      <c r="C2536" s="5" t="s">
        <v>26</v>
      </c>
      <c r="D2536" s="5" t="s">
        <v>27</v>
      </c>
      <c r="E2536" s="5">
        <v>22</v>
      </c>
      <c r="F2536" s="5">
        <v>0</v>
      </c>
      <c r="G2536" s="5">
        <v>1</v>
      </c>
      <c r="H2536" s="5">
        <v>18</v>
      </c>
      <c r="I2536" s="5">
        <v>28</v>
      </c>
      <c r="J2536" s="5">
        <v>1</v>
      </c>
      <c r="K2536" s="5">
        <v>27</v>
      </c>
      <c r="L2536" s="5">
        <v>15</v>
      </c>
      <c r="M2536" s="5">
        <v>1</v>
      </c>
      <c r="N2536" s="5">
        <v>30</v>
      </c>
      <c r="O2536" s="5">
        <v>17</v>
      </c>
      <c r="P2536" s="5">
        <v>10</v>
      </c>
      <c r="Q2536" s="5">
        <v>0</v>
      </c>
      <c r="R2536" s="5">
        <v>0</v>
      </c>
      <c r="S2536" s="5" t="s">
        <v>27</v>
      </c>
      <c r="T2536" s="5"/>
    </row>
    <row r="2537" spans="1:20" x14ac:dyDescent="0.25">
      <c r="A2537" s="5">
        <f>2530</f>
      </c>
      <c r="B2537" s="5" t="s">
        <v>2556</v>
      </c>
      <c r="C2537" s="5" t="s">
        <v>26</v>
      </c>
      <c r="D2537" s="5" t="s">
        <v>27</v>
      </c>
      <c r="E2537" s="5">
        <v>22</v>
      </c>
      <c r="F2537" s="5">
        <v>0</v>
      </c>
      <c r="G2537" s="5">
        <v>1</v>
      </c>
      <c r="H2537" s="5">
        <v>18</v>
      </c>
      <c r="I2537" s="5">
        <v>28</v>
      </c>
      <c r="J2537" s="5">
        <v>1</v>
      </c>
      <c r="K2537" s="5">
        <v>27</v>
      </c>
      <c r="L2537" s="5">
        <v>15</v>
      </c>
      <c r="M2537" s="5">
        <v>1</v>
      </c>
      <c r="N2537" s="5">
        <v>30</v>
      </c>
      <c r="O2537" s="5">
        <v>17</v>
      </c>
      <c r="P2537" s="5">
        <v>10</v>
      </c>
      <c r="Q2537" s="5">
        <v>0</v>
      </c>
      <c r="R2537" s="5">
        <v>0</v>
      </c>
      <c r="S2537" s="5" t="s">
        <v>27</v>
      </c>
      <c r="T2537" s="5"/>
    </row>
    <row r="2538" spans="1:20" x14ac:dyDescent="0.25">
      <c r="A2538" s="5">
        <f>2531</f>
      </c>
      <c r="B2538" s="5" t="s">
        <v>2557</v>
      </c>
      <c r="C2538" s="5" t="s">
        <v>26</v>
      </c>
      <c r="D2538" s="5" t="s">
        <v>27</v>
      </c>
      <c r="E2538" s="5">
        <v>22</v>
      </c>
      <c r="F2538" s="5">
        <v>0</v>
      </c>
      <c r="G2538" s="5">
        <v>1</v>
      </c>
      <c r="H2538" s="5">
        <v>18</v>
      </c>
      <c r="I2538" s="5">
        <v>28</v>
      </c>
      <c r="J2538" s="5">
        <v>1</v>
      </c>
      <c r="K2538" s="5">
        <v>27</v>
      </c>
      <c r="L2538" s="5">
        <v>15</v>
      </c>
      <c r="M2538" s="5">
        <v>1</v>
      </c>
      <c r="N2538" s="5">
        <v>30</v>
      </c>
      <c r="O2538" s="5">
        <v>17</v>
      </c>
      <c r="P2538" s="5">
        <v>10</v>
      </c>
      <c r="Q2538" s="5">
        <v>0</v>
      </c>
      <c r="R2538" s="5">
        <v>0</v>
      </c>
      <c r="S2538" s="5" t="s">
        <v>27</v>
      </c>
      <c r="T2538" s="5"/>
    </row>
    <row r="2539" spans="1:20" x14ac:dyDescent="0.25">
      <c r="A2539" s="5">
        <f>2532</f>
      </c>
      <c r="B2539" s="5" t="s">
        <v>2558</v>
      </c>
      <c r="C2539" s="5" t="s">
        <v>26</v>
      </c>
      <c r="D2539" s="5" t="s">
        <v>27</v>
      </c>
      <c r="E2539" s="5">
        <v>22</v>
      </c>
      <c r="F2539" s="5">
        <v>0</v>
      </c>
      <c r="G2539" s="5">
        <v>1</v>
      </c>
      <c r="H2539" s="5">
        <v>18</v>
      </c>
      <c r="I2539" s="5">
        <v>28</v>
      </c>
      <c r="J2539" s="5">
        <v>1</v>
      </c>
      <c r="K2539" s="5">
        <v>27</v>
      </c>
      <c r="L2539" s="5">
        <v>15</v>
      </c>
      <c r="M2539" s="5">
        <v>1</v>
      </c>
      <c r="N2539" s="5">
        <v>30</v>
      </c>
      <c r="O2539" s="5">
        <v>17</v>
      </c>
      <c r="P2539" s="5">
        <v>10</v>
      </c>
      <c r="Q2539" s="5">
        <v>0</v>
      </c>
      <c r="R2539" s="5">
        <v>0</v>
      </c>
      <c r="S2539" s="5" t="s">
        <v>27</v>
      </c>
      <c r="T2539" s="5"/>
    </row>
    <row r="2540" spans="1:20" x14ac:dyDescent="0.25">
      <c r="A2540" s="5">
        <f>2533</f>
      </c>
      <c r="B2540" s="5" t="s">
        <v>2559</v>
      </c>
      <c r="C2540" s="5" t="s">
        <v>26</v>
      </c>
      <c r="D2540" s="5" t="s">
        <v>27</v>
      </c>
      <c r="E2540" s="5">
        <v>22</v>
      </c>
      <c r="F2540" s="5">
        <v>0</v>
      </c>
      <c r="G2540" s="5">
        <v>1</v>
      </c>
      <c r="H2540" s="5">
        <v>18</v>
      </c>
      <c r="I2540" s="5">
        <v>28</v>
      </c>
      <c r="J2540" s="5">
        <v>1</v>
      </c>
      <c r="K2540" s="5">
        <v>27</v>
      </c>
      <c r="L2540" s="5">
        <v>15</v>
      </c>
      <c r="M2540" s="5">
        <v>1</v>
      </c>
      <c r="N2540" s="5">
        <v>30</v>
      </c>
      <c r="O2540" s="5">
        <v>17</v>
      </c>
      <c r="P2540" s="5">
        <v>10</v>
      </c>
      <c r="Q2540" s="5">
        <v>0</v>
      </c>
      <c r="R2540" s="5">
        <v>0</v>
      </c>
      <c r="S2540" s="5" t="s">
        <v>27</v>
      </c>
      <c r="T2540" s="5"/>
    </row>
    <row r="2541" spans="1:20" x14ac:dyDescent="0.25">
      <c r="A2541" s="5">
        <f>2534</f>
      </c>
      <c r="B2541" s="5" t="s">
        <v>2560</v>
      </c>
      <c r="C2541" s="5" t="s">
        <v>26</v>
      </c>
      <c r="D2541" s="5" t="s">
        <v>27</v>
      </c>
      <c r="E2541" s="5">
        <v>22</v>
      </c>
      <c r="F2541" s="5">
        <v>0</v>
      </c>
      <c r="G2541" s="5">
        <v>1</v>
      </c>
      <c r="H2541" s="5">
        <v>18</v>
      </c>
      <c r="I2541" s="5">
        <v>28</v>
      </c>
      <c r="J2541" s="5">
        <v>1</v>
      </c>
      <c r="K2541" s="5">
        <v>27</v>
      </c>
      <c r="L2541" s="5">
        <v>15</v>
      </c>
      <c r="M2541" s="5">
        <v>1</v>
      </c>
      <c r="N2541" s="5">
        <v>30</v>
      </c>
      <c r="O2541" s="5">
        <v>17</v>
      </c>
      <c r="P2541" s="5">
        <v>10</v>
      </c>
      <c r="Q2541" s="5">
        <v>0</v>
      </c>
      <c r="R2541" s="5">
        <v>0</v>
      </c>
      <c r="S2541" s="5" t="s">
        <v>27</v>
      </c>
      <c r="T2541" s="5"/>
    </row>
    <row r="2542" spans="1:20" x14ac:dyDescent="0.25">
      <c r="A2542" s="5">
        <f>2535</f>
      </c>
      <c r="B2542" s="5" t="s">
        <v>2561</v>
      </c>
      <c r="C2542" s="5" t="s">
        <v>26</v>
      </c>
      <c r="D2542" s="5" t="s">
        <v>27</v>
      </c>
      <c r="E2542" s="5">
        <v>22</v>
      </c>
      <c r="F2542" s="5">
        <v>0</v>
      </c>
      <c r="G2542" s="5">
        <v>1</v>
      </c>
      <c r="H2542" s="5">
        <v>18</v>
      </c>
      <c r="I2542" s="5">
        <v>28</v>
      </c>
      <c r="J2542" s="5">
        <v>1</v>
      </c>
      <c r="K2542" s="5">
        <v>27</v>
      </c>
      <c r="L2542" s="5">
        <v>15</v>
      </c>
      <c r="M2542" s="5">
        <v>1</v>
      </c>
      <c r="N2542" s="5">
        <v>30</v>
      </c>
      <c r="O2542" s="5">
        <v>17</v>
      </c>
      <c r="P2542" s="5">
        <v>10</v>
      </c>
      <c r="Q2542" s="5">
        <v>0</v>
      </c>
      <c r="R2542" s="5">
        <v>0</v>
      </c>
      <c r="S2542" s="5" t="s">
        <v>27</v>
      </c>
      <c r="T2542" s="5"/>
    </row>
    <row r="2543" spans="1:20" x14ac:dyDescent="0.25">
      <c r="A2543" s="5">
        <f>2536</f>
      </c>
      <c r="B2543" s="5" t="s">
        <v>2562</v>
      </c>
      <c r="C2543" s="5" t="s">
        <v>26</v>
      </c>
      <c r="D2543" s="5" t="s">
        <v>27</v>
      </c>
      <c r="E2543" s="5">
        <v>22</v>
      </c>
      <c r="F2543" s="5">
        <v>0</v>
      </c>
      <c r="G2543" s="5">
        <v>1</v>
      </c>
      <c r="H2543" s="5">
        <v>18</v>
      </c>
      <c r="I2543" s="5">
        <v>28</v>
      </c>
      <c r="J2543" s="5">
        <v>1</v>
      </c>
      <c r="K2543" s="5">
        <v>27</v>
      </c>
      <c r="L2543" s="5">
        <v>15</v>
      </c>
      <c r="M2543" s="5">
        <v>1</v>
      </c>
      <c r="N2543" s="5">
        <v>30</v>
      </c>
      <c r="O2543" s="5">
        <v>17</v>
      </c>
      <c r="P2543" s="5">
        <v>10</v>
      </c>
      <c r="Q2543" s="5">
        <v>0</v>
      </c>
      <c r="R2543" s="5">
        <v>0</v>
      </c>
      <c r="S2543" s="5" t="s">
        <v>27</v>
      </c>
      <c r="T2543" s="5"/>
    </row>
    <row r="2544" spans="1:20" x14ac:dyDescent="0.25">
      <c r="A2544" s="5">
        <f>2537</f>
      </c>
      <c r="B2544" s="5" t="s">
        <v>2563</v>
      </c>
      <c r="C2544" s="5" t="s">
        <v>26</v>
      </c>
      <c r="D2544" s="5" t="s">
        <v>27</v>
      </c>
      <c r="E2544" s="5">
        <v>22</v>
      </c>
      <c r="F2544" s="5">
        <v>0</v>
      </c>
      <c r="G2544" s="5">
        <v>1</v>
      </c>
      <c r="H2544" s="5">
        <v>18</v>
      </c>
      <c r="I2544" s="5">
        <v>28</v>
      </c>
      <c r="J2544" s="5">
        <v>1</v>
      </c>
      <c r="K2544" s="5">
        <v>27</v>
      </c>
      <c r="L2544" s="5">
        <v>15</v>
      </c>
      <c r="M2544" s="5">
        <v>1</v>
      </c>
      <c r="N2544" s="5">
        <v>30</v>
      </c>
      <c r="O2544" s="5">
        <v>17</v>
      </c>
      <c r="P2544" s="5">
        <v>10</v>
      </c>
      <c r="Q2544" s="5">
        <v>0</v>
      </c>
      <c r="R2544" s="5">
        <v>0</v>
      </c>
      <c r="S2544" s="5" t="s">
        <v>27</v>
      </c>
      <c r="T2544" s="5"/>
    </row>
    <row r="2545" spans="1:20" x14ac:dyDescent="0.25">
      <c r="A2545" s="5">
        <f>2538</f>
      </c>
      <c r="B2545" s="5" t="s">
        <v>2564</v>
      </c>
      <c r="C2545" s="5" t="s">
        <v>26</v>
      </c>
      <c r="D2545" s="5" t="s">
        <v>27</v>
      </c>
      <c r="E2545" s="5">
        <v>22</v>
      </c>
      <c r="F2545" s="5">
        <v>0</v>
      </c>
      <c r="G2545" s="5">
        <v>1</v>
      </c>
      <c r="H2545" s="5">
        <v>18</v>
      </c>
      <c r="I2545" s="5">
        <v>28</v>
      </c>
      <c r="J2545" s="5">
        <v>1</v>
      </c>
      <c r="K2545" s="5">
        <v>27</v>
      </c>
      <c r="L2545" s="5">
        <v>15</v>
      </c>
      <c r="M2545" s="5">
        <v>1</v>
      </c>
      <c r="N2545" s="5">
        <v>30</v>
      </c>
      <c r="O2545" s="5">
        <v>17</v>
      </c>
      <c r="P2545" s="5">
        <v>10</v>
      </c>
      <c r="Q2545" s="5">
        <v>0</v>
      </c>
      <c r="R2545" s="5">
        <v>0</v>
      </c>
      <c r="S2545" s="5" t="s">
        <v>27</v>
      </c>
      <c r="T2545" s="5"/>
    </row>
    <row r="2546" spans="1:20" x14ac:dyDescent="0.25">
      <c r="A2546" s="5">
        <f>2539</f>
      </c>
      <c r="B2546" s="5" t="s">
        <v>2565</v>
      </c>
      <c r="C2546" s="5" t="s">
        <v>26</v>
      </c>
      <c r="D2546" s="5" t="s">
        <v>27</v>
      </c>
      <c r="E2546" s="5">
        <v>22</v>
      </c>
      <c r="F2546" s="5">
        <v>0</v>
      </c>
      <c r="G2546" s="5">
        <v>1</v>
      </c>
      <c r="H2546" s="5">
        <v>18</v>
      </c>
      <c r="I2546" s="5">
        <v>28</v>
      </c>
      <c r="J2546" s="5">
        <v>1</v>
      </c>
      <c r="K2546" s="5">
        <v>27</v>
      </c>
      <c r="L2546" s="5">
        <v>15</v>
      </c>
      <c r="M2546" s="5">
        <v>1</v>
      </c>
      <c r="N2546" s="5">
        <v>30</v>
      </c>
      <c r="O2546" s="5">
        <v>17</v>
      </c>
      <c r="P2546" s="5">
        <v>10</v>
      </c>
      <c r="Q2546" s="5">
        <v>0</v>
      </c>
      <c r="R2546" s="5">
        <v>0</v>
      </c>
      <c r="S2546" s="5" t="s">
        <v>27</v>
      </c>
      <c r="T2546" s="5"/>
    </row>
    <row r="2547" spans="1:20" x14ac:dyDescent="0.25">
      <c r="A2547" s="5">
        <f>2540</f>
      </c>
      <c r="B2547" s="5" t="s">
        <v>2566</v>
      </c>
      <c r="C2547" s="5" t="s">
        <v>26</v>
      </c>
      <c r="D2547" s="5" t="s">
        <v>27</v>
      </c>
      <c r="E2547" s="5">
        <v>22</v>
      </c>
      <c r="F2547" s="5">
        <v>0</v>
      </c>
      <c r="G2547" s="5">
        <v>1</v>
      </c>
      <c r="H2547" s="5">
        <v>18</v>
      </c>
      <c r="I2547" s="5">
        <v>28</v>
      </c>
      <c r="J2547" s="5">
        <v>1</v>
      </c>
      <c r="K2547" s="5">
        <v>27</v>
      </c>
      <c r="L2547" s="5">
        <v>15</v>
      </c>
      <c r="M2547" s="5">
        <v>1</v>
      </c>
      <c r="N2547" s="5">
        <v>30</v>
      </c>
      <c r="O2547" s="5">
        <v>17</v>
      </c>
      <c r="P2547" s="5">
        <v>10</v>
      </c>
      <c r="Q2547" s="5">
        <v>0</v>
      </c>
      <c r="R2547" s="5">
        <v>0</v>
      </c>
      <c r="S2547" s="5" t="s">
        <v>27</v>
      </c>
      <c r="T2547" s="5"/>
    </row>
    <row r="2548" spans="1:20" x14ac:dyDescent="0.25">
      <c r="A2548" s="5">
        <f>2541</f>
      </c>
      <c r="B2548" s="5" t="s">
        <v>2567</v>
      </c>
      <c r="C2548" s="5" t="s">
        <v>26</v>
      </c>
      <c r="D2548" s="5" t="s">
        <v>27</v>
      </c>
      <c r="E2548" s="5">
        <v>22</v>
      </c>
      <c r="F2548" s="5">
        <v>0</v>
      </c>
      <c r="G2548" s="5">
        <v>1</v>
      </c>
      <c r="H2548" s="5">
        <v>18</v>
      </c>
      <c r="I2548" s="5">
        <v>28</v>
      </c>
      <c r="J2548" s="5">
        <v>1</v>
      </c>
      <c r="K2548" s="5">
        <v>27</v>
      </c>
      <c r="L2548" s="5">
        <v>15</v>
      </c>
      <c r="M2548" s="5">
        <v>1</v>
      </c>
      <c r="N2548" s="5">
        <v>30</v>
      </c>
      <c r="O2548" s="5">
        <v>17</v>
      </c>
      <c r="P2548" s="5">
        <v>10</v>
      </c>
      <c r="Q2548" s="5">
        <v>0</v>
      </c>
      <c r="R2548" s="5">
        <v>0</v>
      </c>
      <c r="S2548" s="5" t="s">
        <v>27</v>
      </c>
      <c r="T2548" s="5"/>
    </row>
    <row r="2549" spans="1:20" x14ac:dyDescent="0.25">
      <c r="A2549" s="5">
        <f>2542</f>
      </c>
      <c r="B2549" s="5" t="s">
        <v>2568</v>
      </c>
      <c r="C2549" s="5" t="s">
        <v>26</v>
      </c>
      <c r="D2549" s="5" t="s">
        <v>27</v>
      </c>
      <c r="E2549" s="5">
        <v>22</v>
      </c>
      <c r="F2549" s="5">
        <v>0</v>
      </c>
      <c r="G2549" s="5">
        <v>1</v>
      </c>
      <c r="H2549" s="5">
        <v>18</v>
      </c>
      <c r="I2549" s="5">
        <v>28</v>
      </c>
      <c r="J2549" s="5">
        <v>1</v>
      </c>
      <c r="K2549" s="5">
        <v>27</v>
      </c>
      <c r="L2549" s="5">
        <v>15</v>
      </c>
      <c r="M2549" s="5">
        <v>1</v>
      </c>
      <c r="N2549" s="5">
        <v>30</v>
      </c>
      <c r="O2549" s="5">
        <v>17</v>
      </c>
      <c r="P2549" s="5">
        <v>10</v>
      </c>
      <c r="Q2549" s="5">
        <v>0</v>
      </c>
      <c r="R2549" s="5">
        <v>0</v>
      </c>
      <c r="S2549" s="5" t="s">
        <v>27</v>
      </c>
      <c r="T2549" s="5"/>
    </row>
    <row r="2550" spans="1:20" x14ac:dyDescent="0.25">
      <c r="A2550" s="5">
        <f>2543</f>
      </c>
      <c r="B2550" s="5" t="s">
        <v>2569</v>
      </c>
      <c r="C2550" s="5" t="s">
        <v>26</v>
      </c>
      <c r="D2550" s="5" t="s">
        <v>27</v>
      </c>
      <c r="E2550" s="5">
        <v>22</v>
      </c>
      <c r="F2550" s="5">
        <v>0</v>
      </c>
      <c r="G2550" s="5">
        <v>1</v>
      </c>
      <c r="H2550" s="5">
        <v>18</v>
      </c>
      <c r="I2550" s="5">
        <v>28</v>
      </c>
      <c r="J2550" s="5">
        <v>1</v>
      </c>
      <c r="K2550" s="5">
        <v>27</v>
      </c>
      <c r="L2550" s="5">
        <v>15</v>
      </c>
      <c r="M2550" s="5">
        <v>1</v>
      </c>
      <c r="N2550" s="5">
        <v>30</v>
      </c>
      <c r="O2550" s="5">
        <v>17</v>
      </c>
      <c r="P2550" s="5">
        <v>10</v>
      </c>
      <c r="Q2550" s="5">
        <v>0</v>
      </c>
      <c r="R2550" s="5">
        <v>0</v>
      </c>
      <c r="S2550" s="5" t="s">
        <v>27</v>
      </c>
      <c r="T2550" s="5"/>
    </row>
    <row r="2551" spans="1:20" x14ac:dyDescent="0.25">
      <c r="A2551" s="5">
        <f>2544</f>
      </c>
      <c r="B2551" s="5" t="s">
        <v>2570</v>
      </c>
      <c r="C2551" s="5" t="s">
        <v>26</v>
      </c>
      <c r="D2551" s="5" t="s">
        <v>27</v>
      </c>
      <c r="E2551" s="5">
        <v>22</v>
      </c>
      <c r="F2551" s="5">
        <v>0</v>
      </c>
      <c r="G2551" s="5">
        <v>1</v>
      </c>
      <c r="H2551" s="5">
        <v>18</v>
      </c>
      <c r="I2551" s="5">
        <v>28</v>
      </c>
      <c r="J2551" s="5">
        <v>1</v>
      </c>
      <c r="K2551" s="5">
        <v>27</v>
      </c>
      <c r="L2551" s="5">
        <v>15</v>
      </c>
      <c r="M2551" s="5">
        <v>1</v>
      </c>
      <c r="N2551" s="5">
        <v>30</v>
      </c>
      <c r="O2551" s="5">
        <v>17</v>
      </c>
      <c r="P2551" s="5">
        <v>10</v>
      </c>
      <c r="Q2551" s="5">
        <v>0</v>
      </c>
      <c r="R2551" s="5">
        <v>0</v>
      </c>
      <c r="S2551" s="5" t="s">
        <v>27</v>
      </c>
      <c r="T2551" s="5"/>
    </row>
    <row r="2552" spans="1:20" x14ac:dyDescent="0.25">
      <c r="A2552" s="5">
        <f>2545</f>
      </c>
      <c r="B2552" s="5" t="s">
        <v>2571</v>
      </c>
      <c r="C2552" s="5" t="s">
        <v>26</v>
      </c>
      <c r="D2552" s="5" t="s">
        <v>27</v>
      </c>
      <c r="E2552" s="5">
        <v>22</v>
      </c>
      <c r="F2552" s="5">
        <v>0</v>
      </c>
      <c r="G2552" s="5">
        <v>1</v>
      </c>
      <c r="H2552" s="5">
        <v>18</v>
      </c>
      <c r="I2552" s="5">
        <v>28</v>
      </c>
      <c r="J2552" s="5">
        <v>1</v>
      </c>
      <c r="K2552" s="5">
        <v>27</v>
      </c>
      <c r="L2552" s="5">
        <v>15</v>
      </c>
      <c r="M2552" s="5">
        <v>1</v>
      </c>
      <c r="N2552" s="5">
        <v>30</v>
      </c>
      <c r="O2552" s="5">
        <v>17</v>
      </c>
      <c r="P2552" s="5">
        <v>10</v>
      </c>
      <c r="Q2552" s="5">
        <v>0</v>
      </c>
      <c r="R2552" s="5">
        <v>0</v>
      </c>
      <c r="S2552" s="5" t="s">
        <v>27</v>
      </c>
      <c r="T2552" s="5"/>
    </row>
    <row r="2553" spans="1:20" x14ac:dyDescent="0.25">
      <c r="A2553" s="5">
        <f>2546</f>
      </c>
      <c r="B2553" s="5" t="s">
        <v>2572</v>
      </c>
      <c r="C2553" s="5" t="s">
        <v>26</v>
      </c>
      <c r="D2553" s="5" t="s">
        <v>27</v>
      </c>
      <c r="E2553" s="5">
        <v>22</v>
      </c>
      <c r="F2553" s="5">
        <v>0</v>
      </c>
      <c r="G2553" s="5">
        <v>1</v>
      </c>
      <c r="H2553" s="5">
        <v>18</v>
      </c>
      <c r="I2553" s="5">
        <v>28</v>
      </c>
      <c r="J2553" s="5">
        <v>1</v>
      </c>
      <c r="K2553" s="5">
        <v>27</v>
      </c>
      <c r="L2553" s="5">
        <v>15</v>
      </c>
      <c r="M2553" s="5">
        <v>1</v>
      </c>
      <c r="N2553" s="5">
        <v>30</v>
      </c>
      <c r="O2553" s="5">
        <v>17</v>
      </c>
      <c r="P2553" s="5">
        <v>10</v>
      </c>
      <c r="Q2553" s="5">
        <v>0</v>
      </c>
      <c r="R2553" s="5">
        <v>0</v>
      </c>
      <c r="S2553" s="5" t="s">
        <v>27</v>
      </c>
      <c r="T2553" s="5"/>
    </row>
    <row r="2554" spans="1:20" x14ac:dyDescent="0.25">
      <c r="A2554" s="5">
        <f>2547</f>
      </c>
      <c r="B2554" s="5" t="s">
        <v>2573</v>
      </c>
      <c r="C2554" s="5" t="s">
        <v>26</v>
      </c>
      <c r="D2554" s="5" t="s">
        <v>27</v>
      </c>
      <c r="E2554" s="5">
        <v>22</v>
      </c>
      <c r="F2554" s="5">
        <v>0</v>
      </c>
      <c r="G2554" s="5">
        <v>1</v>
      </c>
      <c r="H2554" s="5">
        <v>18</v>
      </c>
      <c r="I2554" s="5">
        <v>28</v>
      </c>
      <c r="J2554" s="5">
        <v>1</v>
      </c>
      <c r="K2554" s="5">
        <v>27</v>
      </c>
      <c r="L2554" s="5">
        <v>15</v>
      </c>
      <c r="M2554" s="5">
        <v>1</v>
      </c>
      <c r="N2554" s="5">
        <v>30</v>
      </c>
      <c r="O2554" s="5">
        <v>17</v>
      </c>
      <c r="P2554" s="5">
        <v>10</v>
      </c>
      <c r="Q2554" s="5">
        <v>0</v>
      </c>
      <c r="R2554" s="5">
        <v>0</v>
      </c>
      <c r="S2554" s="5" t="s">
        <v>27</v>
      </c>
      <c r="T2554" s="5"/>
    </row>
    <row r="2555" spans="1:20" x14ac:dyDescent="0.25">
      <c r="A2555" s="5">
        <f>2548</f>
      </c>
      <c r="B2555" s="5" t="s">
        <v>2574</v>
      </c>
      <c r="C2555" s="5" t="s">
        <v>26</v>
      </c>
      <c r="D2555" s="5" t="s">
        <v>27</v>
      </c>
      <c r="E2555" s="5">
        <v>22</v>
      </c>
      <c r="F2555" s="5">
        <v>0</v>
      </c>
      <c r="G2555" s="5">
        <v>1</v>
      </c>
      <c r="H2555" s="5">
        <v>18</v>
      </c>
      <c r="I2555" s="5">
        <v>28</v>
      </c>
      <c r="J2555" s="5">
        <v>1</v>
      </c>
      <c r="K2555" s="5">
        <v>27</v>
      </c>
      <c r="L2555" s="5">
        <v>15</v>
      </c>
      <c r="M2555" s="5">
        <v>1</v>
      </c>
      <c r="N2555" s="5">
        <v>30</v>
      </c>
      <c r="O2555" s="5">
        <v>17</v>
      </c>
      <c r="P2555" s="5">
        <v>10</v>
      </c>
      <c r="Q2555" s="5">
        <v>0</v>
      </c>
      <c r="R2555" s="5">
        <v>0</v>
      </c>
      <c r="S2555" s="5" t="s">
        <v>27</v>
      </c>
      <c r="T2555" s="5"/>
    </row>
    <row r="2556" spans="1:20" x14ac:dyDescent="0.25">
      <c r="A2556" s="5">
        <f>2549</f>
      </c>
      <c r="B2556" s="5" t="s">
        <v>2575</v>
      </c>
      <c r="C2556" s="5" t="s">
        <v>26</v>
      </c>
      <c r="D2556" s="5" t="s">
        <v>27</v>
      </c>
      <c r="E2556" s="5">
        <v>22</v>
      </c>
      <c r="F2556" s="5">
        <v>0</v>
      </c>
      <c r="G2556" s="5">
        <v>1</v>
      </c>
      <c r="H2556" s="5">
        <v>18</v>
      </c>
      <c r="I2556" s="5">
        <v>28</v>
      </c>
      <c r="J2556" s="5">
        <v>1</v>
      </c>
      <c r="K2556" s="5">
        <v>27</v>
      </c>
      <c r="L2556" s="5">
        <v>15</v>
      </c>
      <c r="M2556" s="5">
        <v>1</v>
      </c>
      <c r="N2556" s="5">
        <v>30</v>
      </c>
      <c r="O2556" s="5">
        <v>17</v>
      </c>
      <c r="P2556" s="5">
        <v>10</v>
      </c>
      <c r="Q2556" s="5">
        <v>0</v>
      </c>
      <c r="R2556" s="5">
        <v>0</v>
      </c>
      <c r="S2556" s="5" t="s">
        <v>27</v>
      </c>
      <c r="T2556" s="5"/>
    </row>
    <row r="2557" spans="1:20" x14ac:dyDescent="0.25">
      <c r="A2557" s="5">
        <f>2550</f>
      </c>
      <c r="B2557" s="5" t="s">
        <v>2576</v>
      </c>
      <c r="C2557" s="5" t="s">
        <v>26</v>
      </c>
      <c r="D2557" s="5" t="s">
        <v>27</v>
      </c>
      <c r="E2557" s="5">
        <v>22</v>
      </c>
      <c r="F2557" s="5">
        <v>0</v>
      </c>
      <c r="G2557" s="5">
        <v>1</v>
      </c>
      <c r="H2557" s="5">
        <v>18</v>
      </c>
      <c r="I2557" s="5">
        <v>28</v>
      </c>
      <c r="J2557" s="5">
        <v>1</v>
      </c>
      <c r="K2557" s="5">
        <v>27</v>
      </c>
      <c r="L2557" s="5">
        <v>15</v>
      </c>
      <c r="M2557" s="5">
        <v>1</v>
      </c>
      <c r="N2557" s="5">
        <v>30</v>
      </c>
      <c r="O2557" s="5">
        <v>17</v>
      </c>
      <c r="P2557" s="5">
        <v>10</v>
      </c>
      <c r="Q2557" s="5">
        <v>0</v>
      </c>
      <c r="R2557" s="5">
        <v>0</v>
      </c>
      <c r="S2557" s="5" t="s">
        <v>27</v>
      </c>
      <c r="T2557" s="5"/>
    </row>
    <row r="2558" spans="1:20" x14ac:dyDescent="0.25">
      <c r="A2558" s="5">
        <f>2551</f>
      </c>
      <c r="B2558" s="5" t="s">
        <v>2577</v>
      </c>
      <c r="C2558" s="5" t="s">
        <v>26</v>
      </c>
      <c r="D2558" s="5" t="s">
        <v>27</v>
      </c>
      <c r="E2558" s="5">
        <v>22</v>
      </c>
      <c r="F2558" s="5">
        <v>0</v>
      </c>
      <c r="G2558" s="5">
        <v>1</v>
      </c>
      <c r="H2558" s="5">
        <v>18</v>
      </c>
      <c r="I2558" s="5">
        <v>28</v>
      </c>
      <c r="J2558" s="5">
        <v>1</v>
      </c>
      <c r="K2558" s="5">
        <v>27</v>
      </c>
      <c r="L2558" s="5">
        <v>15</v>
      </c>
      <c r="M2558" s="5">
        <v>1</v>
      </c>
      <c r="N2558" s="5">
        <v>30</v>
      </c>
      <c r="O2558" s="5">
        <v>17</v>
      </c>
      <c r="P2558" s="5">
        <v>10</v>
      </c>
      <c r="Q2558" s="5">
        <v>0</v>
      </c>
      <c r="R2558" s="5">
        <v>0</v>
      </c>
      <c r="S2558" s="5" t="s">
        <v>27</v>
      </c>
      <c r="T2558" s="5"/>
    </row>
    <row r="2559" spans="1:20" x14ac:dyDescent="0.25">
      <c r="A2559" s="5">
        <f>2552</f>
      </c>
      <c r="B2559" s="5" t="s">
        <v>2578</v>
      </c>
      <c r="C2559" s="5" t="s">
        <v>26</v>
      </c>
      <c r="D2559" s="5" t="s">
        <v>27</v>
      </c>
      <c r="E2559" s="5">
        <v>22</v>
      </c>
      <c r="F2559" s="5">
        <v>0</v>
      </c>
      <c r="G2559" s="5">
        <v>1</v>
      </c>
      <c r="H2559" s="5">
        <v>18</v>
      </c>
      <c r="I2559" s="5">
        <v>28</v>
      </c>
      <c r="J2559" s="5">
        <v>1</v>
      </c>
      <c r="K2559" s="5">
        <v>27</v>
      </c>
      <c r="L2559" s="5">
        <v>15</v>
      </c>
      <c r="M2559" s="5">
        <v>1</v>
      </c>
      <c r="N2559" s="5">
        <v>30</v>
      </c>
      <c r="O2559" s="5">
        <v>17</v>
      </c>
      <c r="P2559" s="5">
        <v>10</v>
      </c>
      <c r="Q2559" s="5">
        <v>0</v>
      </c>
      <c r="R2559" s="5">
        <v>0</v>
      </c>
      <c r="S2559" s="5" t="s">
        <v>27</v>
      </c>
      <c r="T2559" s="5"/>
    </row>
    <row r="2560" spans="1:20" x14ac:dyDescent="0.25">
      <c r="A2560" s="5">
        <f>2553</f>
      </c>
      <c r="B2560" s="5" t="s">
        <v>2579</v>
      </c>
      <c r="C2560" s="5" t="s">
        <v>26</v>
      </c>
      <c r="D2560" s="5" t="s">
        <v>27</v>
      </c>
      <c r="E2560" s="5">
        <v>22</v>
      </c>
      <c r="F2560" s="5">
        <v>0</v>
      </c>
      <c r="G2560" s="5">
        <v>1</v>
      </c>
      <c r="H2560" s="5">
        <v>18</v>
      </c>
      <c r="I2560" s="5">
        <v>28</v>
      </c>
      <c r="J2560" s="5">
        <v>1</v>
      </c>
      <c r="K2560" s="5">
        <v>27</v>
      </c>
      <c r="L2560" s="5">
        <v>15</v>
      </c>
      <c r="M2560" s="5">
        <v>1</v>
      </c>
      <c r="N2560" s="5">
        <v>30</v>
      </c>
      <c r="O2560" s="5">
        <v>17</v>
      </c>
      <c r="P2560" s="5">
        <v>10</v>
      </c>
      <c r="Q2560" s="5">
        <v>0</v>
      </c>
      <c r="R2560" s="5">
        <v>0</v>
      </c>
      <c r="S2560" s="5" t="s">
        <v>27</v>
      </c>
      <c r="T2560" s="5"/>
    </row>
    <row r="2561" spans="1:20" x14ac:dyDescent="0.25">
      <c r="A2561" s="5">
        <f>2554</f>
      </c>
      <c r="B2561" s="5" t="s">
        <v>2580</v>
      </c>
      <c r="C2561" s="5" t="s">
        <v>26</v>
      </c>
      <c r="D2561" s="5" t="s">
        <v>27</v>
      </c>
      <c r="E2561" s="5">
        <v>22</v>
      </c>
      <c r="F2561" s="5">
        <v>0</v>
      </c>
      <c r="G2561" s="5">
        <v>1</v>
      </c>
      <c r="H2561" s="5">
        <v>18</v>
      </c>
      <c r="I2561" s="5">
        <v>28</v>
      </c>
      <c r="J2561" s="5">
        <v>1</v>
      </c>
      <c r="K2561" s="5">
        <v>27</v>
      </c>
      <c r="L2561" s="5">
        <v>15</v>
      </c>
      <c r="M2561" s="5">
        <v>1</v>
      </c>
      <c r="N2561" s="5">
        <v>30</v>
      </c>
      <c r="O2561" s="5">
        <v>17</v>
      </c>
      <c r="P2561" s="5">
        <v>10</v>
      </c>
      <c r="Q2561" s="5">
        <v>0</v>
      </c>
      <c r="R2561" s="5">
        <v>0</v>
      </c>
      <c r="S2561" s="5" t="s">
        <v>27</v>
      </c>
      <c r="T2561" s="5"/>
    </row>
    <row r="2562" spans="1:20" x14ac:dyDescent="0.25">
      <c r="A2562" s="5">
        <f>2555</f>
      </c>
      <c r="B2562" s="5" t="s">
        <v>2581</v>
      </c>
      <c r="C2562" s="5" t="s">
        <v>26</v>
      </c>
      <c r="D2562" s="5" t="s">
        <v>27</v>
      </c>
      <c r="E2562" s="5">
        <v>22</v>
      </c>
      <c r="F2562" s="5">
        <v>0</v>
      </c>
      <c r="G2562" s="5">
        <v>1</v>
      </c>
      <c r="H2562" s="5">
        <v>18</v>
      </c>
      <c r="I2562" s="5">
        <v>28</v>
      </c>
      <c r="J2562" s="5">
        <v>1</v>
      </c>
      <c r="K2562" s="5">
        <v>27</v>
      </c>
      <c r="L2562" s="5">
        <v>15</v>
      </c>
      <c r="M2562" s="5">
        <v>1</v>
      </c>
      <c r="N2562" s="5">
        <v>30</v>
      </c>
      <c r="O2562" s="5">
        <v>17</v>
      </c>
      <c r="P2562" s="5">
        <v>10</v>
      </c>
      <c r="Q2562" s="5">
        <v>0</v>
      </c>
      <c r="R2562" s="5">
        <v>0</v>
      </c>
      <c r="S2562" s="5" t="s">
        <v>27</v>
      </c>
      <c r="T2562" s="5"/>
    </row>
    <row r="2563" spans="1:20" x14ac:dyDescent="0.25">
      <c r="A2563" s="5">
        <f>2556</f>
      </c>
      <c r="B2563" s="5" t="s">
        <v>2582</v>
      </c>
      <c r="C2563" s="5" t="s">
        <v>26</v>
      </c>
      <c r="D2563" s="5" t="s">
        <v>27</v>
      </c>
      <c r="E2563" s="5">
        <v>22</v>
      </c>
      <c r="F2563" s="5">
        <v>0</v>
      </c>
      <c r="G2563" s="5">
        <v>1</v>
      </c>
      <c r="H2563" s="5">
        <v>18</v>
      </c>
      <c r="I2563" s="5">
        <v>28</v>
      </c>
      <c r="J2563" s="5">
        <v>1</v>
      </c>
      <c r="K2563" s="5">
        <v>27</v>
      </c>
      <c r="L2563" s="5">
        <v>15</v>
      </c>
      <c r="M2563" s="5">
        <v>1</v>
      </c>
      <c r="N2563" s="5">
        <v>30</v>
      </c>
      <c r="O2563" s="5">
        <v>17</v>
      </c>
      <c r="P2563" s="5">
        <v>10</v>
      </c>
      <c r="Q2563" s="5">
        <v>0</v>
      </c>
      <c r="R2563" s="5">
        <v>0</v>
      </c>
      <c r="S2563" s="5" t="s">
        <v>27</v>
      </c>
      <c r="T2563" s="5"/>
    </row>
    <row r="2564" spans="1:20" x14ac:dyDescent="0.25">
      <c r="A2564" s="5">
        <f>2557</f>
      </c>
      <c r="B2564" s="5" t="s">
        <v>2583</v>
      </c>
      <c r="C2564" s="5" t="s">
        <v>26</v>
      </c>
      <c r="D2564" s="5" t="s">
        <v>27</v>
      </c>
      <c r="E2564" s="5">
        <v>22</v>
      </c>
      <c r="F2564" s="5">
        <v>0</v>
      </c>
      <c r="G2564" s="5">
        <v>1</v>
      </c>
      <c r="H2564" s="5">
        <v>18</v>
      </c>
      <c r="I2564" s="5">
        <v>28</v>
      </c>
      <c r="J2564" s="5">
        <v>1</v>
      </c>
      <c r="K2564" s="5">
        <v>27</v>
      </c>
      <c r="L2564" s="5">
        <v>15</v>
      </c>
      <c r="M2564" s="5">
        <v>1</v>
      </c>
      <c r="N2564" s="5">
        <v>30</v>
      </c>
      <c r="O2564" s="5">
        <v>17</v>
      </c>
      <c r="P2564" s="5">
        <v>10</v>
      </c>
      <c r="Q2564" s="5">
        <v>0</v>
      </c>
      <c r="R2564" s="5">
        <v>0</v>
      </c>
      <c r="S2564" s="5" t="s">
        <v>27</v>
      </c>
      <c r="T2564" s="5"/>
    </row>
    <row r="2565" spans="1:20" x14ac:dyDescent="0.25">
      <c r="A2565" s="5">
        <f>2558</f>
      </c>
      <c r="B2565" s="5" t="s">
        <v>2584</v>
      </c>
      <c r="C2565" s="5" t="s">
        <v>26</v>
      </c>
      <c r="D2565" s="5" t="s">
        <v>27</v>
      </c>
      <c r="E2565" s="5">
        <v>22</v>
      </c>
      <c r="F2565" s="5">
        <v>0</v>
      </c>
      <c r="G2565" s="5">
        <v>1</v>
      </c>
      <c r="H2565" s="5">
        <v>18</v>
      </c>
      <c r="I2565" s="5">
        <v>28</v>
      </c>
      <c r="J2565" s="5">
        <v>1</v>
      </c>
      <c r="K2565" s="5">
        <v>27</v>
      </c>
      <c r="L2565" s="5">
        <v>15</v>
      </c>
      <c r="M2565" s="5">
        <v>1</v>
      </c>
      <c r="N2565" s="5">
        <v>30</v>
      </c>
      <c r="O2565" s="5">
        <v>17</v>
      </c>
      <c r="P2565" s="5">
        <v>10</v>
      </c>
      <c r="Q2565" s="5">
        <v>0</v>
      </c>
      <c r="R2565" s="5">
        <v>0</v>
      </c>
      <c r="S2565" s="5" t="s">
        <v>27</v>
      </c>
      <c r="T2565" s="5"/>
    </row>
    <row r="2566" spans="1:20" x14ac:dyDescent="0.25">
      <c r="A2566" s="5">
        <f>2559</f>
      </c>
      <c r="B2566" s="5" t="s">
        <v>2585</v>
      </c>
      <c r="C2566" s="5" t="s">
        <v>26</v>
      </c>
      <c r="D2566" s="5" t="s">
        <v>27</v>
      </c>
      <c r="E2566" s="5">
        <v>22</v>
      </c>
      <c r="F2566" s="5">
        <v>0</v>
      </c>
      <c r="G2566" s="5">
        <v>1</v>
      </c>
      <c r="H2566" s="5">
        <v>18</v>
      </c>
      <c r="I2566" s="5">
        <v>28</v>
      </c>
      <c r="J2566" s="5">
        <v>1</v>
      </c>
      <c r="K2566" s="5">
        <v>27</v>
      </c>
      <c r="L2566" s="5">
        <v>15</v>
      </c>
      <c r="M2566" s="5">
        <v>1</v>
      </c>
      <c r="N2566" s="5">
        <v>30</v>
      </c>
      <c r="O2566" s="5">
        <v>17</v>
      </c>
      <c r="P2566" s="5">
        <v>10</v>
      </c>
      <c r="Q2566" s="5">
        <v>0</v>
      </c>
      <c r="R2566" s="5">
        <v>0</v>
      </c>
      <c r="S2566" s="5" t="s">
        <v>27</v>
      </c>
      <c r="T2566" s="5"/>
    </row>
    <row r="2567" spans="1:20" x14ac:dyDescent="0.25">
      <c r="A2567" s="5">
        <f>2560</f>
      </c>
      <c r="B2567" s="5" t="s">
        <v>2586</v>
      </c>
      <c r="C2567" s="5" t="s">
        <v>26</v>
      </c>
      <c r="D2567" s="5" t="s">
        <v>27</v>
      </c>
      <c r="E2567" s="5">
        <v>22</v>
      </c>
      <c r="F2567" s="5">
        <v>0</v>
      </c>
      <c r="G2567" s="5">
        <v>1</v>
      </c>
      <c r="H2567" s="5">
        <v>18</v>
      </c>
      <c r="I2567" s="5">
        <v>28</v>
      </c>
      <c r="J2567" s="5">
        <v>1</v>
      </c>
      <c r="K2567" s="5">
        <v>27</v>
      </c>
      <c r="L2567" s="5">
        <v>15</v>
      </c>
      <c r="M2567" s="5">
        <v>1</v>
      </c>
      <c r="N2567" s="5">
        <v>30</v>
      </c>
      <c r="O2567" s="5">
        <v>17</v>
      </c>
      <c r="P2567" s="5">
        <v>10</v>
      </c>
      <c r="Q2567" s="5">
        <v>0</v>
      </c>
      <c r="R2567" s="5">
        <v>0</v>
      </c>
      <c r="S2567" s="5" t="s">
        <v>27</v>
      </c>
      <c r="T2567" s="5"/>
    </row>
    <row r="2568" spans="1:20" x14ac:dyDescent="0.25">
      <c r="A2568" s="5">
        <f>2561</f>
      </c>
      <c r="B2568" s="5" t="s">
        <v>2587</v>
      </c>
      <c r="C2568" s="5" t="s">
        <v>26</v>
      </c>
      <c r="D2568" s="5" t="s">
        <v>27</v>
      </c>
      <c r="E2568" s="5">
        <v>22</v>
      </c>
      <c r="F2568" s="5">
        <v>0</v>
      </c>
      <c r="G2568" s="5">
        <v>1</v>
      </c>
      <c r="H2568" s="5">
        <v>18</v>
      </c>
      <c r="I2568" s="5">
        <v>28</v>
      </c>
      <c r="J2568" s="5">
        <v>1</v>
      </c>
      <c r="K2568" s="5">
        <v>27</v>
      </c>
      <c r="L2568" s="5">
        <v>15</v>
      </c>
      <c r="M2568" s="5">
        <v>1</v>
      </c>
      <c r="N2568" s="5">
        <v>30</v>
      </c>
      <c r="O2568" s="5">
        <v>17</v>
      </c>
      <c r="P2568" s="5">
        <v>10</v>
      </c>
      <c r="Q2568" s="5">
        <v>0</v>
      </c>
      <c r="R2568" s="5">
        <v>0</v>
      </c>
      <c r="S2568" s="5" t="s">
        <v>27</v>
      </c>
      <c r="T2568" s="5"/>
    </row>
    <row r="2569" spans="1:20" x14ac:dyDescent="0.25">
      <c r="A2569" s="5">
        <f>2562</f>
      </c>
      <c r="B2569" s="5" t="s">
        <v>2588</v>
      </c>
      <c r="C2569" s="5" t="s">
        <v>26</v>
      </c>
      <c r="D2569" s="5" t="s">
        <v>27</v>
      </c>
      <c r="E2569" s="5">
        <v>22</v>
      </c>
      <c r="F2569" s="5">
        <v>0</v>
      </c>
      <c r="G2569" s="5">
        <v>1</v>
      </c>
      <c r="H2569" s="5">
        <v>18</v>
      </c>
      <c r="I2569" s="5">
        <v>28</v>
      </c>
      <c r="J2569" s="5">
        <v>1</v>
      </c>
      <c r="K2569" s="5">
        <v>27</v>
      </c>
      <c r="L2569" s="5">
        <v>15</v>
      </c>
      <c r="M2569" s="5">
        <v>1</v>
      </c>
      <c r="N2569" s="5">
        <v>30</v>
      </c>
      <c r="O2569" s="5">
        <v>17</v>
      </c>
      <c r="P2569" s="5">
        <v>10</v>
      </c>
      <c r="Q2569" s="5">
        <v>0</v>
      </c>
      <c r="R2569" s="5">
        <v>0</v>
      </c>
      <c r="S2569" s="5" t="s">
        <v>27</v>
      </c>
      <c r="T2569" s="5"/>
    </row>
    <row r="2570" spans="1:20" x14ac:dyDescent="0.25">
      <c r="A2570" s="5">
        <f>2563</f>
      </c>
      <c r="B2570" s="5" t="s">
        <v>2589</v>
      </c>
      <c r="C2570" s="5" t="s">
        <v>26</v>
      </c>
      <c r="D2570" s="5" t="s">
        <v>27</v>
      </c>
      <c r="E2570" s="5">
        <v>22</v>
      </c>
      <c r="F2570" s="5">
        <v>0</v>
      </c>
      <c r="G2570" s="5">
        <v>1</v>
      </c>
      <c r="H2570" s="5">
        <v>18</v>
      </c>
      <c r="I2570" s="5">
        <v>28</v>
      </c>
      <c r="J2570" s="5">
        <v>1</v>
      </c>
      <c r="K2570" s="5">
        <v>27</v>
      </c>
      <c r="L2570" s="5">
        <v>15</v>
      </c>
      <c r="M2570" s="5">
        <v>1</v>
      </c>
      <c r="N2570" s="5">
        <v>30</v>
      </c>
      <c r="O2570" s="5">
        <v>17</v>
      </c>
      <c r="P2570" s="5">
        <v>10</v>
      </c>
      <c r="Q2570" s="5">
        <v>0</v>
      </c>
      <c r="R2570" s="5">
        <v>0</v>
      </c>
      <c r="S2570" s="5" t="s">
        <v>27</v>
      </c>
      <c r="T2570" s="5"/>
    </row>
    <row r="2571" spans="1:20" x14ac:dyDescent="0.25">
      <c r="A2571" s="5">
        <f>2564</f>
      </c>
      <c r="B2571" s="5" t="s">
        <v>2590</v>
      </c>
      <c r="C2571" s="5" t="s">
        <v>26</v>
      </c>
      <c r="D2571" s="5" t="s">
        <v>27</v>
      </c>
      <c r="E2571" s="5">
        <v>22</v>
      </c>
      <c r="F2571" s="5">
        <v>0</v>
      </c>
      <c r="G2571" s="5">
        <v>1</v>
      </c>
      <c r="H2571" s="5">
        <v>18</v>
      </c>
      <c r="I2571" s="5">
        <v>28</v>
      </c>
      <c r="J2571" s="5">
        <v>1</v>
      </c>
      <c r="K2571" s="5">
        <v>27</v>
      </c>
      <c r="L2571" s="5">
        <v>15</v>
      </c>
      <c r="M2571" s="5">
        <v>1</v>
      </c>
      <c r="N2571" s="5">
        <v>30</v>
      </c>
      <c r="O2571" s="5">
        <v>17</v>
      </c>
      <c r="P2571" s="5">
        <v>10</v>
      </c>
      <c r="Q2571" s="5">
        <v>0</v>
      </c>
      <c r="R2571" s="5">
        <v>0</v>
      </c>
      <c r="S2571" s="5" t="s">
        <v>27</v>
      </c>
      <c r="T2571" s="5"/>
    </row>
    <row r="2572" spans="1:20" x14ac:dyDescent="0.25">
      <c r="A2572" s="5">
        <f>2565</f>
      </c>
      <c r="B2572" s="5" t="s">
        <v>2591</v>
      </c>
      <c r="C2572" s="5" t="s">
        <v>26</v>
      </c>
      <c r="D2572" s="5" t="s">
        <v>27</v>
      </c>
      <c r="E2572" s="5">
        <v>22</v>
      </c>
      <c r="F2572" s="5">
        <v>0</v>
      </c>
      <c r="G2572" s="5">
        <v>1</v>
      </c>
      <c r="H2572" s="5">
        <v>18</v>
      </c>
      <c r="I2572" s="5">
        <v>28</v>
      </c>
      <c r="J2572" s="5">
        <v>1</v>
      </c>
      <c r="K2572" s="5">
        <v>27</v>
      </c>
      <c r="L2572" s="5">
        <v>15</v>
      </c>
      <c r="M2572" s="5">
        <v>1</v>
      </c>
      <c r="N2572" s="5">
        <v>30</v>
      </c>
      <c r="O2572" s="5">
        <v>17</v>
      </c>
      <c r="P2572" s="5">
        <v>10</v>
      </c>
      <c r="Q2572" s="5">
        <v>0</v>
      </c>
      <c r="R2572" s="5">
        <v>0</v>
      </c>
      <c r="S2572" s="5" t="s">
        <v>27</v>
      </c>
      <c r="T2572" s="5"/>
    </row>
    <row r="2573" spans="1:20" x14ac:dyDescent="0.25">
      <c r="A2573" s="5">
        <f>2566</f>
      </c>
      <c r="B2573" s="5" t="s">
        <v>2592</v>
      </c>
      <c r="C2573" s="5" t="s">
        <v>26</v>
      </c>
      <c r="D2573" s="5" t="s">
        <v>27</v>
      </c>
      <c r="E2573" s="5">
        <v>22</v>
      </c>
      <c r="F2573" s="5">
        <v>0</v>
      </c>
      <c r="G2573" s="5">
        <v>1</v>
      </c>
      <c r="H2573" s="5">
        <v>18</v>
      </c>
      <c r="I2573" s="5">
        <v>28</v>
      </c>
      <c r="J2573" s="5">
        <v>1</v>
      </c>
      <c r="K2573" s="5">
        <v>27</v>
      </c>
      <c r="L2573" s="5">
        <v>15</v>
      </c>
      <c r="M2573" s="5">
        <v>1</v>
      </c>
      <c r="N2573" s="5">
        <v>30</v>
      </c>
      <c r="O2573" s="5">
        <v>17</v>
      </c>
      <c r="P2573" s="5">
        <v>10</v>
      </c>
      <c r="Q2573" s="5">
        <v>0</v>
      </c>
      <c r="R2573" s="5">
        <v>0</v>
      </c>
      <c r="S2573" s="5" t="s">
        <v>27</v>
      </c>
      <c r="T2573" s="5"/>
    </row>
    <row r="2574" spans="1:20" x14ac:dyDescent="0.25">
      <c r="A2574" s="5">
        <f>2567</f>
      </c>
      <c r="B2574" s="5" t="s">
        <v>2593</v>
      </c>
      <c r="C2574" s="5" t="s">
        <v>26</v>
      </c>
      <c r="D2574" s="5" t="s">
        <v>27</v>
      </c>
      <c r="E2574" s="5">
        <v>22</v>
      </c>
      <c r="F2574" s="5">
        <v>0</v>
      </c>
      <c r="G2574" s="5">
        <v>1</v>
      </c>
      <c r="H2574" s="5">
        <v>18</v>
      </c>
      <c r="I2574" s="5">
        <v>28</v>
      </c>
      <c r="J2574" s="5">
        <v>1</v>
      </c>
      <c r="K2574" s="5">
        <v>27</v>
      </c>
      <c r="L2574" s="5">
        <v>15</v>
      </c>
      <c r="M2574" s="5">
        <v>1</v>
      </c>
      <c r="N2574" s="5">
        <v>30</v>
      </c>
      <c r="O2574" s="5">
        <v>17</v>
      </c>
      <c r="P2574" s="5">
        <v>10</v>
      </c>
      <c r="Q2574" s="5">
        <v>0</v>
      </c>
      <c r="R2574" s="5">
        <v>0</v>
      </c>
      <c r="S2574" s="5" t="s">
        <v>27</v>
      </c>
      <c r="T2574" s="5"/>
    </row>
    <row r="2575" spans="1:20" x14ac:dyDescent="0.25">
      <c r="A2575" s="5">
        <f>2568</f>
      </c>
      <c r="B2575" s="5" t="s">
        <v>2594</v>
      </c>
      <c r="C2575" s="5" t="s">
        <v>26</v>
      </c>
      <c r="D2575" s="5" t="s">
        <v>27</v>
      </c>
      <c r="E2575" s="5">
        <v>22</v>
      </c>
      <c r="F2575" s="5">
        <v>0</v>
      </c>
      <c r="G2575" s="5">
        <v>1</v>
      </c>
      <c r="H2575" s="5">
        <v>18</v>
      </c>
      <c r="I2575" s="5">
        <v>28</v>
      </c>
      <c r="J2575" s="5">
        <v>1</v>
      </c>
      <c r="K2575" s="5">
        <v>27</v>
      </c>
      <c r="L2575" s="5">
        <v>15</v>
      </c>
      <c r="M2575" s="5">
        <v>1</v>
      </c>
      <c r="N2575" s="5">
        <v>30</v>
      </c>
      <c r="O2575" s="5">
        <v>17</v>
      </c>
      <c r="P2575" s="5">
        <v>10</v>
      </c>
      <c r="Q2575" s="5">
        <v>0</v>
      </c>
      <c r="R2575" s="5">
        <v>0</v>
      </c>
      <c r="S2575" s="5" t="s">
        <v>27</v>
      </c>
      <c r="T2575" s="5"/>
    </row>
    <row r="2576" spans="1:20" x14ac:dyDescent="0.25">
      <c r="A2576" s="5">
        <f>2569</f>
      </c>
      <c r="B2576" s="5" t="s">
        <v>2595</v>
      </c>
      <c r="C2576" s="5" t="s">
        <v>26</v>
      </c>
      <c r="D2576" s="5" t="s">
        <v>27</v>
      </c>
      <c r="E2576" s="5">
        <v>22</v>
      </c>
      <c r="F2576" s="5">
        <v>0</v>
      </c>
      <c r="G2576" s="5">
        <v>1</v>
      </c>
      <c r="H2576" s="5">
        <v>18</v>
      </c>
      <c r="I2576" s="5">
        <v>28</v>
      </c>
      <c r="J2576" s="5">
        <v>1</v>
      </c>
      <c r="K2576" s="5">
        <v>27</v>
      </c>
      <c r="L2576" s="5">
        <v>15</v>
      </c>
      <c r="M2576" s="5">
        <v>1</v>
      </c>
      <c r="N2576" s="5">
        <v>30</v>
      </c>
      <c r="O2576" s="5">
        <v>17</v>
      </c>
      <c r="P2576" s="5">
        <v>10</v>
      </c>
      <c r="Q2576" s="5">
        <v>0</v>
      </c>
      <c r="R2576" s="5">
        <v>0</v>
      </c>
      <c r="S2576" s="5" t="s">
        <v>27</v>
      </c>
      <c r="T2576" s="5"/>
    </row>
    <row r="2577" spans="1:20" x14ac:dyDescent="0.25">
      <c r="A2577" s="5">
        <f>2570</f>
      </c>
      <c r="B2577" s="5" t="s">
        <v>2596</v>
      </c>
      <c r="C2577" s="5" t="s">
        <v>26</v>
      </c>
      <c r="D2577" s="5" t="s">
        <v>27</v>
      </c>
      <c r="E2577" s="5">
        <v>22</v>
      </c>
      <c r="F2577" s="5">
        <v>0</v>
      </c>
      <c r="G2577" s="5">
        <v>1</v>
      </c>
      <c r="H2577" s="5">
        <v>18</v>
      </c>
      <c r="I2577" s="5">
        <v>28</v>
      </c>
      <c r="J2577" s="5">
        <v>1</v>
      </c>
      <c r="K2577" s="5">
        <v>27</v>
      </c>
      <c r="L2577" s="5">
        <v>15</v>
      </c>
      <c r="M2577" s="5">
        <v>1</v>
      </c>
      <c r="N2577" s="5">
        <v>30</v>
      </c>
      <c r="O2577" s="5">
        <v>17</v>
      </c>
      <c r="P2577" s="5">
        <v>10</v>
      </c>
      <c r="Q2577" s="5">
        <v>0</v>
      </c>
      <c r="R2577" s="5">
        <v>0</v>
      </c>
      <c r="S2577" s="5" t="s">
        <v>27</v>
      </c>
      <c r="T2577" s="5"/>
    </row>
    <row r="2578" spans="1:20" x14ac:dyDescent="0.25">
      <c r="A2578" s="5">
        <f>2571</f>
      </c>
      <c r="B2578" s="5" t="s">
        <v>2597</v>
      </c>
      <c r="C2578" s="5" t="s">
        <v>26</v>
      </c>
      <c r="D2578" s="5" t="s">
        <v>27</v>
      </c>
      <c r="E2578" s="5">
        <v>22</v>
      </c>
      <c r="F2578" s="5">
        <v>0</v>
      </c>
      <c r="G2578" s="5">
        <v>1</v>
      </c>
      <c r="H2578" s="5">
        <v>18</v>
      </c>
      <c r="I2578" s="5">
        <v>28</v>
      </c>
      <c r="J2578" s="5">
        <v>1</v>
      </c>
      <c r="K2578" s="5">
        <v>27</v>
      </c>
      <c r="L2578" s="5">
        <v>15</v>
      </c>
      <c r="M2578" s="5">
        <v>1</v>
      </c>
      <c r="N2578" s="5">
        <v>30</v>
      </c>
      <c r="O2578" s="5">
        <v>17</v>
      </c>
      <c r="P2578" s="5">
        <v>10</v>
      </c>
      <c r="Q2578" s="5">
        <v>0</v>
      </c>
      <c r="R2578" s="5">
        <v>0</v>
      </c>
      <c r="S2578" s="5" t="s">
        <v>27</v>
      </c>
      <c r="T2578" s="5"/>
    </row>
    <row r="2579" spans="1:20" x14ac:dyDescent="0.25">
      <c r="A2579" s="5">
        <f>2572</f>
      </c>
      <c r="B2579" s="5" t="s">
        <v>2598</v>
      </c>
      <c r="C2579" s="5" t="s">
        <v>26</v>
      </c>
      <c r="D2579" s="5" t="s">
        <v>27</v>
      </c>
      <c r="E2579" s="5">
        <v>22</v>
      </c>
      <c r="F2579" s="5">
        <v>0</v>
      </c>
      <c r="G2579" s="5">
        <v>1</v>
      </c>
      <c r="H2579" s="5">
        <v>18</v>
      </c>
      <c r="I2579" s="5">
        <v>28</v>
      </c>
      <c r="J2579" s="5">
        <v>1</v>
      </c>
      <c r="K2579" s="5">
        <v>27</v>
      </c>
      <c r="L2579" s="5">
        <v>15</v>
      </c>
      <c r="M2579" s="5">
        <v>1</v>
      </c>
      <c r="N2579" s="5">
        <v>30</v>
      </c>
      <c r="O2579" s="5">
        <v>17</v>
      </c>
      <c r="P2579" s="5">
        <v>10</v>
      </c>
      <c r="Q2579" s="5">
        <v>0</v>
      </c>
      <c r="R2579" s="5">
        <v>0</v>
      </c>
      <c r="S2579" s="5" t="s">
        <v>27</v>
      </c>
      <c r="T2579" s="5"/>
    </row>
    <row r="2580" spans="1:20" x14ac:dyDescent="0.25">
      <c r="A2580" s="5">
        <f>2573</f>
      </c>
      <c r="B2580" s="5" t="s">
        <v>2599</v>
      </c>
      <c r="C2580" s="5" t="s">
        <v>26</v>
      </c>
      <c r="D2580" s="5" t="s">
        <v>27</v>
      </c>
      <c r="E2580" s="5">
        <v>22</v>
      </c>
      <c r="F2580" s="5">
        <v>0</v>
      </c>
      <c r="G2580" s="5">
        <v>1</v>
      </c>
      <c r="H2580" s="5">
        <v>18</v>
      </c>
      <c r="I2580" s="5">
        <v>28</v>
      </c>
      <c r="J2580" s="5">
        <v>1</v>
      </c>
      <c r="K2580" s="5">
        <v>27</v>
      </c>
      <c r="L2580" s="5">
        <v>15</v>
      </c>
      <c r="M2580" s="5">
        <v>1</v>
      </c>
      <c r="N2580" s="5">
        <v>30</v>
      </c>
      <c r="O2580" s="5">
        <v>17</v>
      </c>
      <c r="P2580" s="5">
        <v>10</v>
      </c>
      <c r="Q2580" s="5">
        <v>0</v>
      </c>
      <c r="R2580" s="5">
        <v>0</v>
      </c>
      <c r="S2580" s="5" t="s">
        <v>27</v>
      </c>
      <c r="T2580" s="5"/>
    </row>
    <row r="2581" spans="1:20" x14ac:dyDescent="0.25">
      <c r="A2581" s="5">
        <f>2574</f>
      </c>
      <c r="B2581" s="5" t="s">
        <v>2600</v>
      </c>
      <c r="C2581" s="5" t="s">
        <v>26</v>
      </c>
      <c r="D2581" s="5" t="s">
        <v>27</v>
      </c>
      <c r="E2581" s="5">
        <v>22</v>
      </c>
      <c r="F2581" s="5">
        <v>0</v>
      </c>
      <c r="G2581" s="5">
        <v>1</v>
      </c>
      <c r="H2581" s="5">
        <v>18</v>
      </c>
      <c r="I2581" s="5">
        <v>28</v>
      </c>
      <c r="J2581" s="5">
        <v>1</v>
      </c>
      <c r="K2581" s="5">
        <v>27</v>
      </c>
      <c r="L2581" s="5">
        <v>15</v>
      </c>
      <c r="M2581" s="5">
        <v>1</v>
      </c>
      <c r="N2581" s="5">
        <v>30</v>
      </c>
      <c r="O2581" s="5">
        <v>17</v>
      </c>
      <c r="P2581" s="5">
        <v>10</v>
      </c>
      <c r="Q2581" s="5">
        <v>0</v>
      </c>
      <c r="R2581" s="5">
        <v>0</v>
      </c>
      <c r="S2581" s="5" t="s">
        <v>27</v>
      </c>
      <c r="T2581" s="5"/>
    </row>
    <row r="2582" spans="1:20" x14ac:dyDescent="0.25">
      <c r="A2582" s="5">
        <f>2575</f>
      </c>
      <c r="B2582" s="5" t="s">
        <v>2601</v>
      </c>
      <c r="C2582" s="5" t="s">
        <v>26</v>
      </c>
      <c r="D2582" s="5" t="s">
        <v>27</v>
      </c>
      <c r="E2582" s="5">
        <v>22</v>
      </c>
      <c r="F2582" s="5">
        <v>0</v>
      </c>
      <c r="G2582" s="5">
        <v>1</v>
      </c>
      <c r="H2582" s="5">
        <v>18</v>
      </c>
      <c r="I2582" s="5">
        <v>28</v>
      </c>
      <c r="J2582" s="5">
        <v>1</v>
      </c>
      <c r="K2582" s="5">
        <v>27</v>
      </c>
      <c r="L2582" s="5">
        <v>15</v>
      </c>
      <c r="M2582" s="5">
        <v>1</v>
      </c>
      <c r="N2582" s="5">
        <v>30</v>
      </c>
      <c r="O2582" s="5">
        <v>17</v>
      </c>
      <c r="P2582" s="5">
        <v>10</v>
      </c>
      <c r="Q2582" s="5">
        <v>0</v>
      </c>
      <c r="R2582" s="5">
        <v>0</v>
      </c>
      <c r="S2582" s="5" t="s">
        <v>27</v>
      </c>
      <c r="T2582" s="5"/>
    </row>
    <row r="2583" spans="1:20" x14ac:dyDescent="0.25">
      <c r="A2583" s="5">
        <f>2576</f>
      </c>
      <c r="B2583" s="5" t="s">
        <v>2602</v>
      </c>
      <c r="C2583" s="5" t="s">
        <v>26</v>
      </c>
      <c r="D2583" s="5" t="s">
        <v>27</v>
      </c>
      <c r="E2583" s="5">
        <v>22</v>
      </c>
      <c r="F2583" s="5">
        <v>0</v>
      </c>
      <c r="G2583" s="5">
        <v>1</v>
      </c>
      <c r="H2583" s="5">
        <v>18</v>
      </c>
      <c r="I2583" s="5">
        <v>28</v>
      </c>
      <c r="J2583" s="5">
        <v>1</v>
      </c>
      <c r="K2583" s="5">
        <v>27</v>
      </c>
      <c r="L2583" s="5">
        <v>15</v>
      </c>
      <c r="M2583" s="5">
        <v>1</v>
      </c>
      <c r="N2583" s="5">
        <v>30</v>
      </c>
      <c r="O2583" s="5">
        <v>17</v>
      </c>
      <c r="P2583" s="5">
        <v>10</v>
      </c>
      <c r="Q2583" s="5">
        <v>0</v>
      </c>
      <c r="R2583" s="5">
        <v>0</v>
      </c>
      <c r="S2583" s="5" t="s">
        <v>27</v>
      </c>
      <c r="T2583" s="5"/>
    </row>
    <row r="2584" spans="1:20" x14ac:dyDescent="0.25">
      <c r="A2584" s="5">
        <f>2577</f>
      </c>
      <c r="B2584" s="5" t="s">
        <v>2603</v>
      </c>
      <c r="C2584" s="5" t="s">
        <v>26</v>
      </c>
      <c r="D2584" s="5" t="s">
        <v>27</v>
      </c>
      <c r="E2584" s="5">
        <v>22</v>
      </c>
      <c r="F2584" s="5">
        <v>0</v>
      </c>
      <c r="G2584" s="5">
        <v>1</v>
      </c>
      <c r="H2584" s="5">
        <v>18</v>
      </c>
      <c r="I2584" s="5">
        <v>28</v>
      </c>
      <c r="J2584" s="5">
        <v>1</v>
      </c>
      <c r="K2584" s="5">
        <v>27</v>
      </c>
      <c r="L2584" s="5">
        <v>15</v>
      </c>
      <c r="M2584" s="5">
        <v>1</v>
      </c>
      <c r="N2584" s="5">
        <v>30</v>
      </c>
      <c r="O2584" s="5">
        <v>17</v>
      </c>
      <c r="P2584" s="5">
        <v>10</v>
      </c>
      <c r="Q2584" s="5">
        <v>0</v>
      </c>
      <c r="R2584" s="5">
        <v>0</v>
      </c>
      <c r="S2584" s="5" t="s">
        <v>27</v>
      </c>
      <c r="T2584" s="5"/>
    </row>
    <row r="2585" spans="1:20" x14ac:dyDescent="0.25">
      <c r="A2585" s="5">
        <f>2578</f>
      </c>
      <c r="B2585" s="5" t="s">
        <v>2604</v>
      </c>
      <c r="C2585" s="5" t="s">
        <v>26</v>
      </c>
      <c r="D2585" s="5" t="s">
        <v>27</v>
      </c>
      <c r="E2585" s="5">
        <v>22</v>
      </c>
      <c r="F2585" s="5">
        <v>0</v>
      </c>
      <c r="G2585" s="5">
        <v>1</v>
      </c>
      <c r="H2585" s="5">
        <v>18</v>
      </c>
      <c r="I2585" s="5">
        <v>28</v>
      </c>
      <c r="J2585" s="5">
        <v>1</v>
      </c>
      <c r="K2585" s="5">
        <v>27</v>
      </c>
      <c r="L2585" s="5">
        <v>15</v>
      </c>
      <c r="M2585" s="5">
        <v>1</v>
      </c>
      <c r="N2585" s="5">
        <v>30</v>
      </c>
      <c r="O2585" s="5">
        <v>17</v>
      </c>
      <c r="P2585" s="5">
        <v>10</v>
      </c>
      <c r="Q2585" s="5">
        <v>0</v>
      </c>
      <c r="R2585" s="5">
        <v>0</v>
      </c>
      <c r="S2585" s="5" t="s">
        <v>27</v>
      </c>
      <c r="T2585" s="5"/>
    </row>
    <row r="2586" spans="1:20" x14ac:dyDescent="0.25">
      <c r="A2586" s="5">
        <f>2579</f>
      </c>
      <c r="B2586" s="5" t="s">
        <v>2605</v>
      </c>
      <c r="C2586" s="5" t="s">
        <v>26</v>
      </c>
      <c r="D2586" s="5" t="s">
        <v>27</v>
      </c>
      <c r="E2586" s="5">
        <v>22</v>
      </c>
      <c r="F2586" s="5">
        <v>0</v>
      </c>
      <c r="G2586" s="5">
        <v>1</v>
      </c>
      <c r="H2586" s="5">
        <v>18</v>
      </c>
      <c r="I2586" s="5">
        <v>28</v>
      </c>
      <c r="J2586" s="5">
        <v>1</v>
      </c>
      <c r="K2586" s="5">
        <v>27</v>
      </c>
      <c r="L2586" s="5">
        <v>15</v>
      </c>
      <c r="M2586" s="5">
        <v>1</v>
      </c>
      <c r="N2586" s="5">
        <v>30</v>
      </c>
      <c r="O2586" s="5">
        <v>17</v>
      </c>
      <c r="P2586" s="5">
        <v>10</v>
      </c>
      <c r="Q2586" s="5">
        <v>0</v>
      </c>
      <c r="R2586" s="5">
        <v>0</v>
      </c>
      <c r="S2586" s="5" t="s">
        <v>27</v>
      </c>
      <c r="T2586" s="5"/>
    </row>
    <row r="2587" spans="1:20" x14ac:dyDescent="0.25">
      <c r="A2587" s="5">
        <f>2580</f>
      </c>
      <c r="B2587" s="5" t="s">
        <v>2606</v>
      </c>
      <c r="C2587" s="5" t="s">
        <v>26</v>
      </c>
      <c r="D2587" s="5" t="s">
        <v>27</v>
      </c>
      <c r="E2587" s="5">
        <v>22</v>
      </c>
      <c r="F2587" s="5">
        <v>0</v>
      </c>
      <c r="G2587" s="5">
        <v>1</v>
      </c>
      <c r="H2587" s="5">
        <v>18</v>
      </c>
      <c r="I2587" s="5">
        <v>28</v>
      </c>
      <c r="J2587" s="5">
        <v>1</v>
      </c>
      <c r="K2587" s="5">
        <v>27</v>
      </c>
      <c r="L2587" s="5">
        <v>15</v>
      </c>
      <c r="M2587" s="5">
        <v>1</v>
      </c>
      <c r="N2587" s="5">
        <v>30</v>
      </c>
      <c r="O2587" s="5">
        <v>17</v>
      </c>
      <c r="P2587" s="5">
        <v>10</v>
      </c>
      <c r="Q2587" s="5">
        <v>0</v>
      </c>
      <c r="R2587" s="5">
        <v>0</v>
      </c>
      <c r="S2587" s="5" t="s">
        <v>27</v>
      </c>
      <c r="T2587" s="5"/>
    </row>
    <row r="2588" spans="1:20" x14ac:dyDescent="0.25">
      <c r="A2588" s="5">
        <f>2581</f>
      </c>
      <c r="B2588" s="5" t="s">
        <v>2607</v>
      </c>
      <c r="C2588" s="5" t="s">
        <v>26</v>
      </c>
      <c r="D2588" s="5" t="s">
        <v>27</v>
      </c>
      <c r="E2588" s="5">
        <v>22</v>
      </c>
      <c r="F2588" s="5">
        <v>0</v>
      </c>
      <c r="G2588" s="5">
        <v>1</v>
      </c>
      <c r="H2588" s="5">
        <v>18</v>
      </c>
      <c r="I2588" s="5">
        <v>28</v>
      </c>
      <c r="J2588" s="5">
        <v>1</v>
      </c>
      <c r="K2588" s="5">
        <v>27</v>
      </c>
      <c r="L2588" s="5">
        <v>15</v>
      </c>
      <c r="M2588" s="5">
        <v>1</v>
      </c>
      <c r="N2588" s="5">
        <v>30</v>
      </c>
      <c r="O2588" s="5">
        <v>17</v>
      </c>
      <c r="P2588" s="5">
        <v>10</v>
      </c>
      <c r="Q2588" s="5">
        <v>0</v>
      </c>
      <c r="R2588" s="5">
        <v>0</v>
      </c>
      <c r="S2588" s="5" t="s">
        <v>27</v>
      </c>
      <c r="T2588" s="5"/>
    </row>
    <row r="2589" spans="1:20" x14ac:dyDescent="0.25">
      <c r="A2589" s="5">
        <f>2582</f>
      </c>
      <c r="B2589" s="5" t="s">
        <v>2608</v>
      </c>
      <c r="C2589" s="5" t="s">
        <v>26</v>
      </c>
      <c r="D2589" s="5" t="s">
        <v>27</v>
      </c>
      <c r="E2589" s="5">
        <v>22</v>
      </c>
      <c r="F2589" s="5">
        <v>0</v>
      </c>
      <c r="G2589" s="5">
        <v>1</v>
      </c>
      <c r="H2589" s="5">
        <v>18</v>
      </c>
      <c r="I2589" s="5">
        <v>28</v>
      </c>
      <c r="J2589" s="5">
        <v>1</v>
      </c>
      <c r="K2589" s="5">
        <v>27</v>
      </c>
      <c r="L2589" s="5">
        <v>15</v>
      </c>
      <c r="M2589" s="5">
        <v>1</v>
      </c>
      <c r="N2589" s="5">
        <v>30</v>
      </c>
      <c r="O2589" s="5">
        <v>17</v>
      </c>
      <c r="P2589" s="5">
        <v>10</v>
      </c>
      <c r="Q2589" s="5">
        <v>0</v>
      </c>
      <c r="R2589" s="5">
        <v>0</v>
      </c>
      <c r="S2589" s="5" t="s">
        <v>27</v>
      </c>
      <c r="T2589" s="5"/>
    </row>
    <row r="2590" spans="1:20" x14ac:dyDescent="0.25">
      <c r="A2590" s="5">
        <f>2583</f>
      </c>
      <c r="B2590" s="5" t="s">
        <v>2609</v>
      </c>
      <c r="C2590" s="5" t="s">
        <v>26</v>
      </c>
      <c r="D2590" s="5" t="s">
        <v>27</v>
      </c>
      <c r="E2590" s="5">
        <v>22</v>
      </c>
      <c r="F2590" s="5">
        <v>0</v>
      </c>
      <c r="G2590" s="5">
        <v>1</v>
      </c>
      <c r="H2590" s="5">
        <v>18</v>
      </c>
      <c r="I2590" s="5">
        <v>28</v>
      </c>
      <c r="J2590" s="5">
        <v>1</v>
      </c>
      <c r="K2590" s="5">
        <v>27</v>
      </c>
      <c r="L2590" s="5">
        <v>15</v>
      </c>
      <c r="M2590" s="5">
        <v>1</v>
      </c>
      <c r="N2590" s="5">
        <v>30</v>
      </c>
      <c r="O2590" s="5">
        <v>17</v>
      </c>
      <c r="P2590" s="5">
        <v>10</v>
      </c>
      <c r="Q2590" s="5">
        <v>0</v>
      </c>
      <c r="R2590" s="5">
        <v>0</v>
      </c>
      <c r="S2590" s="5" t="s">
        <v>27</v>
      </c>
      <c r="T2590" s="5"/>
    </row>
    <row r="2591" spans="1:20" x14ac:dyDescent="0.25">
      <c r="A2591" s="5">
        <f>2584</f>
      </c>
      <c r="B2591" s="5" t="s">
        <v>2610</v>
      </c>
      <c r="C2591" s="5" t="s">
        <v>26</v>
      </c>
      <c r="D2591" s="5" t="s">
        <v>27</v>
      </c>
      <c r="E2591" s="5">
        <v>22</v>
      </c>
      <c r="F2591" s="5">
        <v>0</v>
      </c>
      <c r="G2591" s="5">
        <v>1</v>
      </c>
      <c r="H2591" s="5">
        <v>18</v>
      </c>
      <c r="I2591" s="5">
        <v>28</v>
      </c>
      <c r="J2591" s="5">
        <v>1</v>
      </c>
      <c r="K2591" s="5">
        <v>27</v>
      </c>
      <c r="L2591" s="5">
        <v>15</v>
      </c>
      <c r="M2591" s="5">
        <v>1</v>
      </c>
      <c r="N2591" s="5">
        <v>30</v>
      </c>
      <c r="O2591" s="5">
        <v>17</v>
      </c>
      <c r="P2591" s="5">
        <v>10</v>
      </c>
      <c r="Q2591" s="5">
        <v>0</v>
      </c>
      <c r="R2591" s="5">
        <v>0</v>
      </c>
      <c r="S2591" s="5" t="s">
        <v>27</v>
      </c>
      <c r="T2591" s="5"/>
    </row>
    <row r="2592" spans="1:20" x14ac:dyDescent="0.25">
      <c r="A2592" s="5">
        <f>2585</f>
      </c>
      <c r="B2592" s="5" t="s">
        <v>2611</v>
      </c>
      <c r="C2592" s="5" t="s">
        <v>26</v>
      </c>
      <c r="D2592" s="5" t="s">
        <v>27</v>
      </c>
      <c r="E2592" s="5">
        <v>22</v>
      </c>
      <c r="F2592" s="5">
        <v>0</v>
      </c>
      <c r="G2592" s="5">
        <v>1</v>
      </c>
      <c r="H2592" s="5">
        <v>18</v>
      </c>
      <c r="I2592" s="5">
        <v>28</v>
      </c>
      <c r="J2592" s="5">
        <v>1</v>
      </c>
      <c r="K2592" s="5">
        <v>27</v>
      </c>
      <c r="L2592" s="5">
        <v>15</v>
      </c>
      <c r="M2592" s="5">
        <v>1</v>
      </c>
      <c r="N2592" s="5">
        <v>30</v>
      </c>
      <c r="O2592" s="5">
        <v>17</v>
      </c>
      <c r="P2592" s="5">
        <v>10</v>
      </c>
      <c r="Q2592" s="5">
        <v>0</v>
      </c>
      <c r="R2592" s="5">
        <v>0</v>
      </c>
      <c r="S2592" s="5" t="s">
        <v>27</v>
      </c>
      <c r="T2592" s="5"/>
    </row>
    <row r="2593" spans="1:20" x14ac:dyDescent="0.25">
      <c r="A2593" s="5">
        <f>2586</f>
      </c>
      <c r="B2593" s="5" t="s">
        <v>2612</v>
      </c>
      <c r="C2593" s="5" t="s">
        <v>26</v>
      </c>
      <c r="D2593" s="5" t="s">
        <v>27</v>
      </c>
      <c r="E2593" s="5">
        <v>22</v>
      </c>
      <c r="F2593" s="5">
        <v>0</v>
      </c>
      <c r="G2593" s="5">
        <v>1</v>
      </c>
      <c r="H2593" s="5">
        <v>18</v>
      </c>
      <c r="I2593" s="5">
        <v>28</v>
      </c>
      <c r="J2593" s="5">
        <v>1</v>
      </c>
      <c r="K2593" s="5">
        <v>27</v>
      </c>
      <c r="L2593" s="5">
        <v>15</v>
      </c>
      <c r="M2593" s="5">
        <v>1</v>
      </c>
      <c r="N2593" s="5">
        <v>30</v>
      </c>
      <c r="O2593" s="5">
        <v>17</v>
      </c>
      <c r="P2593" s="5">
        <v>10</v>
      </c>
      <c r="Q2593" s="5">
        <v>0</v>
      </c>
      <c r="R2593" s="5">
        <v>0</v>
      </c>
      <c r="S2593" s="5" t="s">
        <v>27</v>
      </c>
      <c r="T2593" s="5"/>
    </row>
    <row r="2594" spans="1:20" x14ac:dyDescent="0.25">
      <c r="A2594" s="5">
        <f>2587</f>
      </c>
      <c r="B2594" s="5" t="s">
        <v>2613</v>
      </c>
      <c r="C2594" s="5" t="s">
        <v>26</v>
      </c>
      <c r="D2594" s="5" t="s">
        <v>27</v>
      </c>
      <c r="E2594" s="5">
        <v>22</v>
      </c>
      <c r="F2594" s="5">
        <v>0</v>
      </c>
      <c r="G2594" s="5">
        <v>1</v>
      </c>
      <c r="H2594" s="5">
        <v>18</v>
      </c>
      <c r="I2594" s="5">
        <v>28</v>
      </c>
      <c r="J2594" s="5">
        <v>1</v>
      </c>
      <c r="K2594" s="5">
        <v>27</v>
      </c>
      <c r="L2594" s="5">
        <v>15</v>
      </c>
      <c r="M2594" s="5">
        <v>1</v>
      </c>
      <c r="N2594" s="5">
        <v>30</v>
      </c>
      <c r="O2594" s="5">
        <v>17</v>
      </c>
      <c r="P2594" s="5">
        <v>10</v>
      </c>
      <c r="Q2594" s="5">
        <v>0</v>
      </c>
      <c r="R2594" s="5">
        <v>0</v>
      </c>
      <c r="S2594" s="5" t="s">
        <v>27</v>
      </c>
      <c r="T2594" s="5"/>
    </row>
    <row r="2595" spans="1:20" x14ac:dyDescent="0.25">
      <c r="A2595" s="5">
        <f>2588</f>
      </c>
      <c r="B2595" s="5" t="s">
        <v>2614</v>
      </c>
      <c r="C2595" s="5" t="s">
        <v>26</v>
      </c>
      <c r="D2595" s="5" t="s">
        <v>27</v>
      </c>
      <c r="E2595" s="5">
        <v>22</v>
      </c>
      <c r="F2595" s="5">
        <v>0</v>
      </c>
      <c r="G2595" s="5">
        <v>1</v>
      </c>
      <c r="H2595" s="5">
        <v>18</v>
      </c>
      <c r="I2595" s="5">
        <v>28</v>
      </c>
      <c r="J2595" s="5">
        <v>1</v>
      </c>
      <c r="K2595" s="5">
        <v>27</v>
      </c>
      <c r="L2595" s="5">
        <v>15</v>
      </c>
      <c r="M2595" s="5">
        <v>1</v>
      </c>
      <c r="N2595" s="5">
        <v>30</v>
      </c>
      <c r="O2595" s="5">
        <v>17</v>
      </c>
      <c r="P2595" s="5">
        <v>10</v>
      </c>
      <c r="Q2595" s="5">
        <v>0</v>
      </c>
      <c r="R2595" s="5">
        <v>0</v>
      </c>
      <c r="S2595" s="5" t="s">
        <v>27</v>
      </c>
      <c r="T2595" s="5"/>
    </row>
    <row r="2596" spans="1:20" x14ac:dyDescent="0.25">
      <c r="A2596" s="5">
        <f>2589</f>
      </c>
      <c r="B2596" s="5" t="s">
        <v>2615</v>
      </c>
      <c r="C2596" s="5" t="s">
        <v>26</v>
      </c>
      <c r="D2596" s="5" t="s">
        <v>27</v>
      </c>
      <c r="E2596" s="5">
        <v>22</v>
      </c>
      <c r="F2596" s="5">
        <v>0</v>
      </c>
      <c r="G2596" s="5">
        <v>1</v>
      </c>
      <c r="H2596" s="5">
        <v>18</v>
      </c>
      <c r="I2596" s="5">
        <v>28</v>
      </c>
      <c r="J2596" s="5">
        <v>1</v>
      </c>
      <c r="K2596" s="5">
        <v>27</v>
      </c>
      <c r="L2596" s="5">
        <v>15</v>
      </c>
      <c r="M2596" s="5">
        <v>1</v>
      </c>
      <c r="N2596" s="5">
        <v>30</v>
      </c>
      <c r="O2596" s="5">
        <v>17</v>
      </c>
      <c r="P2596" s="5">
        <v>10</v>
      </c>
      <c r="Q2596" s="5">
        <v>0</v>
      </c>
      <c r="R2596" s="5">
        <v>0</v>
      </c>
      <c r="S2596" s="5" t="s">
        <v>27</v>
      </c>
      <c r="T2596" s="5"/>
    </row>
    <row r="2597" spans="1:20" x14ac:dyDescent="0.25">
      <c r="A2597" s="5">
        <f>2590</f>
      </c>
      <c r="B2597" s="5" t="s">
        <v>2616</v>
      </c>
      <c r="C2597" s="5" t="s">
        <v>26</v>
      </c>
      <c r="D2597" s="5" t="s">
        <v>27</v>
      </c>
      <c r="E2597" s="5">
        <v>22</v>
      </c>
      <c r="F2597" s="5">
        <v>0</v>
      </c>
      <c r="G2597" s="5">
        <v>1</v>
      </c>
      <c r="H2597" s="5">
        <v>18</v>
      </c>
      <c r="I2597" s="5">
        <v>28</v>
      </c>
      <c r="J2597" s="5">
        <v>1</v>
      </c>
      <c r="K2597" s="5">
        <v>27</v>
      </c>
      <c r="L2597" s="5">
        <v>15</v>
      </c>
      <c r="M2597" s="5">
        <v>1</v>
      </c>
      <c r="N2597" s="5">
        <v>30</v>
      </c>
      <c r="O2597" s="5">
        <v>17</v>
      </c>
      <c r="P2597" s="5">
        <v>10</v>
      </c>
      <c r="Q2597" s="5">
        <v>0</v>
      </c>
      <c r="R2597" s="5">
        <v>0</v>
      </c>
      <c r="S2597" s="5" t="s">
        <v>27</v>
      </c>
      <c r="T2597" s="5"/>
    </row>
    <row r="2598" spans="1:20" x14ac:dyDescent="0.25">
      <c r="A2598" s="5">
        <f>2591</f>
      </c>
      <c r="B2598" s="5" t="s">
        <v>2617</v>
      </c>
      <c r="C2598" s="5" t="s">
        <v>26</v>
      </c>
      <c r="D2598" s="5" t="s">
        <v>27</v>
      </c>
      <c r="E2598" s="5">
        <v>22</v>
      </c>
      <c r="F2598" s="5">
        <v>0</v>
      </c>
      <c r="G2598" s="5">
        <v>1</v>
      </c>
      <c r="H2598" s="5">
        <v>18</v>
      </c>
      <c r="I2598" s="5">
        <v>28</v>
      </c>
      <c r="J2598" s="5">
        <v>1</v>
      </c>
      <c r="K2598" s="5">
        <v>27</v>
      </c>
      <c r="L2598" s="5">
        <v>15</v>
      </c>
      <c r="M2598" s="5">
        <v>1</v>
      </c>
      <c r="N2598" s="5">
        <v>30</v>
      </c>
      <c r="O2598" s="5">
        <v>17</v>
      </c>
      <c r="P2598" s="5">
        <v>10</v>
      </c>
      <c r="Q2598" s="5">
        <v>0</v>
      </c>
      <c r="R2598" s="5">
        <v>0</v>
      </c>
      <c r="S2598" s="5" t="s">
        <v>27</v>
      </c>
      <c r="T2598" s="5"/>
    </row>
    <row r="2599" spans="1:20" x14ac:dyDescent="0.25">
      <c r="A2599" s="5">
        <f>2592</f>
      </c>
      <c r="B2599" s="5" t="s">
        <v>2618</v>
      </c>
      <c r="C2599" s="5" t="s">
        <v>26</v>
      </c>
      <c r="D2599" s="5" t="s">
        <v>27</v>
      </c>
      <c r="E2599" s="5">
        <v>22</v>
      </c>
      <c r="F2599" s="5">
        <v>0</v>
      </c>
      <c r="G2599" s="5">
        <v>1</v>
      </c>
      <c r="H2599" s="5">
        <v>18</v>
      </c>
      <c r="I2599" s="5">
        <v>28</v>
      </c>
      <c r="J2599" s="5">
        <v>1</v>
      </c>
      <c r="K2599" s="5">
        <v>27</v>
      </c>
      <c r="L2599" s="5">
        <v>15</v>
      </c>
      <c r="M2599" s="5">
        <v>1</v>
      </c>
      <c r="N2599" s="5">
        <v>30</v>
      </c>
      <c r="O2599" s="5">
        <v>17</v>
      </c>
      <c r="P2599" s="5">
        <v>10</v>
      </c>
      <c r="Q2599" s="5">
        <v>0</v>
      </c>
      <c r="R2599" s="5">
        <v>0</v>
      </c>
      <c r="S2599" s="5" t="s">
        <v>27</v>
      </c>
      <c r="T2599" s="5"/>
    </row>
    <row r="2600" spans="1:20" x14ac:dyDescent="0.25">
      <c r="A2600" s="5">
        <f>2593</f>
      </c>
      <c r="B2600" s="5" t="s">
        <v>2619</v>
      </c>
      <c r="C2600" s="5" t="s">
        <v>26</v>
      </c>
      <c r="D2600" s="5" t="s">
        <v>27</v>
      </c>
      <c r="E2600" s="5">
        <v>22</v>
      </c>
      <c r="F2600" s="5">
        <v>0</v>
      </c>
      <c r="G2600" s="5">
        <v>1</v>
      </c>
      <c r="H2600" s="5">
        <v>18</v>
      </c>
      <c r="I2600" s="5">
        <v>28</v>
      </c>
      <c r="J2600" s="5">
        <v>1</v>
      </c>
      <c r="K2600" s="5">
        <v>27</v>
      </c>
      <c r="L2600" s="5">
        <v>15</v>
      </c>
      <c r="M2600" s="5">
        <v>1</v>
      </c>
      <c r="N2600" s="5">
        <v>30</v>
      </c>
      <c r="O2600" s="5">
        <v>17</v>
      </c>
      <c r="P2600" s="5">
        <v>10</v>
      </c>
      <c r="Q2600" s="5">
        <v>0</v>
      </c>
      <c r="R2600" s="5">
        <v>0</v>
      </c>
      <c r="S2600" s="5" t="s">
        <v>27</v>
      </c>
      <c r="T2600" s="5"/>
    </row>
    <row r="2601" spans="1:20" x14ac:dyDescent="0.25">
      <c r="A2601" s="5">
        <f>2594</f>
      </c>
      <c r="B2601" s="5" t="s">
        <v>2620</v>
      </c>
      <c r="C2601" s="5" t="s">
        <v>26</v>
      </c>
      <c r="D2601" s="5" t="s">
        <v>27</v>
      </c>
      <c r="E2601" s="5">
        <v>22</v>
      </c>
      <c r="F2601" s="5">
        <v>0</v>
      </c>
      <c r="G2601" s="5">
        <v>1</v>
      </c>
      <c r="H2601" s="5">
        <v>18</v>
      </c>
      <c r="I2601" s="5">
        <v>28</v>
      </c>
      <c r="J2601" s="5">
        <v>1</v>
      </c>
      <c r="K2601" s="5">
        <v>27</v>
      </c>
      <c r="L2601" s="5">
        <v>15</v>
      </c>
      <c r="M2601" s="5">
        <v>1</v>
      </c>
      <c r="N2601" s="5">
        <v>30</v>
      </c>
      <c r="O2601" s="5">
        <v>17</v>
      </c>
      <c r="P2601" s="5">
        <v>10</v>
      </c>
      <c r="Q2601" s="5">
        <v>0</v>
      </c>
      <c r="R2601" s="5">
        <v>0</v>
      </c>
      <c r="S2601" s="5" t="s">
        <v>27</v>
      </c>
      <c r="T2601" s="5"/>
    </row>
    <row r="2602" spans="1:20" x14ac:dyDescent="0.25">
      <c r="A2602" s="5">
        <f>2595</f>
      </c>
      <c r="B2602" s="5" t="s">
        <v>2621</v>
      </c>
      <c r="C2602" s="5" t="s">
        <v>26</v>
      </c>
      <c r="D2602" s="5" t="s">
        <v>27</v>
      </c>
      <c r="E2602" s="5">
        <v>22</v>
      </c>
      <c r="F2602" s="5">
        <v>0</v>
      </c>
      <c r="G2602" s="5">
        <v>1</v>
      </c>
      <c r="H2602" s="5">
        <v>18</v>
      </c>
      <c r="I2602" s="5">
        <v>28</v>
      </c>
      <c r="J2602" s="5">
        <v>1</v>
      </c>
      <c r="K2602" s="5">
        <v>27</v>
      </c>
      <c r="L2602" s="5">
        <v>15</v>
      </c>
      <c r="M2602" s="5">
        <v>1</v>
      </c>
      <c r="N2602" s="5">
        <v>30</v>
      </c>
      <c r="O2602" s="5">
        <v>17</v>
      </c>
      <c r="P2602" s="5">
        <v>10</v>
      </c>
      <c r="Q2602" s="5">
        <v>0</v>
      </c>
      <c r="R2602" s="5">
        <v>0</v>
      </c>
      <c r="S2602" s="5" t="s">
        <v>27</v>
      </c>
      <c r="T2602" s="5"/>
    </row>
    <row r="2603" spans="1:20" x14ac:dyDescent="0.25">
      <c r="A2603" s="5">
        <f>2596</f>
      </c>
      <c r="B2603" s="5" t="s">
        <v>2622</v>
      </c>
      <c r="C2603" s="5" t="s">
        <v>26</v>
      </c>
      <c r="D2603" s="5" t="s">
        <v>27</v>
      </c>
      <c r="E2603" s="5">
        <v>22</v>
      </c>
      <c r="F2603" s="5">
        <v>0</v>
      </c>
      <c r="G2603" s="5">
        <v>1</v>
      </c>
      <c r="H2603" s="5">
        <v>18</v>
      </c>
      <c r="I2603" s="5">
        <v>28</v>
      </c>
      <c r="J2603" s="5">
        <v>1</v>
      </c>
      <c r="K2603" s="5">
        <v>27</v>
      </c>
      <c r="L2603" s="5">
        <v>15</v>
      </c>
      <c r="M2603" s="5">
        <v>1</v>
      </c>
      <c r="N2603" s="5">
        <v>30</v>
      </c>
      <c r="O2603" s="5">
        <v>17</v>
      </c>
      <c r="P2603" s="5">
        <v>10</v>
      </c>
      <c r="Q2603" s="5">
        <v>0</v>
      </c>
      <c r="R2603" s="5">
        <v>0</v>
      </c>
      <c r="S2603" s="5" t="s">
        <v>27</v>
      </c>
      <c r="T2603" s="5"/>
    </row>
    <row r="2604" spans="1:20" x14ac:dyDescent="0.25">
      <c r="A2604" s="5">
        <f>2597</f>
      </c>
      <c r="B2604" s="5" t="s">
        <v>2623</v>
      </c>
      <c r="C2604" s="5" t="s">
        <v>26</v>
      </c>
      <c r="D2604" s="5" t="s">
        <v>27</v>
      </c>
      <c r="E2604" s="5">
        <v>22</v>
      </c>
      <c r="F2604" s="5">
        <v>0</v>
      </c>
      <c r="G2604" s="5">
        <v>1</v>
      </c>
      <c r="H2604" s="5">
        <v>18</v>
      </c>
      <c r="I2604" s="5">
        <v>28</v>
      </c>
      <c r="J2604" s="5">
        <v>1</v>
      </c>
      <c r="K2604" s="5">
        <v>27</v>
      </c>
      <c r="L2604" s="5">
        <v>15</v>
      </c>
      <c r="M2604" s="5">
        <v>1</v>
      </c>
      <c r="N2604" s="5">
        <v>30</v>
      </c>
      <c r="O2604" s="5">
        <v>17</v>
      </c>
      <c r="P2604" s="5">
        <v>10</v>
      </c>
      <c r="Q2604" s="5">
        <v>0</v>
      </c>
      <c r="R2604" s="5">
        <v>0</v>
      </c>
      <c r="S2604" s="5" t="s">
        <v>27</v>
      </c>
      <c r="T2604" s="5"/>
    </row>
    <row r="2605" spans="1:20" x14ac:dyDescent="0.25">
      <c r="A2605" s="5">
        <f>2598</f>
      </c>
      <c r="B2605" s="5" t="s">
        <v>2624</v>
      </c>
      <c r="C2605" s="5" t="s">
        <v>26</v>
      </c>
      <c r="D2605" s="5" t="s">
        <v>27</v>
      </c>
      <c r="E2605" s="5">
        <v>22</v>
      </c>
      <c r="F2605" s="5">
        <v>0</v>
      </c>
      <c r="G2605" s="5">
        <v>1</v>
      </c>
      <c r="H2605" s="5">
        <v>18</v>
      </c>
      <c r="I2605" s="5">
        <v>28</v>
      </c>
      <c r="J2605" s="5">
        <v>1</v>
      </c>
      <c r="K2605" s="5">
        <v>27</v>
      </c>
      <c r="L2605" s="5">
        <v>15</v>
      </c>
      <c r="M2605" s="5">
        <v>1</v>
      </c>
      <c r="N2605" s="5">
        <v>30</v>
      </c>
      <c r="O2605" s="5">
        <v>17</v>
      </c>
      <c r="P2605" s="5">
        <v>10</v>
      </c>
      <c r="Q2605" s="5">
        <v>0</v>
      </c>
      <c r="R2605" s="5">
        <v>0</v>
      </c>
      <c r="S2605" s="5" t="s">
        <v>27</v>
      </c>
      <c r="T2605" s="5"/>
    </row>
    <row r="2606" spans="1:20" x14ac:dyDescent="0.25">
      <c r="A2606" s="5">
        <f>2599</f>
      </c>
      <c r="B2606" s="5" t="s">
        <v>2625</v>
      </c>
      <c r="C2606" s="5" t="s">
        <v>26</v>
      </c>
      <c r="D2606" s="5" t="s">
        <v>27</v>
      </c>
      <c r="E2606" s="5">
        <v>22</v>
      </c>
      <c r="F2606" s="5">
        <v>0</v>
      </c>
      <c r="G2606" s="5">
        <v>1</v>
      </c>
      <c r="H2606" s="5">
        <v>18</v>
      </c>
      <c r="I2606" s="5">
        <v>28</v>
      </c>
      <c r="J2606" s="5">
        <v>1</v>
      </c>
      <c r="K2606" s="5">
        <v>27</v>
      </c>
      <c r="L2606" s="5">
        <v>15</v>
      </c>
      <c r="M2606" s="5">
        <v>1</v>
      </c>
      <c r="N2606" s="5">
        <v>30</v>
      </c>
      <c r="O2606" s="5">
        <v>17</v>
      </c>
      <c r="P2606" s="5">
        <v>10</v>
      </c>
      <c r="Q2606" s="5">
        <v>0</v>
      </c>
      <c r="R2606" s="5">
        <v>0</v>
      </c>
      <c r="S2606" s="5" t="s">
        <v>27</v>
      </c>
      <c r="T2606" s="5"/>
    </row>
    <row r="2607" spans="1:20" x14ac:dyDescent="0.25">
      <c r="A2607" s="5">
        <f>2600</f>
      </c>
      <c r="B2607" s="5" t="s">
        <v>2626</v>
      </c>
      <c r="C2607" s="5" t="s">
        <v>26</v>
      </c>
      <c r="D2607" s="5" t="s">
        <v>27</v>
      </c>
      <c r="E2607" s="5">
        <v>22</v>
      </c>
      <c r="F2607" s="5">
        <v>0</v>
      </c>
      <c r="G2607" s="5">
        <v>1</v>
      </c>
      <c r="H2607" s="5">
        <v>18</v>
      </c>
      <c r="I2607" s="5">
        <v>28</v>
      </c>
      <c r="J2607" s="5">
        <v>1</v>
      </c>
      <c r="K2607" s="5">
        <v>27</v>
      </c>
      <c r="L2607" s="5">
        <v>15</v>
      </c>
      <c r="M2607" s="5">
        <v>1</v>
      </c>
      <c r="N2607" s="5">
        <v>30</v>
      </c>
      <c r="O2607" s="5">
        <v>17</v>
      </c>
      <c r="P2607" s="5">
        <v>10</v>
      </c>
      <c r="Q2607" s="5">
        <v>0</v>
      </c>
      <c r="R2607" s="5">
        <v>0</v>
      </c>
      <c r="S2607" s="5" t="s">
        <v>27</v>
      </c>
      <c r="T2607" s="5"/>
    </row>
    <row r="2608" spans="1:20" x14ac:dyDescent="0.25">
      <c r="A2608" s="5">
        <f>2601</f>
      </c>
      <c r="B2608" s="5" t="s">
        <v>2627</v>
      </c>
      <c r="C2608" s="5" t="s">
        <v>26</v>
      </c>
      <c r="D2608" s="5" t="s">
        <v>27</v>
      </c>
      <c r="E2608" s="5">
        <v>22</v>
      </c>
      <c r="F2608" s="5">
        <v>0</v>
      </c>
      <c r="G2608" s="5">
        <v>1</v>
      </c>
      <c r="H2608" s="5">
        <v>18</v>
      </c>
      <c r="I2608" s="5">
        <v>28</v>
      </c>
      <c r="J2608" s="5">
        <v>1</v>
      </c>
      <c r="K2608" s="5">
        <v>27</v>
      </c>
      <c r="L2608" s="5">
        <v>15</v>
      </c>
      <c r="M2608" s="5">
        <v>1</v>
      </c>
      <c r="N2608" s="5">
        <v>30</v>
      </c>
      <c r="O2608" s="5">
        <v>17</v>
      </c>
      <c r="P2608" s="5">
        <v>10</v>
      </c>
      <c r="Q2608" s="5">
        <v>0</v>
      </c>
      <c r="R2608" s="5">
        <v>0</v>
      </c>
      <c r="S2608" s="5" t="s">
        <v>27</v>
      </c>
      <c r="T2608" s="5"/>
    </row>
    <row r="2609" spans="1:20" x14ac:dyDescent="0.25">
      <c r="A2609" s="5">
        <f>2602</f>
      </c>
      <c r="B2609" s="5" t="s">
        <v>2628</v>
      </c>
      <c r="C2609" s="5" t="s">
        <v>26</v>
      </c>
      <c r="D2609" s="5" t="s">
        <v>27</v>
      </c>
      <c r="E2609" s="5">
        <v>22</v>
      </c>
      <c r="F2609" s="5">
        <v>0</v>
      </c>
      <c r="G2609" s="5">
        <v>1</v>
      </c>
      <c r="H2609" s="5">
        <v>18</v>
      </c>
      <c r="I2609" s="5">
        <v>28</v>
      </c>
      <c r="J2609" s="5">
        <v>1</v>
      </c>
      <c r="K2609" s="5">
        <v>27</v>
      </c>
      <c r="L2609" s="5">
        <v>15</v>
      </c>
      <c r="M2609" s="5">
        <v>1</v>
      </c>
      <c r="N2609" s="5">
        <v>30</v>
      </c>
      <c r="O2609" s="5">
        <v>17</v>
      </c>
      <c r="P2609" s="5">
        <v>10</v>
      </c>
      <c r="Q2609" s="5">
        <v>0</v>
      </c>
      <c r="R2609" s="5">
        <v>0</v>
      </c>
      <c r="S2609" s="5" t="s">
        <v>27</v>
      </c>
      <c r="T2609" s="5"/>
    </row>
    <row r="2610" spans="1:20" x14ac:dyDescent="0.25">
      <c r="A2610" s="5">
        <f>2603</f>
      </c>
      <c r="B2610" s="5" t="s">
        <v>2629</v>
      </c>
      <c r="C2610" s="5" t="s">
        <v>26</v>
      </c>
      <c r="D2610" s="5" t="s">
        <v>27</v>
      </c>
      <c r="E2610" s="5">
        <v>22</v>
      </c>
      <c r="F2610" s="5">
        <v>0</v>
      </c>
      <c r="G2610" s="5">
        <v>1</v>
      </c>
      <c r="H2610" s="5">
        <v>18</v>
      </c>
      <c r="I2610" s="5">
        <v>28</v>
      </c>
      <c r="J2610" s="5">
        <v>1</v>
      </c>
      <c r="K2610" s="5">
        <v>27</v>
      </c>
      <c r="L2610" s="5">
        <v>15</v>
      </c>
      <c r="M2610" s="5">
        <v>1</v>
      </c>
      <c r="N2610" s="5">
        <v>30</v>
      </c>
      <c r="O2610" s="5">
        <v>17</v>
      </c>
      <c r="P2610" s="5">
        <v>10</v>
      </c>
      <c r="Q2610" s="5">
        <v>0</v>
      </c>
      <c r="R2610" s="5">
        <v>0</v>
      </c>
      <c r="S2610" s="5" t="s">
        <v>27</v>
      </c>
      <c r="T2610" s="5"/>
    </row>
    <row r="2611" spans="1:20" x14ac:dyDescent="0.25">
      <c r="A2611" s="5">
        <f>2604</f>
      </c>
      <c r="B2611" s="5" t="s">
        <v>2630</v>
      </c>
      <c r="C2611" s="5" t="s">
        <v>26</v>
      </c>
      <c r="D2611" s="5" t="s">
        <v>27</v>
      </c>
      <c r="E2611" s="5">
        <v>22</v>
      </c>
      <c r="F2611" s="5">
        <v>0</v>
      </c>
      <c r="G2611" s="5">
        <v>1</v>
      </c>
      <c r="H2611" s="5">
        <v>18</v>
      </c>
      <c r="I2611" s="5">
        <v>28</v>
      </c>
      <c r="J2611" s="5">
        <v>1</v>
      </c>
      <c r="K2611" s="5">
        <v>27</v>
      </c>
      <c r="L2611" s="5">
        <v>15</v>
      </c>
      <c r="M2611" s="5">
        <v>1</v>
      </c>
      <c r="N2611" s="5">
        <v>30</v>
      </c>
      <c r="O2611" s="5">
        <v>17</v>
      </c>
      <c r="P2611" s="5">
        <v>10</v>
      </c>
      <c r="Q2611" s="5">
        <v>0</v>
      </c>
      <c r="R2611" s="5">
        <v>0</v>
      </c>
      <c r="S2611" s="5" t="s">
        <v>27</v>
      </c>
      <c r="T2611" s="5"/>
    </row>
    <row r="2612" spans="1:20" x14ac:dyDescent="0.25">
      <c r="A2612" s="5">
        <f>2605</f>
      </c>
      <c r="B2612" s="5" t="s">
        <v>2631</v>
      </c>
      <c r="C2612" s="5" t="s">
        <v>26</v>
      </c>
      <c r="D2612" s="5" t="s">
        <v>27</v>
      </c>
      <c r="E2612" s="5">
        <v>22</v>
      </c>
      <c r="F2612" s="5">
        <v>0</v>
      </c>
      <c r="G2612" s="5">
        <v>1</v>
      </c>
      <c r="H2612" s="5">
        <v>18</v>
      </c>
      <c r="I2612" s="5">
        <v>28</v>
      </c>
      <c r="J2612" s="5">
        <v>1</v>
      </c>
      <c r="K2612" s="5">
        <v>27</v>
      </c>
      <c r="L2612" s="5">
        <v>15</v>
      </c>
      <c r="M2612" s="5">
        <v>1</v>
      </c>
      <c r="N2612" s="5">
        <v>30</v>
      </c>
      <c r="O2612" s="5">
        <v>17</v>
      </c>
      <c r="P2612" s="5">
        <v>10</v>
      </c>
      <c r="Q2612" s="5">
        <v>0</v>
      </c>
      <c r="R2612" s="5">
        <v>0</v>
      </c>
      <c r="S2612" s="5" t="s">
        <v>27</v>
      </c>
      <c r="T2612" s="5"/>
    </row>
    <row r="2613" spans="1:20" x14ac:dyDescent="0.25">
      <c r="A2613" s="5">
        <f>2606</f>
      </c>
      <c r="B2613" s="5" t="s">
        <v>2632</v>
      </c>
      <c r="C2613" s="5" t="s">
        <v>26</v>
      </c>
      <c r="D2613" s="5" t="s">
        <v>27</v>
      </c>
      <c r="E2613" s="5">
        <v>22</v>
      </c>
      <c r="F2613" s="5">
        <v>0</v>
      </c>
      <c r="G2613" s="5">
        <v>1</v>
      </c>
      <c r="H2613" s="5">
        <v>18</v>
      </c>
      <c r="I2613" s="5">
        <v>28</v>
      </c>
      <c r="J2613" s="5">
        <v>1</v>
      </c>
      <c r="K2613" s="5">
        <v>27</v>
      </c>
      <c r="L2613" s="5">
        <v>15</v>
      </c>
      <c r="M2613" s="5">
        <v>1</v>
      </c>
      <c r="N2613" s="5">
        <v>30</v>
      </c>
      <c r="O2613" s="5">
        <v>17</v>
      </c>
      <c r="P2613" s="5">
        <v>10</v>
      </c>
      <c r="Q2613" s="5">
        <v>0</v>
      </c>
      <c r="R2613" s="5">
        <v>0</v>
      </c>
      <c r="S2613" s="5" t="s">
        <v>27</v>
      </c>
      <c r="T2613" s="5"/>
    </row>
    <row r="2614" spans="1:20" x14ac:dyDescent="0.25">
      <c r="A2614" s="5">
        <f>2607</f>
      </c>
      <c r="B2614" s="5" t="s">
        <v>2633</v>
      </c>
      <c r="C2614" s="5" t="s">
        <v>26</v>
      </c>
      <c r="D2614" s="5" t="s">
        <v>27</v>
      </c>
      <c r="E2614" s="5">
        <v>22</v>
      </c>
      <c r="F2614" s="5">
        <v>0</v>
      </c>
      <c r="G2614" s="5">
        <v>1</v>
      </c>
      <c r="H2614" s="5">
        <v>18</v>
      </c>
      <c r="I2614" s="5">
        <v>28</v>
      </c>
      <c r="J2614" s="5">
        <v>1</v>
      </c>
      <c r="K2614" s="5">
        <v>27</v>
      </c>
      <c r="L2614" s="5">
        <v>15</v>
      </c>
      <c r="M2614" s="5">
        <v>1</v>
      </c>
      <c r="N2614" s="5">
        <v>30</v>
      </c>
      <c r="O2614" s="5">
        <v>17</v>
      </c>
      <c r="P2614" s="5">
        <v>10</v>
      </c>
      <c r="Q2614" s="5">
        <v>0</v>
      </c>
      <c r="R2614" s="5">
        <v>0</v>
      </c>
      <c r="S2614" s="5" t="s">
        <v>27</v>
      </c>
      <c r="T2614" s="5"/>
    </row>
    <row r="2615" spans="1:20" x14ac:dyDescent="0.25">
      <c r="A2615" s="5">
        <f>2608</f>
      </c>
      <c r="B2615" s="5" t="s">
        <v>2634</v>
      </c>
      <c r="C2615" s="5" t="s">
        <v>26</v>
      </c>
      <c r="D2615" s="5" t="s">
        <v>27</v>
      </c>
      <c r="E2615" s="5">
        <v>22</v>
      </c>
      <c r="F2615" s="5">
        <v>0</v>
      </c>
      <c r="G2615" s="5">
        <v>1</v>
      </c>
      <c r="H2615" s="5">
        <v>18</v>
      </c>
      <c r="I2615" s="5">
        <v>28</v>
      </c>
      <c r="J2615" s="5">
        <v>1</v>
      </c>
      <c r="K2615" s="5">
        <v>27</v>
      </c>
      <c r="L2615" s="5">
        <v>15</v>
      </c>
      <c r="M2615" s="5">
        <v>1</v>
      </c>
      <c r="N2615" s="5">
        <v>30</v>
      </c>
      <c r="O2615" s="5">
        <v>17</v>
      </c>
      <c r="P2615" s="5">
        <v>10</v>
      </c>
      <c r="Q2615" s="5">
        <v>0</v>
      </c>
      <c r="R2615" s="5">
        <v>0</v>
      </c>
      <c r="S2615" s="5" t="s">
        <v>27</v>
      </c>
      <c r="T2615" s="5"/>
    </row>
    <row r="2616" spans="1:20" x14ac:dyDescent="0.25">
      <c r="A2616" s="5">
        <f>2609</f>
      </c>
      <c r="B2616" s="5" t="s">
        <v>2635</v>
      </c>
      <c r="C2616" s="5" t="s">
        <v>26</v>
      </c>
      <c r="D2616" s="5" t="s">
        <v>27</v>
      </c>
      <c r="E2616" s="5">
        <v>22</v>
      </c>
      <c r="F2616" s="5">
        <v>0</v>
      </c>
      <c r="G2616" s="5">
        <v>1</v>
      </c>
      <c r="H2616" s="5">
        <v>18</v>
      </c>
      <c r="I2616" s="5">
        <v>28</v>
      </c>
      <c r="J2616" s="5">
        <v>1</v>
      </c>
      <c r="K2616" s="5">
        <v>27</v>
      </c>
      <c r="L2616" s="5">
        <v>15</v>
      </c>
      <c r="M2616" s="5">
        <v>1</v>
      </c>
      <c r="N2616" s="5">
        <v>30</v>
      </c>
      <c r="O2616" s="5">
        <v>17</v>
      </c>
      <c r="P2616" s="5">
        <v>10</v>
      </c>
      <c r="Q2616" s="5">
        <v>0</v>
      </c>
      <c r="R2616" s="5">
        <v>0</v>
      </c>
      <c r="S2616" s="5" t="s">
        <v>27</v>
      </c>
      <c r="T2616" s="5"/>
    </row>
    <row r="2617" spans="1:20" x14ac:dyDescent="0.25">
      <c r="A2617" s="5">
        <f>2610</f>
      </c>
      <c r="B2617" s="5" t="s">
        <v>2636</v>
      </c>
      <c r="C2617" s="5" t="s">
        <v>26</v>
      </c>
      <c r="D2617" s="5" t="s">
        <v>27</v>
      </c>
      <c r="E2617" s="5">
        <v>22</v>
      </c>
      <c r="F2617" s="5">
        <v>0</v>
      </c>
      <c r="G2617" s="5">
        <v>1</v>
      </c>
      <c r="H2617" s="5">
        <v>18</v>
      </c>
      <c r="I2617" s="5">
        <v>28</v>
      </c>
      <c r="J2617" s="5">
        <v>1</v>
      </c>
      <c r="K2617" s="5">
        <v>27</v>
      </c>
      <c r="L2617" s="5">
        <v>15</v>
      </c>
      <c r="M2617" s="5">
        <v>1</v>
      </c>
      <c r="N2617" s="5">
        <v>30</v>
      </c>
      <c r="O2617" s="5">
        <v>17</v>
      </c>
      <c r="P2617" s="5">
        <v>10</v>
      </c>
      <c r="Q2617" s="5">
        <v>0</v>
      </c>
      <c r="R2617" s="5">
        <v>0</v>
      </c>
      <c r="S2617" s="5" t="s">
        <v>27</v>
      </c>
      <c r="T2617" s="5"/>
    </row>
    <row r="2618" spans="1:20" x14ac:dyDescent="0.25">
      <c r="A2618" s="5">
        <f>2611</f>
      </c>
      <c r="B2618" s="5" t="s">
        <v>2637</v>
      </c>
      <c r="C2618" s="5" t="s">
        <v>26</v>
      </c>
      <c r="D2618" s="5" t="s">
        <v>27</v>
      </c>
      <c r="E2618" s="5">
        <v>22</v>
      </c>
      <c r="F2618" s="5">
        <v>0</v>
      </c>
      <c r="G2618" s="5">
        <v>1</v>
      </c>
      <c r="H2618" s="5">
        <v>18</v>
      </c>
      <c r="I2618" s="5">
        <v>28</v>
      </c>
      <c r="J2618" s="5">
        <v>1</v>
      </c>
      <c r="K2618" s="5">
        <v>27</v>
      </c>
      <c r="L2618" s="5">
        <v>15</v>
      </c>
      <c r="M2618" s="5">
        <v>1</v>
      </c>
      <c r="N2618" s="5">
        <v>30</v>
      </c>
      <c r="O2618" s="5">
        <v>17</v>
      </c>
      <c r="P2618" s="5">
        <v>10</v>
      </c>
      <c r="Q2618" s="5">
        <v>0</v>
      </c>
      <c r="R2618" s="5">
        <v>0</v>
      </c>
      <c r="S2618" s="5" t="s">
        <v>27</v>
      </c>
      <c r="T2618" s="5"/>
    </row>
    <row r="2619" spans="1:20" x14ac:dyDescent="0.25">
      <c r="A2619" s="5">
        <f>2612</f>
      </c>
      <c r="B2619" s="5" t="s">
        <v>2638</v>
      </c>
      <c r="C2619" s="5" t="s">
        <v>26</v>
      </c>
      <c r="D2619" s="5" t="s">
        <v>27</v>
      </c>
      <c r="E2619" s="5">
        <v>22</v>
      </c>
      <c r="F2619" s="5">
        <v>0</v>
      </c>
      <c r="G2619" s="5">
        <v>1</v>
      </c>
      <c r="H2619" s="5">
        <v>18</v>
      </c>
      <c r="I2619" s="5">
        <v>28</v>
      </c>
      <c r="J2619" s="5">
        <v>1</v>
      </c>
      <c r="K2619" s="5">
        <v>27</v>
      </c>
      <c r="L2619" s="5">
        <v>15</v>
      </c>
      <c r="M2619" s="5">
        <v>1</v>
      </c>
      <c r="N2619" s="5">
        <v>30</v>
      </c>
      <c r="O2619" s="5">
        <v>17</v>
      </c>
      <c r="P2619" s="5">
        <v>10</v>
      </c>
      <c r="Q2619" s="5">
        <v>0</v>
      </c>
      <c r="R2619" s="5">
        <v>0</v>
      </c>
      <c r="S2619" s="5" t="s">
        <v>27</v>
      </c>
      <c r="T2619" s="5"/>
    </row>
    <row r="2620" spans="1:20" x14ac:dyDescent="0.25">
      <c r="A2620" s="5">
        <f>2613</f>
      </c>
      <c r="B2620" s="5" t="s">
        <v>2639</v>
      </c>
      <c r="C2620" s="5" t="s">
        <v>26</v>
      </c>
      <c r="D2620" s="5" t="s">
        <v>27</v>
      </c>
      <c r="E2620" s="5">
        <v>22</v>
      </c>
      <c r="F2620" s="5">
        <v>0</v>
      </c>
      <c r="G2620" s="5">
        <v>1</v>
      </c>
      <c r="H2620" s="5">
        <v>18</v>
      </c>
      <c r="I2620" s="5">
        <v>28</v>
      </c>
      <c r="J2620" s="5">
        <v>1</v>
      </c>
      <c r="K2620" s="5">
        <v>27</v>
      </c>
      <c r="L2620" s="5">
        <v>15</v>
      </c>
      <c r="M2620" s="5">
        <v>1</v>
      </c>
      <c r="N2620" s="5">
        <v>30</v>
      </c>
      <c r="O2620" s="5">
        <v>17</v>
      </c>
      <c r="P2620" s="5">
        <v>10</v>
      </c>
      <c r="Q2620" s="5">
        <v>0</v>
      </c>
      <c r="R2620" s="5">
        <v>0</v>
      </c>
      <c r="S2620" s="5" t="s">
        <v>27</v>
      </c>
      <c r="T2620" s="5"/>
    </row>
    <row r="2621" spans="1:20" x14ac:dyDescent="0.25">
      <c r="A2621" s="5">
        <f>2614</f>
      </c>
      <c r="B2621" s="5" t="s">
        <v>2640</v>
      </c>
      <c r="C2621" s="5" t="s">
        <v>26</v>
      </c>
      <c r="D2621" s="5" t="s">
        <v>27</v>
      </c>
      <c r="E2621" s="5">
        <v>22</v>
      </c>
      <c r="F2621" s="5">
        <v>0</v>
      </c>
      <c r="G2621" s="5">
        <v>1</v>
      </c>
      <c r="H2621" s="5">
        <v>18</v>
      </c>
      <c r="I2621" s="5">
        <v>28</v>
      </c>
      <c r="J2621" s="5">
        <v>1</v>
      </c>
      <c r="K2621" s="5">
        <v>27</v>
      </c>
      <c r="L2621" s="5">
        <v>15</v>
      </c>
      <c r="M2621" s="5">
        <v>1</v>
      </c>
      <c r="N2621" s="5">
        <v>30</v>
      </c>
      <c r="O2621" s="5">
        <v>17</v>
      </c>
      <c r="P2621" s="5">
        <v>10</v>
      </c>
      <c r="Q2621" s="5">
        <v>0</v>
      </c>
      <c r="R2621" s="5">
        <v>0</v>
      </c>
      <c r="S2621" s="5" t="s">
        <v>27</v>
      </c>
      <c r="T2621" s="5"/>
    </row>
    <row r="2622" spans="1:20" x14ac:dyDescent="0.25">
      <c r="A2622" s="5">
        <f>2615</f>
      </c>
      <c r="B2622" s="5" t="s">
        <v>2641</v>
      </c>
      <c r="C2622" s="5" t="s">
        <v>26</v>
      </c>
      <c r="D2622" s="5" t="s">
        <v>27</v>
      </c>
      <c r="E2622" s="5">
        <v>22</v>
      </c>
      <c r="F2622" s="5">
        <v>0</v>
      </c>
      <c r="G2622" s="5">
        <v>1</v>
      </c>
      <c r="H2622" s="5">
        <v>18</v>
      </c>
      <c r="I2622" s="5">
        <v>28</v>
      </c>
      <c r="J2622" s="5">
        <v>1</v>
      </c>
      <c r="K2622" s="5">
        <v>27</v>
      </c>
      <c r="L2622" s="5">
        <v>15</v>
      </c>
      <c r="M2622" s="5">
        <v>1</v>
      </c>
      <c r="N2622" s="5">
        <v>30</v>
      </c>
      <c r="O2622" s="5">
        <v>17</v>
      </c>
      <c r="P2622" s="5">
        <v>10</v>
      </c>
      <c r="Q2622" s="5">
        <v>0</v>
      </c>
      <c r="R2622" s="5">
        <v>0</v>
      </c>
      <c r="S2622" s="5" t="s">
        <v>27</v>
      </c>
      <c r="T2622" s="5"/>
    </row>
    <row r="2623" spans="1:20" x14ac:dyDescent="0.25">
      <c r="A2623" s="5">
        <f>2616</f>
      </c>
      <c r="B2623" s="5" t="s">
        <v>2642</v>
      </c>
      <c r="C2623" s="5" t="s">
        <v>26</v>
      </c>
      <c r="D2623" s="5" t="s">
        <v>27</v>
      </c>
      <c r="E2623" s="5">
        <v>22</v>
      </c>
      <c r="F2623" s="5">
        <v>0</v>
      </c>
      <c r="G2623" s="5">
        <v>1</v>
      </c>
      <c r="H2623" s="5">
        <v>18</v>
      </c>
      <c r="I2623" s="5">
        <v>28</v>
      </c>
      <c r="J2623" s="5">
        <v>1</v>
      </c>
      <c r="K2623" s="5">
        <v>27</v>
      </c>
      <c r="L2623" s="5">
        <v>15</v>
      </c>
      <c r="M2623" s="5">
        <v>1</v>
      </c>
      <c r="N2623" s="5">
        <v>30</v>
      </c>
      <c r="O2623" s="5">
        <v>17</v>
      </c>
      <c r="P2623" s="5">
        <v>10</v>
      </c>
      <c r="Q2623" s="5">
        <v>0</v>
      </c>
      <c r="R2623" s="5">
        <v>0</v>
      </c>
      <c r="S2623" s="5" t="s">
        <v>27</v>
      </c>
      <c r="T2623" s="5"/>
    </row>
    <row r="2624" spans="1:20" x14ac:dyDescent="0.25">
      <c r="A2624" s="5">
        <f>2617</f>
      </c>
      <c r="B2624" s="5" t="s">
        <v>2643</v>
      </c>
      <c r="C2624" s="5" t="s">
        <v>26</v>
      </c>
      <c r="D2624" s="5" t="s">
        <v>27</v>
      </c>
      <c r="E2624" s="5">
        <v>22</v>
      </c>
      <c r="F2624" s="5">
        <v>0</v>
      </c>
      <c r="G2624" s="5">
        <v>1</v>
      </c>
      <c r="H2624" s="5">
        <v>18</v>
      </c>
      <c r="I2624" s="5">
        <v>28</v>
      </c>
      <c r="J2624" s="5">
        <v>1</v>
      </c>
      <c r="K2624" s="5">
        <v>27</v>
      </c>
      <c r="L2624" s="5">
        <v>15</v>
      </c>
      <c r="M2624" s="5">
        <v>1</v>
      </c>
      <c r="N2624" s="5">
        <v>30</v>
      </c>
      <c r="O2624" s="5">
        <v>17</v>
      </c>
      <c r="P2624" s="5">
        <v>10</v>
      </c>
      <c r="Q2624" s="5">
        <v>0</v>
      </c>
      <c r="R2624" s="5">
        <v>0</v>
      </c>
      <c r="S2624" s="5" t="s">
        <v>27</v>
      </c>
      <c r="T2624" s="5"/>
    </row>
    <row r="2625" spans="1:20" x14ac:dyDescent="0.25">
      <c r="A2625" s="5">
        <f>2618</f>
      </c>
      <c r="B2625" s="5" t="s">
        <v>2644</v>
      </c>
      <c r="C2625" s="5" t="s">
        <v>26</v>
      </c>
      <c r="D2625" s="5" t="s">
        <v>27</v>
      </c>
      <c r="E2625" s="5">
        <v>22</v>
      </c>
      <c r="F2625" s="5">
        <v>0</v>
      </c>
      <c r="G2625" s="5">
        <v>1</v>
      </c>
      <c r="H2625" s="5">
        <v>18</v>
      </c>
      <c r="I2625" s="5">
        <v>28</v>
      </c>
      <c r="J2625" s="5">
        <v>1</v>
      </c>
      <c r="K2625" s="5">
        <v>27</v>
      </c>
      <c r="L2625" s="5">
        <v>15</v>
      </c>
      <c r="M2625" s="5">
        <v>1</v>
      </c>
      <c r="N2625" s="5">
        <v>30</v>
      </c>
      <c r="O2625" s="5">
        <v>17</v>
      </c>
      <c r="P2625" s="5">
        <v>10</v>
      </c>
      <c r="Q2625" s="5">
        <v>0</v>
      </c>
      <c r="R2625" s="5">
        <v>0</v>
      </c>
      <c r="S2625" s="5" t="s">
        <v>27</v>
      </c>
      <c r="T2625" s="5"/>
    </row>
    <row r="2626" spans="1:20" x14ac:dyDescent="0.25">
      <c r="A2626" s="5">
        <f>2619</f>
      </c>
      <c r="B2626" s="5" t="s">
        <v>2645</v>
      </c>
      <c r="C2626" s="5" t="s">
        <v>26</v>
      </c>
      <c r="D2626" s="5" t="s">
        <v>27</v>
      </c>
      <c r="E2626" s="5">
        <v>22</v>
      </c>
      <c r="F2626" s="5">
        <v>0</v>
      </c>
      <c r="G2626" s="5">
        <v>1</v>
      </c>
      <c r="H2626" s="5">
        <v>18</v>
      </c>
      <c r="I2626" s="5">
        <v>28</v>
      </c>
      <c r="J2626" s="5">
        <v>1</v>
      </c>
      <c r="K2626" s="5">
        <v>27</v>
      </c>
      <c r="L2626" s="5">
        <v>15</v>
      </c>
      <c r="M2626" s="5">
        <v>1</v>
      </c>
      <c r="N2626" s="5">
        <v>30</v>
      </c>
      <c r="O2626" s="5">
        <v>17</v>
      </c>
      <c r="P2626" s="5">
        <v>10</v>
      </c>
      <c r="Q2626" s="5">
        <v>0</v>
      </c>
      <c r="R2626" s="5">
        <v>0</v>
      </c>
      <c r="S2626" s="5" t="s">
        <v>27</v>
      </c>
      <c r="T2626" s="5"/>
    </row>
    <row r="2627" spans="1:20" x14ac:dyDescent="0.25">
      <c r="A2627" s="5">
        <f>2620</f>
      </c>
      <c r="B2627" s="5" t="s">
        <v>2646</v>
      </c>
      <c r="C2627" s="5" t="s">
        <v>26</v>
      </c>
      <c r="D2627" s="5" t="s">
        <v>27</v>
      </c>
      <c r="E2627" s="5">
        <v>22</v>
      </c>
      <c r="F2627" s="5">
        <v>0</v>
      </c>
      <c r="G2627" s="5">
        <v>1</v>
      </c>
      <c r="H2627" s="5">
        <v>18</v>
      </c>
      <c r="I2627" s="5">
        <v>28</v>
      </c>
      <c r="J2627" s="5">
        <v>1</v>
      </c>
      <c r="K2627" s="5">
        <v>27</v>
      </c>
      <c r="L2627" s="5">
        <v>15</v>
      </c>
      <c r="M2627" s="5">
        <v>1</v>
      </c>
      <c r="N2627" s="5">
        <v>30</v>
      </c>
      <c r="O2627" s="5">
        <v>17</v>
      </c>
      <c r="P2627" s="5">
        <v>10</v>
      </c>
      <c r="Q2627" s="5">
        <v>0</v>
      </c>
      <c r="R2627" s="5">
        <v>0</v>
      </c>
      <c r="S2627" s="5" t="s">
        <v>27</v>
      </c>
      <c r="T2627" s="5"/>
    </row>
    <row r="2628" spans="1:20" x14ac:dyDescent="0.25">
      <c r="A2628" s="5">
        <f>2621</f>
      </c>
      <c r="B2628" s="5" t="s">
        <v>2647</v>
      </c>
      <c r="C2628" s="5" t="s">
        <v>26</v>
      </c>
      <c r="D2628" s="5" t="s">
        <v>27</v>
      </c>
      <c r="E2628" s="5">
        <v>22</v>
      </c>
      <c r="F2628" s="5">
        <v>0</v>
      </c>
      <c r="G2628" s="5">
        <v>1</v>
      </c>
      <c r="H2628" s="5">
        <v>18</v>
      </c>
      <c r="I2628" s="5">
        <v>28</v>
      </c>
      <c r="J2628" s="5">
        <v>1</v>
      </c>
      <c r="K2628" s="5">
        <v>27</v>
      </c>
      <c r="L2628" s="5">
        <v>15</v>
      </c>
      <c r="M2628" s="5">
        <v>1</v>
      </c>
      <c r="N2628" s="5">
        <v>30</v>
      </c>
      <c r="O2628" s="5">
        <v>17</v>
      </c>
      <c r="P2628" s="5">
        <v>10</v>
      </c>
      <c r="Q2628" s="5">
        <v>0</v>
      </c>
      <c r="R2628" s="5">
        <v>0</v>
      </c>
      <c r="S2628" s="5" t="s">
        <v>27</v>
      </c>
      <c r="T2628" s="5"/>
    </row>
    <row r="2629" spans="1:20" x14ac:dyDescent="0.25">
      <c r="A2629" s="5">
        <f>2622</f>
      </c>
      <c r="B2629" s="5" t="s">
        <v>2648</v>
      </c>
      <c r="C2629" s="5" t="s">
        <v>26</v>
      </c>
      <c r="D2629" s="5" t="s">
        <v>27</v>
      </c>
      <c r="E2629" s="5">
        <v>22</v>
      </c>
      <c r="F2629" s="5">
        <v>0</v>
      </c>
      <c r="G2629" s="5">
        <v>1</v>
      </c>
      <c r="H2629" s="5">
        <v>18</v>
      </c>
      <c r="I2629" s="5">
        <v>28</v>
      </c>
      <c r="J2629" s="5">
        <v>1</v>
      </c>
      <c r="K2629" s="5">
        <v>27</v>
      </c>
      <c r="L2629" s="5">
        <v>15</v>
      </c>
      <c r="M2629" s="5">
        <v>1</v>
      </c>
      <c r="N2629" s="5">
        <v>30</v>
      </c>
      <c r="O2629" s="5">
        <v>17</v>
      </c>
      <c r="P2629" s="5">
        <v>10</v>
      </c>
      <c r="Q2629" s="5">
        <v>0</v>
      </c>
      <c r="R2629" s="5">
        <v>0</v>
      </c>
      <c r="S2629" s="5" t="s">
        <v>27</v>
      </c>
      <c r="T2629" s="5"/>
    </row>
    <row r="2630" spans="1:20" x14ac:dyDescent="0.25">
      <c r="A2630" s="5">
        <f>2623</f>
      </c>
      <c r="B2630" s="5" t="s">
        <v>2649</v>
      </c>
      <c r="C2630" s="5" t="s">
        <v>26</v>
      </c>
      <c r="D2630" s="5" t="s">
        <v>27</v>
      </c>
      <c r="E2630" s="5">
        <v>22</v>
      </c>
      <c r="F2630" s="5">
        <v>0</v>
      </c>
      <c r="G2630" s="5">
        <v>1</v>
      </c>
      <c r="H2630" s="5">
        <v>18</v>
      </c>
      <c r="I2630" s="5">
        <v>28</v>
      </c>
      <c r="J2630" s="5">
        <v>1</v>
      </c>
      <c r="K2630" s="5">
        <v>27</v>
      </c>
      <c r="L2630" s="5">
        <v>15</v>
      </c>
      <c r="M2630" s="5">
        <v>1</v>
      </c>
      <c r="N2630" s="5">
        <v>30</v>
      </c>
      <c r="O2630" s="5">
        <v>17</v>
      </c>
      <c r="P2630" s="5">
        <v>10</v>
      </c>
      <c r="Q2630" s="5">
        <v>0</v>
      </c>
      <c r="R2630" s="5">
        <v>0</v>
      </c>
      <c r="S2630" s="5" t="s">
        <v>27</v>
      </c>
      <c r="T2630" s="5"/>
    </row>
    <row r="2631" spans="1:20" x14ac:dyDescent="0.25">
      <c r="A2631" s="5">
        <f>2624</f>
      </c>
      <c r="B2631" s="5" t="s">
        <v>2650</v>
      </c>
      <c r="C2631" s="5" t="s">
        <v>26</v>
      </c>
      <c r="D2631" s="5" t="s">
        <v>27</v>
      </c>
      <c r="E2631" s="5">
        <v>22</v>
      </c>
      <c r="F2631" s="5">
        <v>0</v>
      </c>
      <c r="G2631" s="5">
        <v>1</v>
      </c>
      <c r="H2631" s="5">
        <v>18</v>
      </c>
      <c r="I2631" s="5">
        <v>28</v>
      </c>
      <c r="J2631" s="5">
        <v>1</v>
      </c>
      <c r="K2631" s="5">
        <v>27</v>
      </c>
      <c r="L2631" s="5">
        <v>15</v>
      </c>
      <c r="M2631" s="5">
        <v>1</v>
      </c>
      <c r="N2631" s="5">
        <v>30</v>
      </c>
      <c r="O2631" s="5">
        <v>17</v>
      </c>
      <c r="P2631" s="5">
        <v>10</v>
      </c>
      <c r="Q2631" s="5">
        <v>0</v>
      </c>
      <c r="R2631" s="5">
        <v>0</v>
      </c>
      <c r="S2631" s="5" t="s">
        <v>27</v>
      </c>
      <c r="T2631" s="5"/>
    </row>
    <row r="2632" spans="1:20" x14ac:dyDescent="0.25">
      <c r="A2632" s="5">
        <f>2625</f>
      </c>
      <c r="B2632" s="5" t="s">
        <v>2651</v>
      </c>
      <c r="C2632" s="5" t="s">
        <v>26</v>
      </c>
      <c r="D2632" s="5" t="s">
        <v>27</v>
      </c>
      <c r="E2632" s="5">
        <v>22</v>
      </c>
      <c r="F2632" s="5">
        <v>0</v>
      </c>
      <c r="G2632" s="5">
        <v>1</v>
      </c>
      <c r="H2632" s="5">
        <v>18</v>
      </c>
      <c r="I2632" s="5">
        <v>28</v>
      </c>
      <c r="J2632" s="5">
        <v>1</v>
      </c>
      <c r="K2632" s="5">
        <v>27</v>
      </c>
      <c r="L2632" s="5">
        <v>15</v>
      </c>
      <c r="M2632" s="5">
        <v>1</v>
      </c>
      <c r="N2632" s="5">
        <v>30</v>
      </c>
      <c r="O2632" s="5">
        <v>17</v>
      </c>
      <c r="P2632" s="5">
        <v>10</v>
      </c>
      <c r="Q2632" s="5">
        <v>0</v>
      </c>
      <c r="R2632" s="5">
        <v>0</v>
      </c>
      <c r="S2632" s="5" t="s">
        <v>27</v>
      </c>
      <c r="T2632" s="5"/>
    </row>
    <row r="2633" spans="1:20" x14ac:dyDescent="0.25">
      <c r="A2633" s="5">
        <f>2626</f>
      </c>
      <c r="B2633" s="5" t="s">
        <v>2652</v>
      </c>
      <c r="C2633" s="5" t="s">
        <v>26</v>
      </c>
      <c r="D2633" s="5" t="s">
        <v>27</v>
      </c>
      <c r="E2633" s="5">
        <v>22</v>
      </c>
      <c r="F2633" s="5">
        <v>0</v>
      </c>
      <c r="G2633" s="5">
        <v>1</v>
      </c>
      <c r="H2633" s="5">
        <v>18</v>
      </c>
      <c r="I2633" s="5">
        <v>28</v>
      </c>
      <c r="J2633" s="5">
        <v>1</v>
      </c>
      <c r="K2633" s="5">
        <v>27</v>
      </c>
      <c r="L2633" s="5">
        <v>15</v>
      </c>
      <c r="M2633" s="5">
        <v>1</v>
      </c>
      <c r="N2633" s="5">
        <v>30</v>
      </c>
      <c r="O2633" s="5">
        <v>17</v>
      </c>
      <c r="P2633" s="5">
        <v>10</v>
      </c>
      <c r="Q2633" s="5">
        <v>0</v>
      </c>
      <c r="R2633" s="5">
        <v>0</v>
      </c>
      <c r="S2633" s="5" t="s">
        <v>27</v>
      </c>
      <c r="T2633" s="5"/>
    </row>
    <row r="2634" spans="1:20" x14ac:dyDescent="0.25">
      <c r="A2634" s="5">
        <f>2627</f>
      </c>
      <c r="B2634" s="5" t="s">
        <v>2653</v>
      </c>
      <c r="C2634" s="5" t="s">
        <v>26</v>
      </c>
      <c r="D2634" s="5" t="s">
        <v>27</v>
      </c>
      <c r="E2634" s="5">
        <v>22</v>
      </c>
      <c r="F2634" s="5">
        <v>0</v>
      </c>
      <c r="G2634" s="5">
        <v>1</v>
      </c>
      <c r="H2634" s="5">
        <v>18</v>
      </c>
      <c r="I2634" s="5">
        <v>28</v>
      </c>
      <c r="J2634" s="5">
        <v>1</v>
      </c>
      <c r="K2634" s="5">
        <v>27</v>
      </c>
      <c r="L2634" s="5">
        <v>15</v>
      </c>
      <c r="M2634" s="5">
        <v>1</v>
      </c>
      <c r="N2634" s="5">
        <v>30</v>
      </c>
      <c r="O2634" s="5">
        <v>17</v>
      </c>
      <c r="P2634" s="5">
        <v>10</v>
      </c>
      <c r="Q2634" s="5">
        <v>0</v>
      </c>
      <c r="R2634" s="5">
        <v>0</v>
      </c>
      <c r="S2634" s="5" t="s">
        <v>27</v>
      </c>
      <c r="T2634" s="5"/>
    </row>
    <row r="2635" spans="1:20" x14ac:dyDescent="0.25">
      <c r="A2635" s="5">
        <f>2628</f>
      </c>
      <c r="B2635" s="5" t="s">
        <v>2654</v>
      </c>
      <c r="C2635" s="5" t="s">
        <v>26</v>
      </c>
      <c r="D2635" s="5" t="s">
        <v>27</v>
      </c>
      <c r="E2635" s="5">
        <v>22</v>
      </c>
      <c r="F2635" s="5">
        <v>0</v>
      </c>
      <c r="G2635" s="5">
        <v>1</v>
      </c>
      <c r="H2635" s="5">
        <v>18</v>
      </c>
      <c r="I2635" s="5">
        <v>28</v>
      </c>
      <c r="J2635" s="5">
        <v>1</v>
      </c>
      <c r="K2635" s="5">
        <v>27</v>
      </c>
      <c r="L2635" s="5">
        <v>15</v>
      </c>
      <c r="M2635" s="5">
        <v>1</v>
      </c>
      <c r="N2635" s="5">
        <v>30</v>
      </c>
      <c r="O2635" s="5">
        <v>17</v>
      </c>
      <c r="P2635" s="5">
        <v>10</v>
      </c>
      <c r="Q2635" s="5">
        <v>0</v>
      </c>
      <c r="R2635" s="5">
        <v>0</v>
      </c>
      <c r="S2635" s="5" t="s">
        <v>27</v>
      </c>
      <c r="T2635" s="5"/>
    </row>
    <row r="2636" spans="1:20" x14ac:dyDescent="0.25">
      <c r="A2636" s="5">
        <f>2629</f>
      </c>
      <c r="B2636" s="5" t="s">
        <v>2655</v>
      </c>
      <c r="C2636" s="5" t="s">
        <v>26</v>
      </c>
      <c r="D2636" s="5" t="s">
        <v>27</v>
      </c>
      <c r="E2636" s="5">
        <v>22</v>
      </c>
      <c r="F2636" s="5">
        <v>0</v>
      </c>
      <c r="G2636" s="5">
        <v>1</v>
      </c>
      <c r="H2636" s="5">
        <v>18</v>
      </c>
      <c r="I2636" s="5">
        <v>28</v>
      </c>
      <c r="J2636" s="5">
        <v>1</v>
      </c>
      <c r="K2636" s="5">
        <v>27</v>
      </c>
      <c r="L2636" s="5">
        <v>15</v>
      </c>
      <c r="M2636" s="5">
        <v>1</v>
      </c>
      <c r="N2636" s="5">
        <v>30</v>
      </c>
      <c r="O2636" s="5">
        <v>17</v>
      </c>
      <c r="P2636" s="5">
        <v>10</v>
      </c>
      <c r="Q2636" s="5">
        <v>0</v>
      </c>
      <c r="R2636" s="5">
        <v>0</v>
      </c>
      <c r="S2636" s="5" t="s">
        <v>27</v>
      </c>
      <c r="T2636" s="5"/>
    </row>
    <row r="2637" spans="1:20" x14ac:dyDescent="0.25">
      <c r="A2637" s="5">
        <f>2630</f>
      </c>
      <c r="B2637" s="5" t="s">
        <v>2656</v>
      </c>
      <c r="C2637" s="5" t="s">
        <v>26</v>
      </c>
      <c r="D2637" s="5" t="s">
        <v>27</v>
      </c>
      <c r="E2637" s="5">
        <v>22</v>
      </c>
      <c r="F2637" s="5">
        <v>0</v>
      </c>
      <c r="G2637" s="5">
        <v>1</v>
      </c>
      <c r="H2637" s="5">
        <v>18</v>
      </c>
      <c r="I2637" s="5">
        <v>28</v>
      </c>
      <c r="J2637" s="5">
        <v>1</v>
      </c>
      <c r="K2637" s="5">
        <v>27</v>
      </c>
      <c r="L2637" s="5">
        <v>15</v>
      </c>
      <c r="M2637" s="5">
        <v>1</v>
      </c>
      <c r="N2637" s="5">
        <v>30</v>
      </c>
      <c r="O2637" s="5">
        <v>17</v>
      </c>
      <c r="P2637" s="5">
        <v>10</v>
      </c>
      <c r="Q2637" s="5">
        <v>0</v>
      </c>
      <c r="R2637" s="5">
        <v>0</v>
      </c>
      <c r="S2637" s="5" t="s">
        <v>27</v>
      </c>
      <c r="T2637" s="5"/>
    </row>
    <row r="2638" spans="1:20" x14ac:dyDescent="0.25">
      <c r="A2638" s="5">
        <f>2631</f>
      </c>
      <c r="B2638" s="5" t="s">
        <v>2657</v>
      </c>
      <c r="C2638" s="5" t="s">
        <v>26</v>
      </c>
      <c r="D2638" s="5" t="s">
        <v>27</v>
      </c>
      <c r="E2638" s="5">
        <v>22</v>
      </c>
      <c r="F2638" s="5">
        <v>0</v>
      </c>
      <c r="G2638" s="5">
        <v>1</v>
      </c>
      <c r="H2638" s="5">
        <v>18</v>
      </c>
      <c r="I2638" s="5">
        <v>28</v>
      </c>
      <c r="J2638" s="5">
        <v>1</v>
      </c>
      <c r="K2638" s="5">
        <v>27</v>
      </c>
      <c r="L2638" s="5">
        <v>15</v>
      </c>
      <c r="M2638" s="5">
        <v>1</v>
      </c>
      <c r="N2638" s="5">
        <v>30</v>
      </c>
      <c r="O2638" s="5">
        <v>17</v>
      </c>
      <c r="P2638" s="5">
        <v>10</v>
      </c>
      <c r="Q2638" s="5">
        <v>0</v>
      </c>
      <c r="R2638" s="5">
        <v>0</v>
      </c>
      <c r="S2638" s="5" t="s">
        <v>27</v>
      </c>
      <c r="T2638" s="5"/>
    </row>
    <row r="2639" spans="1:20" x14ac:dyDescent="0.25">
      <c r="A2639" s="5">
        <f>2632</f>
      </c>
      <c r="B2639" s="5" t="s">
        <v>2658</v>
      </c>
      <c r="C2639" s="5" t="s">
        <v>26</v>
      </c>
      <c r="D2639" s="5" t="s">
        <v>27</v>
      </c>
      <c r="E2639" s="5">
        <v>22</v>
      </c>
      <c r="F2639" s="5">
        <v>0</v>
      </c>
      <c r="G2639" s="5">
        <v>1</v>
      </c>
      <c r="H2639" s="5">
        <v>18</v>
      </c>
      <c r="I2639" s="5">
        <v>28</v>
      </c>
      <c r="J2639" s="5">
        <v>1</v>
      </c>
      <c r="K2639" s="5">
        <v>27</v>
      </c>
      <c r="L2639" s="5">
        <v>15</v>
      </c>
      <c r="M2639" s="5">
        <v>1</v>
      </c>
      <c r="N2639" s="5">
        <v>30</v>
      </c>
      <c r="O2639" s="5">
        <v>17</v>
      </c>
      <c r="P2639" s="5">
        <v>10</v>
      </c>
      <c r="Q2639" s="5">
        <v>0</v>
      </c>
      <c r="R2639" s="5">
        <v>0</v>
      </c>
      <c r="S2639" s="5" t="s">
        <v>27</v>
      </c>
      <c r="T2639" s="5"/>
    </row>
    <row r="2640" spans="1:20" x14ac:dyDescent="0.25">
      <c r="A2640" s="5">
        <f>2633</f>
      </c>
      <c r="B2640" s="5" t="s">
        <v>2659</v>
      </c>
      <c r="C2640" s="5" t="s">
        <v>26</v>
      </c>
      <c r="D2640" s="5" t="s">
        <v>27</v>
      </c>
      <c r="E2640" s="5">
        <v>22</v>
      </c>
      <c r="F2640" s="5">
        <v>0</v>
      </c>
      <c r="G2640" s="5">
        <v>1</v>
      </c>
      <c r="H2640" s="5">
        <v>18</v>
      </c>
      <c r="I2640" s="5">
        <v>28</v>
      </c>
      <c r="J2640" s="5">
        <v>1</v>
      </c>
      <c r="K2640" s="5">
        <v>27</v>
      </c>
      <c r="L2640" s="5">
        <v>15</v>
      </c>
      <c r="M2640" s="5">
        <v>1</v>
      </c>
      <c r="N2640" s="5">
        <v>30</v>
      </c>
      <c r="O2640" s="5">
        <v>17</v>
      </c>
      <c r="P2640" s="5">
        <v>10</v>
      </c>
      <c r="Q2640" s="5">
        <v>0</v>
      </c>
      <c r="R2640" s="5">
        <v>0</v>
      </c>
      <c r="S2640" s="5" t="s">
        <v>27</v>
      </c>
      <c r="T2640" s="5"/>
    </row>
    <row r="2641" spans="1:20" x14ac:dyDescent="0.25">
      <c r="A2641" s="5">
        <f>2634</f>
      </c>
      <c r="B2641" s="5" t="s">
        <v>2660</v>
      </c>
      <c r="C2641" s="5" t="s">
        <v>26</v>
      </c>
      <c r="D2641" s="5" t="s">
        <v>27</v>
      </c>
      <c r="E2641" s="5">
        <v>22</v>
      </c>
      <c r="F2641" s="5">
        <v>0</v>
      </c>
      <c r="G2641" s="5">
        <v>1</v>
      </c>
      <c r="H2641" s="5">
        <v>18</v>
      </c>
      <c r="I2641" s="5">
        <v>28</v>
      </c>
      <c r="J2641" s="5">
        <v>1</v>
      </c>
      <c r="K2641" s="5">
        <v>27</v>
      </c>
      <c r="L2641" s="5">
        <v>15</v>
      </c>
      <c r="M2641" s="5">
        <v>1</v>
      </c>
      <c r="N2641" s="5">
        <v>30</v>
      </c>
      <c r="O2641" s="5">
        <v>17</v>
      </c>
      <c r="P2641" s="5">
        <v>10</v>
      </c>
      <c r="Q2641" s="5">
        <v>0</v>
      </c>
      <c r="R2641" s="5">
        <v>0</v>
      </c>
      <c r="S2641" s="5" t="s">
        <v>27</v>
      </c>
      <c r="T2641" s="5"/>
    </row>
    <row r="2642" spans="1:20" x14ac:dyDescent="0.25">
      <c r="A2642" s="5">
        <f>2635</f>
      </c>
      <c r="B2642" s="5" t="s">
        <v>2661</v>
      </c>
      <c r="C2642" s="5" t="s">
        <v>26</v>
      </c>
      <c r="D2642" s="5" t="s">
        <v>27</v>
      </c>
      <c r="E2642" s="5">
        <v>22</v>
      </c>
      <c r="F2642" s="5">
        <v>0</v>
      </c>
      <c r="G2642" s="5">
        <v>1</v>
      </c>
      <c r="H2642" s="5">
        <v>18</v>
      </c>
      <c r="I2642" s="5">
        <v>28</v>
      </c>
      <c r="J2642" s="5">
        <v>1</v>
      </c>
      <c r="K2642" s="5">
        <v>27</v>
      </c>
      <c r="L2642" s="5">
        <v>15</v>
      </c>
      <c r="M2642" s="5">
        <v>1</v>
      </c>
      <c r="N2642" s="5">
        <v>30</v>
      </c>
      <c r="O2642" s="5">
        <v>17</v>
      </c>
      <c r="P2642" s="5">
        <v>10</v>
      </c>
      <c r="Q2642" s="5">
        <v>0</v>
      </c>
      <c r="R2642" s="5">
        <v>0</v>
      </c>
      <c r="S2642" s="5" t="s">
        <v>27</v>
      </c>
      <c r="T2642" s="5"/>
    </row>
    <row r="2643" spans="1:20" x14ac:dyDescent="0.25">
      <c r="A2643" s="5">
        <f>2636</f>
      </c>
      <c r="B2643" s="5" t="s">
        <v>2662</v>
      </c>
      <c r="C2643" s="5" t="s">
        <v>26</v>
      </c>
      <c r="D2643" s="5" t="s">
        <v>27</v>
      </c>
      <c r="E2643" s="5">
        <v>22</v>
      </c>
      <c r="F2643" s="5">
        <v>0</v>
      </c>
      <c r="G2643" s="5">
        <v>1</v>
      </c>
      <c r="H2643" s="5">
        <v>18</v>
      </c>
      <c r="I2643" s="5">
        <v>28</v>
      </c>
      <c r="J2643" s="5">
        <v>1</v>
      </c>
      <c r="K2643" s="5">
        <v>27</v>
      </c>
      <c r="L2643" s="5">
        <v>15</v>
      </c>
      <c r="M2643" s="5">
        <v>1</v>
      </c>
      <c r="N2643" s="5">
        <v>30</v>
      </c>
      <c r="O2643" s="5">
        <v>17</v>
      </c>
      <c r="P2643" s="5">
        <v>10</v>
      </c>
      <c r="Q2643" s="5">
        <v>0</v>
      </c>
      <c r="R2643" s="5">
        <v>0</v>
      </c>
      <c r="S2643" s="5" t="s">
        <v>27</v>
      </c>
      <c r="T2643" s="5"/>
    </row>
    <row r="2644" spans="1:20" x14ac:dyDescent="0.25">
      <c r="A2644" s="5">
        <f>2637</f>
      </c>
      <c r="B2644" s="5" t="s">
        <v>2663</v>
      </c>
      <c r="C2644" s="5" t="s">
        <v>26</v>
      </c>
      <c r="D2644" s="5" t="s">
        <v>27</v>
      </c>
      <c r="E2644" s="5">
        <v>22</v>
      </c>
      <c r="F2644" s="5">
        <v>0</v>
      </c>
      <c r="G2644" s="5">
        <v>1</v>
      </c>
      <c r="H2644" s="5">
        <v>18</v>
      </c>
      <c r="I2644" s="5">
        <v>28</v>
      </c>
      <c r="J2644" s="5">
        <v>1</v>
      </c>
      <c r="K2644" s="5">
        <v>27</v>
      </c>
      <c r="L2644" s="5">
        <v>15</v>
      </c>
      <c r="M2644" s="5">
        <v>1</v>
      </c>
      <c r="N2644" s="5">
        <v>30</v>
      </c>
      <c r="O2644" s="5">
        <v>17</v>
      </c>
      <c r="P2644" s="5">
        <v>10</v>
      </c>
      <c r="Q2644" s="5">
        <v>0</v>
      </c>
      <c r="R2644" s="5">
        <v>0</v>
      </c>
      <c r="S2644" s="5" t="s">
        <v>27</v>
      </c>
      <c r="T2644" s="5"/>
    </row>
    <row r="2645" spans="1:20" x14ac:dyDescent="0.25">
      <c r="A2645" s="5">
        <f>2638</f>
      </c>
      <c r="B2645" s="5" t="s">
        <v>2664</v>
      </c>
      <c r="C2645" s="5" t="s">
        <v>26</v>
      </c>
      <c r="D2645" s="5" t="s">
        <v>27</v>
      </c>
      <c r="E2645" s="5">
        <v>22</v>
      </c>
      <c r="F2645" s="5">
        <v>0</v>
      </c>
      <c r="G2645" s="5">
        <v>1</v>
      </c>
      <c r="H2645" s="5">
        <v>18</v>
      </c>
      <c r="I2645" s="5">
        <v>28</v>
      </c>
      <c r="J2645" s="5">
        <v>1</v>
      </c>
      <c r="K2645" s="5">
        <v>27</v>
      </c>
      <c r="L2645" s="5">
        <v>15</v>
      </c>
      <c r="M2645" s="5">
        <v>1</v>
      </c>
      <c r="N2645" s="5">
        <v>30</v>
      </c>
      <c r="O2645" s="5">
        <v>17</v>
      </c>
      <c r="P2645" s="5">
        <v>10</v>
      </c>
      <c r="Q2645" s="5">
        <v>0</v>
      </c>
      <c r="R2645" s="5">
        <v>0</v>
      </c>
      <c r="S2645" s="5" t="s">
        <v>27</v>
      </c>
      <c r="T2645" s="5"/>
    </row>
    <row r="2646" spans="1:20" x14ac:dyDescent="0.25">
      <c r="A2646" s="5">
        <f>2639</f>
      </c>
      <c r="B2646" s="5" t="s">
        <v>2665</v>
      </c>
      <c r="C2646" s="5" t="s">
        <v>26</v>
      </c>
      <c r="D2646" s="5" t="s">
        <v>27</v>
      </c>
      <c r="E2646" s="5">
        <v>22</v>
      </c>
      <c r="F2646" s="5">
        <v>0</v>
      </c>
      <c r="G2646" s="5">
        <v>1</v>
      </c>
      <c r="H2646" s="5">
        <v>18</v>
      </c>
      <c r="I2646" s="5">
        <v>28</v>
      </c>
      <c r="J2646" s="5">
        <v>1</v>
      </c>
      <c r="K2646" s="5">
        <v>27</v>
      </c>
      <c r="L2646" s="5">
        <v>15</v>
      </c>
      <c r="M2646" s="5">
        <v>1</v>
      </c>
      <c r="N2646" s="5">
        <v>30</v>
      </c>
      <c r="O2646" s="5">
        <v>17</v>
      </c>
      <c r="P2646" s="5">
        <v>10</v>
      </c>
      <c r="Q2646" s="5">
        <v>0</v>
      </c>
      <c r="R2646" s="5">
        <v>0</v>
      </c>
      <c r="S2646" s="5" t="s">
        <v>27</v>
      </c>
      <c r="T2646" s="5"/>
    </row>
    <row r="2647" spans="1:20" x14ac:dyDescent="0.25">
      <c r="A2647" s="5">
        <f>2640</f>
      </c>
      <c r="B2647" s="5" t="s">
        <v>2666</v>
      </c>
      <c r="C2647" s="5" t="s">
        <v>26</v>
      </c>
      <c r="D2647" s="5" t="s">
        <v>27</v>
      </c>
      <c r="E2647" s="5">
        <v>22</v>
      </c>
      <c r="F2647" s="5">
        <v>0</v>
      </c>
      <c r="G2647" s="5">
        <v>1</v>
      </c>
      <c r="H2647" s="5">
        <v>18</v>
      </c>
      <c r="I2647" s="5">
        <v>28</v>
      </c>
      <c r="J2647" s="5">
        <v>1</v>
      </c>
      <c r="K2647" s="5">
        <v>27</v>
      </c>
      <c r="L2647" s="5">
        <v>15</v>
      </c>
      <c r="M2647" s="5">
        <v>1</v>
      </c>
      <c r="N2647" s="5">
        <v>30</v>
      </c>
      <c r="O2647" s="5">
        <v>17</v>
      </c>
      <c r="P2647" s="5">
        <v>10</v>
      </c>
      <c r="Q2647" s="5">
        <v>0</v>
      </c>
      <c r="R2647" s="5">
        <v>0</v>
      </c>
      <c r="S2647" s="5" t="s">
        <v>27</v>
      </c>
      <c r="T2647" s="5"/>
    </row>
    <row r="2648" spans="1:20" x14ac:dyDescent="0.25">
      <c r="A2648" s="5">
        <f>2641</f>
      </c>
      <c r="B2648" s="5" t="s">
        <v>2667</v>
      </c>
      <c r="C2648" s="5" t="s">
        <v>26</v>
      </c>
      <c r="D2648" s="5" t="s">
        <v>27</v>
      </c>
      <c r="E2648" s="5">
        <v>22</v>
      </c>
      <c r="F2648" s="5">
        <v>0</v>
      </c>
      <c r="G2648" s="5">
        <v>1</v>
      </c>
      <c r="H2648" s="5">
        <v>18</v>
      </c>
      <c r="I2648" s="5">
        <v>28</v>
      </c>
      <c r="J2648" s="5">
        <v>1</v>
      </c>
      <c r="K2648" s="5">
        <v>27</v>
      </c>
      <c r="L2648" s="5">
        <v>15</v>
      </c>
      <c r="M2648" s="5">
        <v>1</v>
      </c>
      <c r="N2648" s="5">
        <v>30</v>
      </c>
      <c r="O2648" s="5">
        <v>17</v>
      </c>
      <c r="P2648" s="5">
        <v>10</v>
      </c>
      <c r="Q2648" s="5">
        <v>0</v>
      </c>
      <c r="R2648" s="5">
        <v>0</v>
      </c>
      <c r="S2648" s="5" t="s">
        <v>27</v>
      </c>
      <c r="T2648" s="5"/>
    </row>
    <row r="2649" spans="1:20" x14ac:dyDescent="0.25">
      <c r="A2649" s="5">
        <f>2642</f>
      </c>
      <c r="B2649" s="5" t="s">
        <v>2668</v>
      </c>
      <c r="C2649" s="5" t="s">
        <v>26</v>
      </c>
      <c r="D2649" s="5" t="s">
        <v>27</v>
      </c>
      <c r="E2649" s="5">
        <v>22</v>
      </c>
      <c r="F2649" s="5">
        <v>0</v>
      </c>
      <c r="G2649" s="5">
        <v>1</v>
      </c>
      <c r="H2649" s="5">
        <v>18</v>
      </c>
      <c r="I2649" s="5">
        <v>28</v>
      </c>
      <c r="J2649" s="5">
        <v>1</v>
      </c>
      <c r="K2649" s="5">
        <v>27</v>
      </c>
      <c r="L2649" s="5">
        <v>15</v>
      </c>
      <c r="M2649" s="5">
        <v>1</v>
      </c>
      <c r="N2649" s="5">
        <v>30</v>
      </c>
      <c r="O2649" s="5">
        <v>17</v>
      </c>
      <c r="P2649" s="5">
        <v>10</v>
      </c>
      <c r="Q2649" s="5">
        <v>0</v>
      </c>
      <c r="R2649" s="5">
        <v>0</v>
      </c>
      <c r="S2649" s="5" t="s">
        <v>27</v>
      </c>
      <c r="T2649" s="5"/>
    </row>
    <row r="2650" spans="1:20" x14ac:dyDescent="0.25">
      <c r="A2650" s="5">
        <f>2643</f>
      </c>
      <c r="B2650" s="5" t="s">
        <v>2669</v>
      </c>
      <c r="C2650" s="5" t="s">
        <v>26</v>
      </c>
      <c r="D2650" s="5" t="s">
        <v>27</v>
      </c>
      <c r="E2650" s="5">
        <v>22</v>
      </c>
      <c r="F2650" s="5">
        <v>0</v>
      </c>
      <c r="G2650" s="5">
        <v>1</v>
      </c>
      <c r="H2650" s="5">
        <v>18</v>
      </c>
      <c r="I2650" s="5">
        <v>28</v>
      </c>
      <c r="J2650" s="5">
        <v>1</v>
      </c>
      <c r="K2650" s="5">
        <v>27</v>
      </c>
      <c r="L2650" s="5">
        <v>15</v>
      </c>
      <c r="M2650" s="5">
        <v>1</v>
      </c>
      <c r="N2650" s="5">
        <v>30</v>
      </c>
      <c r="O2650" s="5">
        <v>17</v>
      </c>
      <c r="P2650" s="5">
        <v>10</v>
      </c>
      <c r="Q2650" s="5">
        <v>0</v>
      </c>
      <c r="R2650" s="5">
        <v>0</v>
      </c>
      <c r="S2650" s="5" t="s">
        <v>27</v>
      </c>
      <c r="T2650" s="5"/>
    </row>
    <row r="2651" spans="1:20" x14ac:dyDescent="0.25">
      <c r="A2651" s="5">
        <f>2644</f>
      </c>
      <c r="B2651" s="5" t="s">
        <v>2670</v>
      </c>
      <c r="C2651" s="5" t="s">
        <v>26</v>
      </c>
      <c r="D2651" s="5" t="s">
        <v>27</v>
      </c>
      <c r="E2651" s="5">
        <v>22</v>
      </c>
      <c r="F2651" s="5">
        <v>0</v>
      </c>
      <c r="G2651" s="5">
        <v>1</v>
      </c>
      <c r="H2651" s="5">
        <v>18</v>
      </c>
      <c r="I2651" s="5">
        <v>28</v>
      </c>
      <c r="J2651" s="5">
        <v>1</v>
      </c>
      <c r="K2651" s="5">
        <v>27</v>
      </c>
      <c r="L2651" s="5">
        <v>15</v>
      </c>
      <c r="M2651" s="5">
        <v>1</v>
      </c>
      <c r="N2651" s="5">
        <v>30</v>
      </c>
      <c r="O2651" s="5">
        <v>17</v>
      </c>
      <c r="P2651" s="5">
        <v>10</v>
      </c>
      <c r="Q2651" s="5">
        <v>0</v>
      </c>
      <c r="R2651" s="5">
        <v>0</v>
      </c>
      <c r="S2651" s="5" t="s">
        <v>27</v>
      </c>
      <c r="T2651" s="5"/>
    </row>
    <row r="2652" spans="1:20" x14ac:dyDescent="0.25">
      <c r="A2652" s="5">
        <f>2645</f>
      </c>
      <c r="B2652" s="5" t="s">
        <v>2671</v>
      </c>
      <c r="C2652" s="5" t="s">
        <v>26</v>
      </c>
      <c r="D2652" s="5" t="s">
        <v>27</v>
      </c>
      <c r="E2652" s="5">
        <v>22</v>
      </c>
      <c r="F2652" s="5">
        <v>0</v>
      </c>
      <c r="G2652" s="5">
        <v>1</v>
      </c>
      <c r="H2652" s="5">
        <v>18</v>
      </c>
      <c r="I2652" s="5">
        <v>28</v>
      </c>
      <c r="J2652" s="5">
        <v>1</v>
      </c>
      <c r="K2652" s="5">
        <v>27</v>
      </c>
      <c r="L2652" s="5">
        <v>15</v>
      </c>
      <c r="M2652" s="5">
        <v>1</v>
      </c>
      <c r="N2652" s="5">
        <v>30</v>
      </c>
      <c r="O2652" s="5">
        <v>17</v>
      </c>
      <c r="P2652" s="5">
        <v>10</v>
      </c>
      <c r="Q2652" s="5">
        <v>0</v>
      </c>
      <c r="R2652" s="5">
        <v>0</v>
      </c>
      <c r="S2652" s="5" t="s">
        <v>27</v>
      </c>
      <c r="T2652" s="5"/>
    </row>
    <row r="2653" spans="1:20" x14ac:dyDescent="0.25">
      <c r="A2653" s="5">
        <f>2646</f>
      </c>
      <c r="B2653" s="5" t="s">
        <v>2672</v>
      </c>
      <c r="C2653" s="5" t="s">
        <v>26</v>
      </c>
      <c r="D2653" s="5" t="s">
        <v>27</v>
      </c>
      <c r="E2653" s="5">
        <v>22</v>
      </c>
      <c r="F2653" s="5">
        <v>0</v>
      </c>
      <c r="G2653" s="5">
        <v>1</v>
      </c>
      <c r="H2653" s="5">
        <v>18</v>
      </c>
      <c r="I2653" s="5">
        <v>28</v>
      </c>
      <c r="J2653" s="5">
        <v>1</v>
      </c>
      <c r="K2653" s="5">
        <v>27</v>
      </c>
      <c r="L2653" s="5">
        <v>15</v>
      </c>
      <c r="M2653" s="5">
        <v>1</v>
      </c>
      <c r="N2653" s="5">
        <v>30</v>
      </c>
      <c r="O2653" s="5">
        <v>17</v>
      </c>
      <c r="P2653" s="5">
        <v>10</v>
      </c>
      <c r="Q2653" s="5">
        <v>0</v>
      </c>
      <c r="R2653" s="5">
        <v>0</v>
      </c>
      <c r="S2653" s="5" t="s">
        <v>27</v>
      </c>
      <c r="T2653" s="5"/>
    </row>
    <row r="2654" spans="1:20" x14ac:dyDescent="0.25">
      <c r="A2654" s="5">
        <f>2647</f>
      </c>
      <c r="B2654" s="5" t="s">
        <v>2673</v>
      </c>
      <c r="C2654" s="5" t="s">
        <v>26</v>
      </c>
      <c r="D2654" s="5" t="s">
        <v>27</v>
      </c>
      <c r="E2654" s="5">
        <v>22</v>
      </c>
      <c r="F2654" s="5">
        <v>0</v>
      </c>
      <c r="G2654" s="5">
        <v>1</v>
      </c>
      <c r="H2654" s="5">
        <v>18</v>
      </c>
      <c r="I2654" s="5">
        <v>28</v>
      </c>
      <c r="J2654" s="5">
        <v>1</v>
      </c>
      <c r="K2654" s="5">
        <v>27</v>
      </c>
      <c r="L2654" s="5">
        <v>15</v>
      </c>
      <c r="M2654" s="5">
        <v>1</v>
      </c>
      <c r="N2654" s="5">
        <v>30</v>
      </c>
      <c r="O2654" s="5">
        <v>17</v>
      </c>
      <c r="P2654" s="5">
        <v>10</v>
      </c>
      <c r="Q2654" s="5">
        <v>0</v>
      </c>
      <c r="R2654" s="5">
        <v>0</v>
      </c>
      <c r="S2654" s="5" t="s">
        <v>27</v>
      </c>
      <c r="T2654" s="5"/>
    </row>
    <row r="2655" spans="1:20" x14ac:dyDescent="0.25">
      <c r="A2655" s="5">
        <f>2648</f>
      </c>
      <c r="B2655" s="5" t="s">
        <v>2674</v>
      </c>
      <c r="C2655" s="5" t="s">
        <v>26</v>
      </c>
      <c r="D2655" s="5" t="s">
        <v>27</v>
      </c>
      <c r="E2655" s="5">
        <v>22</v>
      </c>
      <c r="F2655" s="5">
        <v>0</v>
      </c>
      <c r="G2655" s="5">
        <v>1</v>
      </c>
      <c r="H2655" s="5">
        <v>18</v>
      </c>
      <c r="I2655" s="5">
        <v>28</v>
      </c>
      <c r="J2655" s="5">
        <v>1</v>
      </c>
      <c r="K2655" s="5">
        <v>27</v>
      </c>
      <c r="L2655" s="5">
        <v>15</v>
      </c>
      <c r="M2655" s="5">
        <v>1</v>
      </c>
      <c r="N2655" s="5">
        <v>30</v>
      </c>
      <c r="O2655" s="5">
        <v>17</v>
      </c>
      <c r="P2655" s="5">
        <v>10</v>
      </c>
      <c r="Q2655" s="5">
        <v>0</v>
      </c>
      <c r="R2655" s="5">
        <v>0</v>
      </c>
      <c r="S2655" s="5" t="s">
        <v>27</v>
      </c>
      <c r="T2655" s="5"/>
    </row>
    <row r="2656" spans="1:20" x14ac:dyDescent="0.25">
      <c r="A2656" s="5">
        <f>2649</f>
      </c>
      <c r="B2656" s="5" t="s">
        <v>2675</v>
      </c>
      <c r="C2656" s="5" t="s">
        <v>26</v>
      </c>
      <c r="D2656" s="5" t="s">
        <v>27</v>
      </c>
      <c r="E2656" s="5">
        <v>22</v>
      </c>
      <c r="F2656" s="5">
        <v>0</v>
      </c>
      <c r="G2656" s="5">
        <v>1</v>
      </c>
      <c r="H2656" s="5">
        <v>18</v>
      </c>
      <c r="I2656" s="5">
        <v>28</v>
      </c>
      <c r="J2656" s="5">
        <v>1</v>
      </c>
      <c r="K2656" s="5">
        <v>27</v>
      </c>
      <c r="L2656" s="5">
        <v>15</v>
      </c>
      <c r="M2656" s="5">
        <v>1</v>
      </c>
      <c r="N2656" s="5">
        <v>30</v>
      </c>
      <c r="O2656" s="5">
        <v>17</v>
      </c>
      <c r="P2656" s="5">
        <v>10</v>
      </c>
      <c r="Q2656" s="5">
        <v>0</v>
      </c>
      <c r="R2656" s="5">
        <v>0</v>
      </c>
      <c r="S2656" s="5" t="s">
        <v>27</v>
      </c>
      <c r="T2656" s="5"/>
    </row>
    <row r="2657" spans="1:20" x14ac:dyDescent="0.25">
      <c r="A2657" s="5">
        <f>2650</f>
      </c>
      <c r="B2657" s="5" t="s">
        <v>2676</v>
      </c>
      <c r="C2657" s="5" t="s">
        <v>26</v>
      </c>
      <c r="D2657" s="5" t="s">
        <v>27</v>
      </c>
      <c r="E2657" s="5">
        <v>22</v>
      </c>
      <c r="F2657" s="5">
        <v>0</v>
      </c>
      <c r="G2657" s="5">
        <v>1</v>
      </c>
      <c r="H2657" s="5">
        <v>18</v>
      </c>
      <c r="I2657" s="5">
        <v>28</v>
      </c>
      <c r="J2657" s="5">
        <v>1</v>
      </c>
      <c r="K2657" s="5">
        <v>27</v>
      </c>
      <c r="L2657" s="5">
        <v>15</v>
      </c>
      <c r="M2657" s="5">
        <v>1</v>
      </c>
      <c r="N2657" s="5">
        <v>30</v>
      </c>
      <c r="O2657" s="5">
        <v>17</v>
      </c>
      <c r="P2657" s="5">
        <v>10</v>
      </c>
      <c r="Q2657" s="5">
        <v>0</v>
      </c>
      <c r="R2657" s="5">
        <v>0</v>
      </c>
      <c r="S2657" s="5" t="s">
        <v>27</v>
      </c>
      <c r="T2657" s="5"/>
    </row>
    <row r="2658" spans="1:20" x14ac:dyDescent="0.25">
      <c r="A2658" s="5">
        <f>2651</f>
      </c>
      <c r="B2658" s="5" t="s">
        <v>2677</v>
      </c>
      <c r="C2658" s="5" t="s">
        <v>26</v>
      </c>
      <c r="D2658" s="5" t="s">
        <v>27</v>
      </c>
      <c r="E2658" s="5">
        <v>22</v>
      </c>
      <c r="F2658" s="5">
        <v>0</v>
      </c>
      <c r="G2658" s="5">
        <v>1</v>
      </c>
      <c r="H2658" s="5">
        <v>18</v>
      </c>
      <c r="I2658" s="5">
        <v>28</v>
      </c>
      <c r="J2658" s="5">
        <v>1</v>
      </c>
      <c r="K2658" s="5">
        <v>27</v>
      </c>
      <c r="L2658" s="5">
        <v>15</v>
      </c>
      <c r="M2658" s="5">
        <v>1</v>
      </c>
      <c r="N2658" s="5">
        <v>30</v>
      </c>
      <c r="O2658" s="5">
        <v>17</v>
      </c>
      <c r="P2658" s="5">
        <v>10</v>
      </c>
      <c r="Q2658" s="5">
        <v>0</v>
      </c>
      <c r="R2658" s="5">
        <v>0</v>
      </c>
      <c r="S2658" s="5" t="s">
        <v>27</v>
      </c>
      <c r="T2658" s="5"/>
    </row>
    <row r="2659" spans="1:20" x14ac:dyDescent="0.25">
      <c r="A2659" s="5">
        <f>2652</f>
      </c>
      <c r="B2659" s="5" t="s">
        <v>2678</v>
      </c>
      <c r="C2659" s="5" t="s">
        <v>26</v>
      </c>
      <c r="D2659" s="5" t="s">
        <v>27</v>
      </c>
      <c r="E2659" s="5">
        <v>22</v>
      </c>
      <c r="F2659" s="5">
        <v>0</v>
      </c>
      <c r="G2659" s="5">
        <v>1</v>
      </c>
      <c r="H2659" s="5">
        <v>18</v>
      </c>
      <c r="I2659" s="5">
        <v>28</v>
      </c>
      <c r="J2659" s="5">
        <v>1</v>
      </c>
      <c r="K2659" s="5">
        <v>27</v>
      </c>
      <c r="L2659" s="5">
        <v>15</v>
      </c>
      <c r="M2659" s="5">
        <v>1</v>
      </c>
      <c r="N2659" s="5">
        <v>30</v>
      </c>
      <c r="O2659" s="5">
        <v>17</v>
      </c>
      <c r="P2659" s="5">
        <v>10</v>
      </c>
      <c r="Q2659" s="5">
        <v>0</v>
      </c>
      <c r="R2659" s="5">
        <v>0</v>
      </c>
      <c r="S2659" s="5" t="s">
        <v>27</v>
      </c>
      <c r="T2659" s="5"/>
    </row>
    <row r="2660" spans="1:20" x14ac:dyDescent="0.25">
      <c r="A2660" s="5">
        <f>2653</f>
      </c>
      <c r="B2660" s="5" t="s">
        <v>2679</v>
      </c>
      <c r="C2660" s="5" t="s">
        <v>26</v>
      </c>
      <c r="D2660" s="5" t="s">
        <v>27</v>
      </c>
      <c r="E2660" s="5">
        <v>22</v>
      </c>
      <c r="F2660" s="5">
        <v>0</v>
      </c>
      <c r="G2660" s="5">
        <v>1</v>
      </c>
      <c r="H2660" s="5">
        <v>18</v>
      </c>
      <c r="I2660" s="5">
        <v>28</v>
      </c>
      <c r="J2660" s="5">
        <v>1</v>
      </c>
      <c r="K2660" s="5">
        <v>27</v>
      </c>
      <c r="L2660" s="5">
        <v>15</v>
      </c>
      <c r="M2660" s="5">
        <v>1</v>
      </c>
      <c r="N2660" s="5">
        <v>30</v>
      </c>
      <c r="O2660" s="5">
        <v>17</v>
      </c>
      <c r="P2660" s="5">
        <v>10</v>
      </c>
      <c r="Q2660" s="5">
        <v>0</v>
      </c>
      <c r="R2660" s="5">
        <v>0</v>
      </c>
      <c r="S2660" s="5" t="s">
        <v>27</v>
      </c>
      <c r="T2660" s="5"/>
    </row>
    <row r="2661" spans="1:20" x14ac:dyDescent="0.25">
      <c r="A2661" s="5">
        <f>2654</f>
      </c>
      <c r="B2661" s="5" t="s">
        <v>2680</v>
      </c>
      <c r="C2661" s="5" t="s">
        <v>26</v>
      </c>
      <c r="D2661" s="5" t="s">
        <v>27</v>
      </c>
      <c r="E2661" s="5">
        <v>22</v>
      </c>
      <c r="F2661" s="5">
        <v>0</v>
      </c>
      <c r="G2661" s="5">
        <v>1</v>
      </c>
      <c r="H2661" s="5">
        <v>18</v>
      </c>
      <c r="I2661" s="5">
        <v>28</v>
      </c>
      <c r="J2661" s="5">
        <v>1</v>
      </c>
      <c r="K2661" s="5">
        <v>27</v>
      </c>
      <c r="L2661" s="5">
        <v>15</v>
      </c>
      <c r="M2661" s="5">
        <v>1</v>
      </c>
      <c r="N2661" s="5">
        <v>30</v>
      </c>
      <c r="O2661" s="5">
        <v>17</v>
      </c>
      <c r="P2661" s="5">
        <v>10</v>
      </c>
      <c r="Q2661" s="5">
        <v>0</v>
      </c>
      <c r="R2661" s="5">
        <v>0</v>
      </c>
      <c r="S2661" s="5" t="s">
        <v>27</v>
      </c>
      <c r="T2661" s="5"/>
    </row>
    <row r="2662" spans="1:20" x14ac:dyDescent="0.25">
      <c r="A2662" s="5">
        <f>2655</f>
      </c>
      <c r="B2662" s="5" t="s">
        <v>2681</v>
      </c>
      <c r="C2662" s="5" t="s">
        <v>26</v>
      </c>
      <c r="D2662" s="5" t="s">
        <v>27</v>
      </c>
      <c r="E2662" s="5">
        <v>22</v>
      </c>
      <c r="F2662" s="5">
        <v>0</v>
      </c>
      <c r="G2662" s="5">
        <v>1</v>
      </c>
      <c r="H2662" s="5">
        <v>18</v>
      </c>
      <c r="I2662" s="5">
        <v>28</v>
      </c>
      <c r="J2662" s="5">
        <v>1</v>
      </c>
      <c r="K2662" s="5">
        <v>27</v>
      </c>
      <c r="L2662" s="5">
        <v>15</v>
      </c>
      <c r="M2662" s="5">
        <v>1</v>
      </c>
      <c r="N2662" s="5">
        <v>30</v>
      </c>
      <c r="O2662" s="5">
        <v>17</v>
      </c>
      <c r="P2662" s="5">
        <v>10</v>
      </c>
      <c r="Q2662" s="5">
        <v>0</v>
      </c>
      <c r="R2662" s="5">
        <v>0</v>
      </c>
      <c r="S2662" s="5" t="s">
        <v>27</v>
      </c>
      <c r="T2662" s="5"/>
    </row>
    <row r="2663" spans="1:20" x14ac:dyDescent="0.25">
      <c r="A2663" s="5">
        <f>2656</f>
      </c>
      <c r="B2663" s="5" t="s">
        <v>2682</v>
      </c>
      <c r="C2663" s="5" t="s">
        <v>26</v>
      </c>
      <c r="D2663" s="5" t="s">
        <v>27</v>
      </c>
      <c r="E2663" s="5">
        <v>22</v>
      </c>
      <c r="F2663" s="5">
        <v>0</v>
      </c>
      <c r="G2663" s="5">
        <v>1</v>
      </c>
      <c r="H2663" s="5">
        <v>18</v>
      </c>
      <c r="I2663" s="5">
        <v>28</v>
      </c>
      <c r="J2663" s="5">
        <v>1</v>
      </c>
      <c r="K2663" s="5">
        <v>27</v>
      </c>
      <c r="L2663" s="5">
        <v>15</v>
      </c>
      <c r="M2663" s="5">
        <v>1</v>
      </c>
      <c r="N2663" s="5">
        <v>30</v>
      </c>
      <c r="O2663" s="5">
        <v>17</v>
      </c>
      <c r="P2663" s="5">
        <v>10</v>
      </c>
      <c r="Q2663" s="5">
        <v>0</v>
      </c>
      <c r="R2663" s="5">
        <v>0</v>
      </c>
      <c r="S2663" s="5" t="s">
        <v>27</v>
      </c>
      <c r="T2663" s="5"/>
    </row>
    <row r="2664" spans="1:20" x14ac:dyDescent="0.25">
      <c r="A2664" s="5">
        <f>2657</f>
      </c>
      <c r="B2664" s="5" t="s">
        <v>2683</v>
      </c>
      <c r="C2664" s="5" t="s">
        <v>26</v>
      </c>
      <c r="D2664" s="5" t="s">
        <v>27</v>
      </c>
      <c r="E2664" s="5">
        <v>22</v>
      </c>
      <c r="F2664" s="5">
        <v>0</v>
      </c>
      <c r="G2664" s="5">
        <v>1</v>
      </c>
      <c r="H2664" s="5">
        <v>18</v>
      </c>
      <c r="I2664" s="5">
        <v>28</v>
      </c>
      <c r="J2664" s="5">
        <v>1</v>
      </c>
      <c r="K2664" s="5">
        <v>27</v>
      </c>
      <c r="L2664" s="5">
        <v>15</v>
      </c>
      <c r="M2664" s="5">
        <v>1</v>
      </c>
      <c r="N2664" s="5">
        <v>30</v>
      </c>
      <c r="O2664" s="5">
        <v>17</v>
      </c>
      <c r="P2664" s="5">
        <v>10</v>
      </c>
      <c r="Q2664" s="5">
        <v>0</v>
      </c>
      <c r="R2664" s="5">
        <v>0</v>
      </c>
      <c r="S2664" s="5" t="s">
        <v>27</v>
      </c>
      <c r="T2664" s="5"/>
    </row>
    <row r="2665" spans="1:20" x14ac:dyDescent="0.25">
      <c r="A2665" s="5">
        <f>2658</f>
      </c>
      <c r="B2665" s="5" t="s">
        <v>2684</v>
      </c>
      <c r="C2665" s="5" t="s">
        <v>26</v>
      </c>
      <c r="D2665" s="5" t="s">
        <v>27</v>
      </c>
      <c r="E2665" s="5">
        <v>22</v>
      </c>
      <c r="F2665" s="5">
        <v>0</v>
      </c>
      <c r="G2665" s="5">
        <v>1</v>
      </c>
      <c r="H2665" s="5">
        <v>18</v>
      </c>
      <c r="I2665" s="5">
        <v>28</v>
      </c>
      <c r="J2665" s="5">
        <v>1</v>
      </c>
      <c r="K2665" s="5">
        <v>27</v>
      </c>
      <c r="L2665" s="5">
        <v>15</v>
      </c>
      <c r="M2665" s="5">
        <v>1</v>
      </c>
      <c r="N2665" s="5">
        <v>30</v>
      </c>
      <c r="O2665" s="5">
        <v>17</v>
      </c>
      <c r="P2665" s="5">
        <v>10</v>
      </c>
      <c r="Q2665" s="5">
        <v>0</v>
      </c>
      <c r="R2665" s="5">
        <v>0</v>
      </c>
      <c r="S2665" s="5" t="s">
        <v>27</v>
      </c>
      <c r="T2665" s="5"/>
    </row>
    <row r="2666" spans="1:20" x14ac:dyDescent="0.25">
      <c r="A2666" s="5">
        <f>2659</f>
      </c>
      <c r="B2666" s="5" t="s">
        <v>2685</v>
      </c>
      <c r="C2666" s="5" t="s">
        <v>26</v>
      </c>
      <c r="D2666" s="5" t="s">
        <v>27</v>
      </c>
      <c r="E2666" s="5">
        <v>22</v>
      </c>
      <c r="F2666" s="5">
        <v>0</v>
      </c>
      <c r="G2666" s="5">
        <v>1</v>
      </c>
      <c r="H2666" s="5">
        <v>18</v>
      </c>
      <c r="I2666" s="5">
        <v>28</v>
      </c>
      <c r="J2666" s="5">
        <v>1</v>
      </c>
      <c r="K2666" s="5">
        <v>27</v>
      </c>
      <c r="L2666" s="5">
        <v>15</v>
      </c>
      <c r="M2666" s="5">
        <v>1</v>
      </c>
      <c r="N2666" s="5">
        <v>30</v>
      </c>
      <c r="O2666" s="5">
        <v>17</v>
      </c>
      <c r="P2666" s="5">
        <v>10</v>
      </c>
      <c r="Q2666" s="5">
        <v>0</v>
      </c>
      <c r="R2666" s="5">
        <v>0</v>
      </c>
      <c r="S2666" s="5" t="s">
        <v>27</v>
      </c>
      <c r="T2666" s="5"/>
    </row>
    <row r="2667" spans="1:20" x14ac:dyDescent="0.25">
      <c r="A2667" s="5">
        <f>2660</f>
      </c>
      <c r="B2667" s="5" t="s">
        <v>2686</v>
      </c>
      <c r="C2667" s="5" t="s">
        <v>26</v>
      </c>
      <c r="D2667" s="5" t="s">
        <v>27</v>
      </c>
      <c r="E2667" s="5">
        <v>22</v>
      </c>
      <c r="F2667" s="5">
        <v>0</v>
      </c>
      <c r="G2667" s="5">
        <v>1</v>
      </c>
      <c r="H2667" s="5">
        <v>18</v>
      </c>
      <c r="I2667" s="5">
        <v>28</v>
      </c>
      <c r="J2667" s="5">
        <v>1</v>
      </c>
      <c r="K2667" s="5">
        <v>27</v>
      </c>
      <c r="L2667" s="5">
        <v>15</v>
      </c>
      <c r="M2667" s="5">
        <v>1</v>
      </c>
      <c r="N2667" s="5">
        <v>30</v>
      </c>
      <c r="O2667" s="5">
        <v>17</v>
      </c>
      <c r="P2667" s="5">
        <v>10</v>
      </c>
      <c r="Q2667" s="5">
        <v>0</v>
      </c>
      <c r="R2667" s="5">
        <v>0</v>
      </c>
      <c r="S2667" s="5" t="s">
        <v>27</v>
      </c>
      <c r="T2667" s="5"/>
    </row>
    <row r="2668" spans="1:20" x14ac:dyDescent="0.25">
      <c r="A2668" s="5">
        <f>2661</f>
      </c>
      <c r="B2668" s="5" t="s">
        <v>2687</v>
      </c>
      <c r="C2668" s="5" t="s">
        <v>26</v>
      </c>
      <c r="D2668" s="5" t="s">
        <v>27</v>
      </c>
      <c r="E2668" s="5">
        <v>22</v>
      </c>
      <c r="F2668" s="5">
        <v>0</v>
      </c>
      <c r="G2668" s="5">
        <v>1</v>
      </c>
      <c r="H2668" s="5">
        <v>18</v>
      </c>
      <c r="I2668" s="5">
        <v>28</v>
      </c>
      <c r="J2668" s="5">
        <v>1</v>
      </c>
      <c r="K2668" s="5">
        <v>27</v>
      </c>
      <c r="L2668" s="5">
        <v>15</v>
      </c>
      <c r="M2668" s="5">
        <v>1</v>
      </c>
      <c r="N2668" s="5">
        <v>30</v>
      </c>
      <c r="O2668" s="5">
        <v>17</v>
      </c>
      <c r="P2668" s="5">
        <v>10</v>
      </c>
      <c r="Q2668" s="5">
        <v>0</v>
      </c>
      <c r="R2668" s="5">
        <v>0</v>
      </c>
      <c r="S2668" s="5" t="s">
        <v>27</v>
      </c>
      <c r="T2668" s="5"/>
    </row>
    <row r="2669" spans="1:20" x14ac:dyDescent="0.25">
      <c r="A2669" s="5">
        <f>2662</f>
      </c>
      <c r="B2669" s="5" t="s">
        <v>2688</v>
      </c>
      <c r="C2669" s="5" t="s">
        <v>26</v>
      </c>
      <c r="D2669" s="5" t="s">
        <v>27</v>
      </c>
      <c r="E2669" s="5">
        <v>22</v>
      </c>
      <c r="F2669" s="5">
        <v>0</v>
      </c>
      <c r="G2669" s="5">
        <v>1</v>
      </c>
      <c r="H2669" s="5">
        <v>18</v>
      </c>
      <c r="I2669" s="5">
        <v>28</v>
      </c>
      <c r="J2669" s="5">
        <v>1</v>
      </c>
      <c r="K2669" s="5">
        <v>27</v>
      </c>
      <c r="L2669" s="5">
        <v>15</v>
      </c>
      <c r="M2669" s="5">
        <v>1</v>
      </c>
      <c r="N2669" s="5">
        <v>30</v>
      </c>
      <c r="O2669" s="5">
        <v>17</v>
      </c>
      <c r="P2669" s="5">
        <v>10</v>
      </c>
      <c r="Q2669" s="5">
        <v>0</v>
      </c>
      <c r="R2669" s="5">
        <v>0</v>
      </c>
      <c r="S2669" s="5" t="s">
        <v>27</v>
      </c>
      <c r="T2669" s="5"/>
    </row>
    <row r="2670" spans="1:20" x14ac:dyDescent="0.25">
      <c r="A2670" s="5">
        <f>2663</f>
      </c>
      <c r="B2670" s="5" t="s">
        <v>2689</v>
      </c>
      <c r="C2670" s="5" t="s">
        <v>26</v>
      </c>
      <c r="D2670" s="5" t="s">
        <v>27</v>
      </c>
      <c r="E2670" s="5">
        <v>22</v>
      </c>
      <c r="F2670" s="5">
        <v>0</v>
      </c>
      <c r="G2670" s="5">
        <v>1</v>
      </c>
      <c r="H2670" s="5">
        <v>18</v>
      </c>
      <c r="I2670" s="5">
        <v>28</v>
      </c>
      <c r="J2670" s="5">
        <v>1</v>
      </c>
      <c r="K2670" s="5">
        <v>27</v>
      </c>
      <c r="L2670" s="5">
        <v>15</v>
      </c>
      <c r="M2670" s="5">
        <v>1</v>
      </c>
      <c r="N2670" s="5">
        <v>30</v>
      </c>
      <c r="O2670" s="5">
        <v>17</v>
      </c>
      <c r="P2670" s="5">
        <v>10</v>
      </c>
      <c r="Q2670" s="5">
        <v>0</v>
      </c>
      <c r="R2670" s="5">
        <v>0</v>
      </c>
      <c r="S2670" s="5" t="s">
        <v>27</v>
      </c>
      <c r="T2670" s="5"/>
    </row>
    <row r="2671" spans="1:20" x14ac:dyDescent="0.25">
      <c r="A2671" s="5">
        <f>2664</f>
      </c>
      <c r="B2671" s="5" t="s">
        <v>2690</v>
      </c>
      <c r="C2671" s="5" t="s">
        <v>26</v>
      </c>
      <c r="D2671" s="5" t="s">
        <v>27</v>
      </c>
      <c r="E2671" s="5">
        <v>22</v>
      </c>
      <c r="F2671" s="5">
        <v>0</v>
      </c>
      <c r="G2671" s="5">
        <v>1</v>
      </c>
      <c r="H2671" s="5">
        <v>18</v>
      </c>
      <c r="I2671" s="5">
        <v>28</v>
      </c>
      <c r="J2671" s="5">
        <v>1</v>
      </c>
      <c r="K2671" s="5">
        <v>27</v>
      </c>
      <c r="L2671" s="5">
        <v>15</v>
      </c>
      <c r="M2671" s="5">
        <v>1</v>
      </c>
      <c r="N2671" s="5">
        <v>30</v>
      </c>
      <c r="O2671" s="5">
        <v>17</v>
      </c>
      <c r="P2671" s="5">
        <v>10</v>
      </c>
      <c r="Q2671" s="5">
        <v>0</v>
      </c>
      <c r="R2671" s="5">
        <v>0</v>
      </c>
      <c r="S2671" s="5" t="s">
        <v>27</v>
      </c>
      <c r="T2671" s="5"/>
    </row>
    <row r="2672" spans="1:20" x14ac:dyDescent="0.25">
      <c r="A2672" s="5">
        <f>2665</f>
      </c>
      <c r="B2672" s="5" t="s">
        <v>2691</v>
      </c>
      <c r="C2672" s="5" t="s">
        <v>26</v>
      </c>
      <c r="D2672" s="5" t="s">
        <v>27</v>
      </c>
      <c r="E2672" s="5">
        <v>22</v>
      </c>
      <c r="F2672" s="5">
        <v>0</v>
      </c>
      <c r="G2672" s="5">
        <v>1</v>
      </c>
      <c r="H2672" s="5">
        <v>18</v>
      </c>
      <c r="I2672" s="5">
        <v>28</v>
      </c>
      <c r="J2672" s="5">
        <v>1</v>
      </c>
      <c r="K2672" s="5">
        <v>27</v>
      </c>
      <c r="L2672" s="5">
        <v>15</v>
      </c>
      <c r="M2672" s="5">
        <v>1</v>
      </c>
      <c r="N2672" s="5">
        <v>30</v>
      </c>
      <c r="O2672" s="5">
        <v>17</v>
      </c>
      <c r="P2672" s="5">
        <v>10</v>
      </c>
      <c r="Q2672" s="5">
        <v>0</v>
      </c>
      <c r="R2672" s="5">
        <v>0</v>
      </c>
      <c r="S2672" s="5" t="s">
        <v>27</v>
      </c>
      <c r="T2672" s="5"/>
    </row>
    <row r="2673" spans="1:20" x14ac:dyDescent="0.25">
      <c r="A2673" s="5">
        <f>2666</f>
      </c>
      <c r="B2673" s="5" t="s">
        <v>2692</v>
      </c>
      <c r="C2673" s="5" t="s">
        <v>26</v>
      </c>
      <c r="D2673" s="5" t="s">
        <v>27</v>
      </c>
      <c r="E2673" s="5">
        <v>22</v>
      </c>
      <c r="F2673" s="5">
        <v>0</v>
      </c>
      <c r="G2673" s="5">
        <v>1</v>
      </c>
      <c r="H2673" s="5">
        <v>18</v>
      </c>
      <c r="I2673" s="5">
        <v>28</v>
      </c>
      <c r="J2673" s="5">
        <v>1</v>
      </c>
      <c r="K2673" s="5">
        <v>27</v>
      </c>
      <c r="L2673" s="5">
        <v>15</v>
      </c>
      <c r="M2673" s="5">
        <v>1</v>
      </c>
      <c r="N2673" s="5">
        <v>30</v>
      </c>
      <c r="O2673" s="5">
        <v>17</v>
      </c>
      <c r="P2673" s="5">
        <v>10</v>
      </c>
      <c r="Q2673" s="5">
        <v>0</v>
      </c>
      <c r="R2673" s="5">
        <v>0</v>
      </c>
      <c r="S2673" s="5" t="s">
        <v>27</v>
      </c>
      <c r="T2673" s="5"/>
    </row>
    <row r="2674" spans="1:20" x14ac:dyDescent="0.25">
      <c r="A2674" s="5">
        <f>2667</f>
      </c>
      <c r="B2674" s="5" t="s">
        <v>2693</v>
      </c>
      <c r="C2674" s="5" t="s">
        <v>26</v>
      </c>
      <c r="D2674" s="5" t="s">
        <v>27</v>
      </c>
      <c r="E2674" s="5">
        <v>22</v>
      </c>
      <c r="F2674" s="5">
        <v>0</v>
      </c>
      <c r="G2674" s="5">
        <v>1</v>
      </c>
      <c r="H2674" s="5">
        <v>18</v>
      </c>
      <c r="I2674" s="5">
        <v>28</v>
      </c>
      <c r="J2674" s="5">
        <v>1</v>
      </c>
      <c r="K2674" s="5">
        <v>27</v>
      </c>
      <c r="L2674" s="5">
        <v>15</v>
      </c>
      <c r="M2674" s="5">
        <v>1</v>
      </c>
      <c r="N2674" s="5">
        <v>30</v>
      </c>
      <c r="O2674" s="5">
        <v>17</v>
      </c>
      <c r="P2674" s="5">
        <v>10</v>
      </c>
      <c r="Q2674" s="5">
        <v>0</v>
      </c>
      <c r="R2674" s="5">
        <v>0</v>
      </c>
      <c r="S2674" s="5" t="s">
        <v>27</v>
      </c>
      <c r="T2674" s="5"/>
    </row>
    <row r="2675" spans="1:20" x14ac:dyDescent="0.25">
      <c r="A2675" s="5">
        <f>2668</f>
      </c>
      <c r="B2675" s="5" t="s">
        <v>2694</v>
      </c>
      <c r="C2675" s="5" t="s">
        <v>26</v>
      </c>
      <c r="D2675" s="5" t="s">
        <v>27</v>
      </c>
      <c r="E2675" s="5">
        <v>22</v>
      </c>
      <c r="F2675" s="5">
        <v>0</v>
      </c>
      <c r="G2675" s="5">
        <v>1</v>
      </c>
      <c r="H2675" s="5">
        <v>18</v>
      </c>
      <c r="I2675" s="5">
        <v>28</v>
      </c>
      <c r="J2675" s="5">
        <v>1</v>
      </c>
      <c r="K2675" s="5">
        <v>27</v>
      </c>
      <c r="L2675" s="5">
        <v>15</v>
      </c>
      <c r="M2675" s="5">
        <v>1</v>
      </c>
      <c r="N2675" s="5">
        <v>30</v>
      </c>
      <c r="O2675" s="5">
        <v>17</v>
      </c>
      <c r="P2675" s="5">
        <v>10</v>
      </c>
      <c r="Q2675" s="5">
        <v>0</v>
      </c>
      <c r="R2675" s="5">
        <v>0</v>
      </c>
      <c r="S2675" s="5" t="s">
        <v>27</v>
      </c>
      <c r="T2675" s="5"/>
    </row>
    <row r="2676" spans="1:20" x14ac:dyDescent="0.25">
      <c r="A2676" s="5">
        <f>2669</f>
      </c>
      <c r="B2676" s="5" t="s">
        <v>2695</v>
      </c>
      <c r="C2676" s="5" t="s">
        <v>26</v>
      </c>
      <c r="D2676" s="5" t="s">
        <v>27</v>
      </c>
      <c r="E2676" s="5">
        <v>22</v>
      </c>
      <c r="F2676" s="5">
        <v>0</v>
      </c>
      <c r="G2676" s="5">
        <v>1</v>
      </c>
      <c r="H2676" s="5">
        <v>18</v>
      </c>
      <c r="I2676" s="5">
        <v>28</v>
      </c>
      <c r="J2676" s="5">
        <v>1</v>
      </c>
      <c r="K2676" s="5">
        <v>27</v>
      </c>
      <c r="L2676" s="5">
        <v>15</v>
      </c>
      <c r="M2676" s="5">
        <v>1</v>
      </c>
      <c r="N2676" s="5">
        <v>30</v>
      </c>
      <c r="O2676" s="5">
        <v>17</v>
      </c>
      <c r="P2676" s="5">
        <v>10</v>
      </c>
      <c r="Q2676" s="5">
        <v>0</v>
      </c>
      <c r="R2676" s="5">
        <v>0</v>
      </c>
      <c r="S2676" s="5" t="s">
        <v>27</v>
      </c>
      <c r="T2676" s="5"/>
    </row>
    <row r="2677" spans="1:20" x14ac:dyDescent="0.25">
      <c r="A2677" s="5">
        <f>2670</f>
      </c>
      <c r="B2677" s="5" t="s">
        <v>2696</v>
      </c>
      <c r="C2677" s="5" t="s">
        <v>26</v>
      </c>
      <c r="D2677" s="5" t="s">
        <v>27</v>
      </c>
      <c r="E2677" s="5">
        <v>22</v>
      </c>
      <c r="F2677" s="5">
        <v>0</v>
      </c>
      <c r="G2677" s="5">
        <v>1</v>
      </c>
      <c r="H2677" s="5">
        <v>18</v>
      </c>
      <c r="I2677" s="5">
        <v>28</v>
      </c>
      <c r="J2677" s="5">
        <v>1</v>
      </c>
      <c r="K2677" s="5">
        <v>27</v>
      </c>
      <c r="L2677" s="5">
        <v>15</v>
      </c>
      <c r="M2677" s="5">
        <v>1</v>
      </c>
      <c r="N2677" s="5">
        <v>30</v>
      </c>
      <c r="O2677" s="5">
        <v>17</v>
      </c>
      <c r="P2677" s="5">
        <v>10</v>
      </c>
      <c r="Q2677" s="5">
        <v>0</v>
      </c>
      <c r="R2677" s="5">
        <v>0</v>
      </c>
      <c r="S2677" s="5" t="s">
        <v>27</v>
      </c>
      <c r="T2677" s="5"/>
    </row>
    <row r="2678" spans="1:20" x14ac:dyDescent="0.25">
      <c r="A2678" s="5">
        <f>2671</f>
      </c>
      <c r="B2678" s="5" t="s">
        <v>2697</v>
      </c>
      <c r="C2678" s="5" t="s">
        <v>26</v>
      </c>
      <c r="D2678" s="5" t="s">
        <v>27</v>
      </c>
      <c r="E2678" s="5">
        <v>22</v>
      </c>
      <c r="F2678" s="5">
        <v>0</v>
      </c>
      <c r="G2678" s="5">
        <v>1</v>
      </c>
      <c r="H2678" s="5">
        <v>18</v>
      </c>
      <c r="I2678" s="5">
        <v>28</v>
      </c>
      <c r="J2678" s="5">
        <v>1</v>
      </c>
      <c r="K2678" s="5">
        <v>27</v>
      </c>
      <c r="L2678" s="5">
        <v>15</v>
      </c>
      <c r="M2678" s="5">
        <v>1</v>
      </c>
      <c r="N2678" s="5">
        <v>30</v>
      </c>
      <c r="O2678" s="5">
        <v>17</v>
      </c>
      <c r="P2678" s="5">
        <v>10</v>
      </c>
      <c r="Q2678" s="5">
        <v>0</v>
      </c>
      <c r="R2678" s="5">
        <v>0</v>
      </c>
      <c r="S2678" s="5" t="s">
        <v>27</v>
      </c>
      <c r="T2678" s="5"/>
    </row>
    <row r="2679" spans="1:20" x14ac:dyDescent="0.25">
      <c r="A2679" s="5">
        <f>2672</f>
      </c>
      <c r="B2679" s="5" t="s">
        <v>2698</v>
      </c>
      <c r="C2679" s="5" t="s">
        <v>26</v>
      </c>
      <c r="D2679" s="5" t="s">
        <v>27</v>
      </c>
      <c r="E2679" s="5">
        <v>22</v>
      </c>
      <c r="F2679" s="5">
        <v>0</v>
      </c>
      <c r="G2679" s="5">
        <v>1</v>
      </c>
      <c r="H2679" s="5">
        <v>18</v>
      </c>
      <c r="I2679" s="5">
        <v>28</v>
      </c>
      <c r="J2679" s="5">
        <v>1</v>
      </c>
      <c r="K2679" s="5">
        <v>27</v>
      </c>
      <c r="L2679" s="5">
        <v>15</v>
      </c>
      <c r="M2679" s="5">
        <v>1</v>
      </c>
      <c r="N2679" s="5">
        <v>30</v>
      </c>
      <c r="O2679" s="5">
        <v>17</v>
      </c>
      <c r="P2679" s="5">
        <v>10</v>
      </c>
      <c r="Q2679" s="5">
        <v>0</v>
      </c>
      <c r="R2679" s="5">
        <v>0</v>
      </c>
      <c r="S2679" s="5" t="s">
        <v>27</v>
      </c>
      <c r="T2679" s="5"/>
    </row>
    <row r="2680" spans="1:20" x14ac:dyDescent="0.25">
      <c r="A2680" s="5">
        <f>2673</f>
      </c>
      <c r="B2680" s="5" t="s">
        <v>2699</v>
      </c>
      <c r="C2680" s="5" t="s">
        <v>26</v>
      </c>
      <c r="D2680" s="5" t="s">
        <v>27</v>
      </c>
      <c r="E2680" s="5">
        <v>22</v>
      </c>
      <c r="F2680" s="5">
        <v>0</v>
      </c>
      <c r="G2680" s="5">
        <v>1</v>
      </c>
      <c r="H2680" s="5">
        <v>18</v>
      </c>
      <c r="I2680" s="5">
        <v>28</v>
      </c>
      <c r="J2680" s="5">
        <v>1</v>
      </c>
      <c r="K2680" s="5">
        <v>27</v>
      </c>
      <c r="L2680" s="5">
        <v>15</v>
      </c>
      <c r="M2680" s="5">
        <v>1</v>
      </c>
      <c r="N2680" s="5">
        <v>30</v>
      </c>
      <c r="O2680" s="5">
        <v>17</v>
      </c>
      <c r="P2680" s="5">
        <v>10</v>
      </c>
      <c r="Q2680" s="5">
        <v>0</v>
      </c>
      <c r="R2680" s="5">
        <v>0</v>
      </c>
      <c r="S2680" s="5" t="s">
        <v>27</v>
      </c>
      <c r="T2680" s="5"/>
    </row>
    <row r="2681" spans="1:20" x14ac:dyDescent="0.25">
      <c r="A2681" s="5">
        <f>2674</f>
      </c>
      <c r="B2681" s="5" t="s">
        <v>2700</v>
      </c>
      <c r="C2681" s="5" t="s">
        <v>26</v>
      </c>
      <c r="D2681" s="5" t="s">
        <v>27</v>
      </c>
      <c r="E2681" s="5">
        <v>22</v>
      </c>
      <c r="F2681" s="5">
        <v>0</v>
      </c>
      <c r="G2681" s="5">
        <v>1</v>
      </c>
      <c r="H2681" s="5">
        <v>18</v>
      </c>
      <c r="I2681" s="5">
        <v>28</v>
      </c>
      <c r="J2681" s="5">
        <v>1</v>
      </c>
      <c r="K2681" s="5">
        <v>27</v>
      </c>
      <c r="L2681" s="5">
        <v>15</v>
      </c>
      <c r="M2681" s="5">
        <v>1</v>
      </c>
      <c r="N2681" s="5">
        <v>30</v>
      </c>
      <c r="O2681" s="5">
        <v>17</v>
      </c>
      <c r="P2681" s="5">
        <v>10</v>
      </c>
      <c r="Q2681" s="5">
        <v>0</v>
      </c>
      <c r="R2681" s="5">
        <v>0</v>
      </c>
      <c r="S2681" s="5" t="s">
        <v>27</v>
      </c>
      <c r="T2681" s="5"/>
    </row>
    <row r="2682" spans="1:20" x14ac:dyDescent="0.25">
      <c r="A2682" s="5">
        <f>2675</f>
      </c>
      <c r="B2682" s="5" t="s">
        <v>2701</v>
      </c>
      <c r="C2682" s="5" t="s">
        <v>26</v>
      </c>
      <c r="D2682" s="5" t="s">
        <v>27</v>
      </c>
      <c r="E2682" s="5">
        <v>22</v>
      </c>
      <c r="F2682" s="5">
        <v>0</v>
      </c>
      <c r="G2682" s="5">
        <v>1</v>
      </c>
      <c r="H2682" s="5">
        <v>18</v>
      </c>
      <c r="I2682" s="5">
        <v>28</v>
      </c>
      <c r="J2682" s="5">
        <v>1</v>
      </c>
      <c r="K2682" s="5">
        <v>27</v>
      </c>
      <c r="L2682" s="5">
        <v>15</v>
      </c>
      <c r="M2682" s="5">
        <v>1</v>
      </c>
      <c r="N2682" s="5">
        <v>30</v>
      </c>
      <c r="O2682" s="5">
        <v>17</v>
      </c>
      <c r="P2682" s="5">
        <v>10</v>
      </c>
      <c r="Q2682" s="5">
        <v>0</v>
      </c>
      <c r="R2682" s="5">
        <v>0</v>
      </c>
      <c r="S2682" s="5" t="s">
        <v>27</v>
      </c>
      <c r="T2682" s="5"/>
    </row>
    <row r="2683" spans="1:20" x14ac:dyDescent="0.25">
      <c r="A2683" s="5">
        <f>2676</f>
      </c>
      <c r="B2683" s="5" t="s">
        <v>2702</v>
      </c>
      <c r="C2683" s="5" t="s">
        <v>26</v>
      </c>
      <c r="D2683" s="5" t="s">
        <v>27</v>
      </c>
      <c r="E2683" s="5">
        <v>22</v>
      </c>
      <c r="F2683" s="5">
        <v>0</v>
      </c>
      <c r="G2683" s="5">
        <v>1</v>
      </c>
      <c r="H2683" s="5">
        <v>18</v>
      </c>
      <c r="I2683" s="5">
        <v>28</v>
      </c>
      <c r="J2683" s="5">
        <v>1</v>
      </c>
      <c r="K2683" s="5">
        <v>27</v>
      </c>
      <c r="L2683" s="5">
        <v>15</v>
      </c>
      <c r="M2683" s="5">
        <v>1</v>
      </c>
      <c r="N2683" s="5">
        <v>30</v>
      </c>
      <c r="O2683" s="5">
        <v>17</v>
      </c>
      <c r="P2683" s="5">
        <v>10</v>
      </c>
      <c r="Q2683" s="5">
        <v>0</v>
      </c>
      <c r="R2683" s="5">
        <v>0</v>
      </c>
      <c r="S2683" s="5" t="s">
        <v>27</v>
      </c>
      <c r="T2683" s="5"/>
    </row>
    <row r="2684" spans="1:20" x14ac:dyDescent="0.25">
      <c r="A2684" s="5">
        <f>2677</f>
      </c>
      <c r="B2684" s="5" t="s">
        <v>2703</v>
      </c>
      <c r="C2684" s="5" t="s">
        <v>26</v>
      </c>
      <c r="D2684" s="5" t="s">
        <v>27</v>
      </c>
      <c r="E2684" s="5">
        <v>22</v>
      </c>
      <c r="F2684" s="5">
        <v>0</v>
      </c>
      <c r="G2684" s="5">
        <v>1</v>
      </c>
      <c r="H2684" s="5">
        <v>18</v>
      </c>
      <c r="I2684" s="5">
        <v>28</v>
      </c>
      <c r="J2684" s="5">
        <v>1</v>
      </c>
      <c r="K2684" s="5">
        <v>27</v>
      </c>
      <c r="L2684" s="5">
        <v>15</v>
      </c>
      <c r="M2684" s="5">
        <v>1</v>
      </c>
      <c r="N2684" s="5">
        <v>30</v>
      </c>
      <c r="O2684" s="5">
        <v>17</v>
      </c>
      <c r="P2684" s="5">
        <v>10</v>
      </c>
      <c r="Q2684" s="5">
        <v>0</v>
      </c>
      <c r="R2684" s="5">
        <v>0</v>
      </c>
      <c r="S2684" s="5" t="s">
        <v>27</v>
      </c>
      <c r="T2684" s="5"/>
    </row>
    <row r="2685" spans="1:20" x14ac:dyDescent="0.25">
      <c r="A2685" s="5">
        <f>2678</f>
      </c>
      <c r="B2685" s="5" t="s">
        <v>2704</v>
      </c>
      <c r="C2685" s="5" t="s">
        <v>26</v>
      </c>
      <c r="D2685" s="5" t="s">
        <v>27</v>
      </c>
      <c r="E2685" s="5">
        <v>22</v>
      </c>
      <c r="F2685" s="5">
        <v>0</v>
      </c>
      <c r="G2685" s="5">
        <v>1</v>
      </c>
      <c r="H2685" s="5">
        <v>18</v>
      </c>
      <c r="I2685" s="5">
        <v>28</v>
      </c>
      <c r="J2685" s="5">
        <v>1</v>
      </c>
      <c r="K2685" s="5">
        <v>27</v>
      </c>
      <c r="L2685" s="5">
        <v>15</v>
      </c>
      <c r="M2685" s="5">
        <v>1</v>
      </c>
      <c r="N2685" s="5">
        <v>30</v>
      </c>
      <c r="O2685" s="5">
        <v>17</v>
      </c>
      <c r="P2685" s="5">
        <v>10</v>
      </c>
      <c r="Q2685" s="5">
        <v>0</v>
      </c>
      <c r="R2685" s="5">
        <v>0</v>
      </c>
      <c r="S2685" s="5" t="s">
        <v>27</v>
      </c>
      <c r="T2685" s="5"/>
    </row>
    <row r="2686" spans="1:20" x14ac:dyDescent="0.25">
      <c r="A2686" s="5">
        <f>2679</f>
      </c>
      <c r="B2686" s="5" t="s">
        <v>2705</v>
      </c>
      <c r="C2686" s="5" t="s">
        <v>26</v>
      </c>
      <c r="D2686" s="5" t="s">
        <v>27</v>
      </c>
      <c r="E2686" s="5">
        <v>22</v>
      </c>
      <c r="F2686" s="5">
        <v>0</v>
      </c>
      <c r="G2686" s="5">
        <v>1</v>
      </c>
      <c r="H2686" s="5">
        <v>18</v>
      </c>
      <c r="I2686" s="5">
        <v>28</v>
      </c>
      <c r="J2686" s="5">
        <v>1</v>
      </c>
      <c r="K2686" s="5">
        <v>27</v>
      </c>
      <c r="L2686" s="5">
        <v>15</v>
      </c>
      <c r="M2686" s="5">
        <v>1</v>
      </c>
      <c r="N2686" s="5">
        <v>30</v>
      </c>
      <c r="O2686" s="5">
        <v>17</v>
      </c>
      <c r="P2686" s="5">
        <v>10</v>
      </c>
      <c r="Q2686" s="5">
        <v>0</v>
      </c>
      <c r="R2686" s="5">
        <v>0</v>
      </c>
      <c r="S2686" s="5" t="s">
        <v>27</v>
      </c>
      <c r="T2686" s="5"/>
    </row>
    <row r="2687" spans="1:20" x14ac:dyDescent="0.25">
      <c r="A2687" s="5">
        <f>2680</f>
      </c>
      <c r="B2687" s="5" t="s">
        <v>2706</v>
      </c>
      <c r="C2687" s="5" t="s">
        <v>26</v>
      </c>
      <c r="D2687" s="5" t="s">
        <v>27</v>
      </c>
      <c r="E2687" s="5">
        <v>22</v>
      </c>
      <c r="F2687" s="5">
        <v>0</v>
      </c>
      <c r="G2687" s="5">
        <v>1</v>
      </c>
      <c r="H2687" s="5">
        <v>18</v>
      </c>
      <c r="I2687" s="5">
        <v>28</v>
      </c>
      <c r="J2687" s="5">
        <v>1</v>
      </c>
      <c r="K2687" s="5">
        <v>27</v>
      </c>
      <c r="L2687" s="5">
        <v>15</v>
      </c>
      <c r="M2687" s="5">
        <v>1</v>
      </c>
      <c r="N2687" s="5">
        <v>30</v>
      </c>
      <c r="O2687" s="5">
        <v>17</v>
      </c>
      <c r="P2687" s="5">
        <v>10</v>
      </c>
      <c r="Q2687" s="5">
        <v>0</v>
      </c>
      <c r="R2687" s="5">
        <v>0</v>
      </c>
      <c r="S2687" s="5" t="s">
        <v>27</v>
      </c>
      <c r="T2687" s="5"/>
    </row>
    <row r="2688" spans="1:20" x14ac:dyDescent="0.25">
      <c r="A2688" s="5">
        <f>2681</f>
      </c>
      <c r="B2688" s="5" t="s">
        <v>2707</v>
      </c>
      <c r="C2688" s="5" t="s">
        <v>26</v>
      </c>
      <c r="D2688" s="5" t="s">
        <v>27</v>
      </c>
      <c r="E2688" s="5">
        <v>22</v>
      </c>
      <c r="F2688" s="5">
        <v>0</v>
      </c>
      <c r="G2688" s="5">
        <v>1</v>
      </c>
      <c r="H2688" s="5">
        <v>18</v>
      </c>
      <c r="I2688" s="5">
        <v>28</v>
      </c>
      <c r="J2688" s="5">
        <v>1</v>
      </c>
      <c r="K2688" s="5">
        <v>27</v>
      </c>
      <c r="L2688" s="5">
        <v>15</v>
      </c>
      <c r="M2688" s="5">
        <v>1</v>
      </c>
      <c r="N2688" s="5">
        <v>30</v>
      </c>
      <c r="O2688" s="5">
        <v>17</v>
      </c>
      <c r="P2688" s="5">
        <v>10</v>
      </c>
      <c r="Q2688" s="5">
        <v>0</v>
      </c>
      <c r="R2688" s="5">
        <v>0</v>
      </c>
      <c r="S2688" s="5" t="s">
        <v>27</v>
      </c>
      <c r="T2688" s="5"/>
    </row>
    <row r="2689" spans="1:20" x14ac:dyDescent="0.25">
      <c r="A2689" s="5">
        <f>2682</f>
      </c>
      <c r="B2689" s="5" t="s">
        <v>2708</v>
      </c>
      <c r="C2689" s="5" t="s">
        <v>26</v>
      </c>
      <c r="D2689" s="5" t="s">
        <v>27</v>
      </c>
      <c r="E2689" s="5">
        <v>22</v>
      </c>
      <c r="F2689" s="5">
        <v>0</v>
      </c>
      <c r="G2689" s="5">
        <v>1</v>
      </c>
      <c r="H2689" s="5">
        <v>18</v>
      </c>
      <c r="I2689" s="5">
        <v>28</v>
      </c>
      <c r="J2689" s="5">
        <v>1</v>
      </c>
      <c r="K2689" s="5">
        <v>27</v>
      </c>
      <c r="L2689" s="5">
        <v>15</v>
      </c>
      <c r="M2689" s="5">
        <v>1</v>
      </c>
      <c r="N2689" s="5">
        <v>30</v>
      </c>
      <c r="O2689" s="5">
        <v>17</v>
      </c>
      <c r="P2689" s="5">
        <v>10</v>
      </c>
      <c r="Q2689" s="5">
        <v>0</v>
      </c>
      <c r="R2689" s="5">
        <v>0</v>
      </c>
      <c r="S2689" s="5" t="s">
        <v>27</v>
      </c>
      <c r="T2689" s="5"/>
    </row>
    <row r="2690" spans="1:20" x14ac:dyDescent="0.25">
      <c r="A2690" s="5">
        <f>2683</f>
      </c>
      <c r="B2690" s="5" t="s">
        <v>2709</v>
      </c>
      <c r="C2690" s="5" t="s">
        <v>26</v>
      </c>
      <c r="D2690" s="5" t="s">
        <v>27</v>
      </c>
      <c r="E2690" s="5">
        <v>22</v>
      </c>
      <c r="F2690" s="5">
        <v>0</v>
      </c>
      <c r="G2690" s="5">
        <v>1</v>
      </c>
      <c r="H2690" s="5">
        <v>18</v>
      </c>
      <c r="I2690" s="5">
        <v>28</v>
      </c>
      <c r="J2690" s="5">
        <v>1</v>
      </c>
      <c r="K2690" s="5">
        <v>27</v>
      </c>
      <c r="L2690" s="5">
        <v>15</v>
      </c>
      <c r="M2690" s="5">
        <v>1</v>
      </c>
      <c r="N2690" s="5">
        <v>30</v>
      </c>
      <c r="O2690" s="5">
        <v>17</v>
      </c>
      <c r="P2690" s="5">
        <v>10</v>
      </c>
      <c r="Q2690" s="5">
        <v>0</v>
      </c>
      <c r="R2690" s="5">
        <v>0</v>
      </c>
      <c r="S2690" s="5" t="s">
        <v>27</v>
      </c>
      <c r="T2690" s="5"/>
    </row>
    <row r="2691" spans="1:20" x14ac:dyDescent="0.25">
      <c r="A2691" s="5">
        <f>2684</f>
      </c>
      <c r="B2691" s="5" t="s">
        <v>2710</v>
      </c>
      <c r="C2691" s="5" t="s">
        <v>26</v>
      </c>
      <c r="D2691" s="5" t="s">
        <v>27</v>
      </c>
      <c r="E2691" s="5">
        <v>22</v>
      </c>
      <c r="F2691" s="5">
        <v>0</v>
      </c>
      <c r="G2691" s="5">
        <v>1</v>
      </c>
      <c r="H2691" s="5">
        <v>18</v>
      </c>
      <c r="I2691" s="5">
        <v>28</v>
      </c>
      <c r="J2691" s="5">
        <v>1</v>
      </c>
      <c r="K2691" s="5">
        <v>27</v>
      </c>
      <c r="L2691" s="5">
        <v>15</v>
      </c>
      <c r="M2691" s="5">
        <v>1</v>
      </c>
      <c r="N2691" s="5">
        <v>30</v>
      </c>
      <c r="O2691" s="5">
        <v>17</v>
      </c>
      <c r="P2691" s="5">
        <v>10</v>
      </c>
      <c r="Q2691" s="5">
        <v>0</v>
      </c>
      <c r="R2691" s="5">
        <v>0</v>
      </c>
      <c r="S2691" s="5" t="s">
        <v>27</v>
      </c>
      <c r="T2691" s="5"/>
    </row>
    <row r="2692" spans="1:20" x14ac:dyDescent="0.25">
      <c r="A2692" s="5">
        <f>2685</f>
      </c>
      <c r="B2692" s="5" t="s">
        <v>2711</v>
      </c>
      <c r="C2692" s="5" t="s">
        <v>26</v>
      </c>
      <c r="D2692" s="5" t="s">
        <v>27</v>
      </c>
      <c r="E2692" s="5">
        <v>22</v>
      </c>
      <c r="F2692" s="5">
        <v>0</v>
      </c>
      <c r="G2692" s="5">
        <v>1</v>
      </c>
      <c r="H2692" s="5">
        <v>18</v>
      </c>
      <c r="I2692" s="5">
        <v>28</v>
      </c>
      <c r="J2692" s="5">
        <v>1</v>
      </c>
      <c r="K2692" s="5">
        <v>27</v>
      </c>
      <c r="L2692" s="5">
        <v>15</v>
      </c>
      <c r="M2692" s="5">
        <v>1</v>
      </c>
      <c r="N2692" s="5">
        <v>30</v>
      </c>
      <c r="O2692" s="5">
        <v>17</v>
      </c>
      <c r="P2692" s="5">
        <v>10</v>
      </c>
      <c r="Q2692" s="5">
        <v>0</v>
      </c>
      <c r="R2692" s="5">
        <v>0</v>
      </c>
      <c r="S2692" s="5" t="s">
        <v>27</v>
      </c>
      <c r="T2692" s="5"/>
    </row>
    <row r="2693" spans="1:20" x14ac:dyDescent="0.25">
      <c r="A2693" s="5">
        <f>2686</f>
      </c>
      <c r="B2693" s="5" t="s">
        <v>2712</v>
      </c>
      <c r="C2693" s="5" t="s">
        <v>26</v>
      </c>
      <c r="D2693" s="5" t="s">
        <v>27</v>
      </c>
      <c r="E2693" s="5">
        <v>22</v>
      </c>
      <c r="F2693" s="5">
        <v>0</v>
      </c>
      <c r="G2693" s="5">
        <v>1</v>
      </c>
      <c r="H2693" s="5">
        <v>18</v>
      </c>
      <c r="I2693" s="5">
        <v>28</v>
      </c>
      <c r="J2693" s="5">
        <v>1</v>
      </c>
      <c r="K2693" s="5">
        <v>27</v>
      </c>
      <c r="L2693" s="5">
        <v>15</v>
      </c>
      <c r="M2693" s="5">
        <v>1</v>
      </c>
      <c r="N2693" s="5">
        <v>30</v>
      </c>
      <c r="O2693" s="5">
        <v>17</v>
      </c>
      <c r="P2693" s="5">
        <v>10</v>
      </c>
      <c r="Q2693" s="5">
        <v>0</v>
      </c>
      <c r="R2693" s="5">
        <v>0</v>
      </c>
      <c r="S2693" s="5" t="s">
        <v>27</v>
      </c>
      <c r="T2693" s="5"/>
    </row>
    <row r="2694" spans="1:20" x14ac:dyDescent="0.25">
      <c r="A2694" s="5">
        <f>2687</f>
      </c>
      <c r="B2694" s="5" t="s">
        <v>2713</v>
      </c>
      <c r="C2694" s="5" t="s">
        <v>26</v>
      </c>
      <c r="D2694" s="5" t="s">
        <v>27</v>
      </c>
      <c r="E2694" s="5">
        <v>22</v>
      </c>
      <c r="F2694" s="5">
        <v>0</v>
      </c>
      <c r="G2694" s="5">
        <v>1</v>
      </c>
      <c r="H2694" s="5">
        <v>18</v>
      </c>
      <c r="I2694" s="5">
        <v>28</v>
      </c>
      <c r="J2694" s="5">
        <v>1</v>
      </c>
      <c r="K2694" s="5">
        <v>27</v>
      </c>
      <c r="L2694" s="5">
        <v>15</v>
      </c>
      <c r="M2694" s="5">
        <v>1</v>
      </c>
      <c r="N2694" s="5">
        <v>30</v>
      </c>
      <c r="O2694" s="5">
        <v>17</v>
      </c>
      <c r="P2694" s="5">
        <v>10</v>
      </c>
      <c r="Q2694" s="5">
        <v>0</v>
      </c>
      <c r="R2694" s="5">
        <v>0</v>
      </c>
      <c r="S2694" s="5" t="s">
        <v>27</v>
      </c>
      <c r="T2694" s="5"/>
    </row>
    <row r="2695" spans="1:20" x14ac:dyDescent="0.25">
      <c r="A2695" s="5">
        <f>2688</f>
      </c>
      <c r="B2695" s="5" t="s">
        <v>2714</v>
      </c>
      <c r="C2695" s="5" t="s">
        <v>26</v>
      </c>
      <c r="D2695" s="5" t="s">
        <v>27</v>
      </c>
      <c r="E2695" s="5">
        <v>22</v>
      </c>
      <c r="F2695" s="5">
        <v>0</v>
      </c>
      <c r="G2695" s="5">
        <v>1</v>
      </c>
      <c r="H2695" s="5">
        <v>18</v>
      </c>
      <c r="I2695" s="5">
        <v>28</v>
      </c>
      <c r="J2695" s="5">
        <v>1</v>
      </c>
      <c r="K2695" s="5">
        <v>27</v>
      </c>
      <c r="L2695" s="5">
        <v>15</v>
      </c>
      <c r="M2695" s="5">
        <v>1</v>
      </c>
      <c r="N2695" s="5">
        <v>30</v>
      </c>
      <c r="O2695" s="5">
        <v>17</v>
      </c>
      <c r="P2695" s="5">
        <v>10</v>
      </c>
      <c r="Q2695" s="5">
        <v>0</v>
      </c>
      <c r="R2695" s="5">
        <v>0</v>
      </c>
      <c r="S2695" s="5" t="s">
        <v>27</v>
      </c>
      <c r="T2695" s="5"/>
    </row>
    <row r="2696" spans="1:20" x14ac:dyDescent="0.25">
      <c r="A2696" s="5">
        <f>2689</f>
      </c>
      <c r="B2696" s="5" t="s">
        <v>2715</v>
      </c>
      <c r="C2696" s="5" t="s">
        <v>26</v>
      </c>
      <c r="D2696" s="5" t="s">
        <v>27</v>
      </c>
      <c r="E2696" s="5">
        <v>22</v>
      </c>
      <c r="F2696" s="5">
        <v>0</v>
      </c>
      <c r="G2696" s="5">
        <v>1</v>
      </c>
      <c r="H2696" s="5">
        <v>18</v>
      </c>
      <c r="I2696" s="5">
        <v>28</v>
      </c>
      <c r="J2696" s="5">
        <v>1</v>
      </c>
      <c r="K2696" s="5">
        <v>27</v>
      </c>
      <c r="L2696" s="5">
        <v>15</v>
      </c>
      <c r="M2696" s="5">
        <v>1</v>
      </c>
      <c r="N2696" s="5">
        <v>30</v>
      </c>
      <c r="O2696" s="5">
        <v>17</v>
      </c>
      <c r="P2696" s="5">
        <v>10</v>
      </c>
      <c r="Q2696" s="5">
        <v>0</v>
      </c>
      <c r="R2696" s="5">
        <v>0</v>
      </c>
      <c r="S2696" s="5" t="s">
        <v>27</v>
      </c>
      <c r="T2696" s="5"/>
    </row>
    <row r="2697" spans="1:20" x14ac:dyDescent="0.25">
      <c r="A2697" s="5">
        <f>2690</f>
      </c>
      <c r="B2697" s="5" t="s">
        <v>2716</v>
      </c>
      <c r="C2697" s="5" t="s">
        <v>26</v>
      </c>
      <c r="D2697" s="5" t="s">
        <v>27</v>
      </c>
      <c r="E2697" s="5">
        <v>22</v>
      </c>
      <c r="F2697" s="5">
        <v>0</v>
      </c>
      <c r="G2697" s="5">
        <v>1</v>
      </c>
      <c r="H2697" s="5">
        <v>18</v>
      </c>
      <c r="I2697" s="5">
        <v>28</v>
      </c>
      <c r="J2697" s="5">
        <v>1</v>
      </c>
      <c r="K2697" s="5">
        <v>27</v>
      </c>
      <c r="L2697" s="5">
        <v>15</v>
      </c>
      <c r="M2697" s="5">
        <v>1</v>
      </c>
      <c r="N2697" s="5">
        <v>30</v>
      </c>
      <c r="O2697" s="5">
        <v>17</v>
      </c>
      <c r="P2697" s="5">
        <v>10</v>
      </c>
      <c r="Q2697" s="5">
        <v>0</v>
      </c>
      <c r="R2697" s="5">
        <v>0</v>
      </c>
      <c r="S2697" s="5" t="s">
        <v>27</v>
      </c>
      <c r="T2697" s="5"/>
    </row>
    <row r="2698" spans="1:20" x14ac:dyDescent="0.25">
      <c r="A2698" s="5">
        <f>2691</f>
      </c>
      <c r="B2698" s="5" t="s">
        <v>2717</v>
      </c>
      <c r="C2698" s="5" t="s">
        <v>26</v>
      </c>
      <c r="D2698" s="5" t="s">
        <v>27</v>
      </c>
      <c r="E2698" s="5">
        <v>22</v>
      </c>
      <c r="F2698" s="5">
        <v>0</v>
      </c>
      <c r="G2698" s="5">
        <v>1</v>
      </c>
      <c r="H2698" s="5">
        <v>18</v>
      </c>
      <c r="I2698" s="5">
        <v>28</v>
      </c>
      <c r="J2698" s="5">
        <v>1</v>
      </c>
      <c r="K2698" s="5">
        <v>27</v>
      </c>
      <c r="L2698" s="5">
        <v>15</v>
      </c>
      <c r="M2698" s="5">
        <v>1</v>
      </c>
      <c r="N2698" s="5">
        <v>30</v>
      </c>
      <c r="O2698" s="5">
        <v>17</v>
      </c>
      <c r="P2698" s="5">
        <v>10</v>
      </c>
      <c r="Q2698" s="5">
        <v>0</v>
      </c>
      <c r="R2698" s="5">
        <v>0</v>
      </c>
      <c r="S2698" s="5" t="s">
        <v>27</v>
      </c>
      <c r="T2698" s="5"/>
    </row>
    <row r="2699" spans="1:20" x14ac:dyDescent="0.25">
      <c r="A2699" s="5">
        <f>2692</f>
      </c>
      <c r="B2699" s="5" t="s">
        <v>2718</v>
      </c>
      <c r="C2699" s="5" t="s">
        <v>26</v>
      </c>
      <c r="D2699" s="5" t="s">
        <v>27</v>
      </c>
      <c r="E2699" s="5">
        <v>22</v>
      </c>
      <c r="F2699" s="5">
        <v>0</v>
      </c>
      <c r="G2699" s="5">
        <v>1</v>
      </c>
      <c r="H2699" s="5">
        <v>18</v>
      </c>
      <c r="I2699" s="5">
        <v>28</v>
      </c>
      <c r="J2699" s="5">
        <v>1</v>
      </c>
      <c r="K2699" s="5">
        <v>27</v>
      </c>
      <c r="L2699" s="5">
        <v>15</v>
      </c>
      <c r="M2699" s="5">
        <v>1</v>
      </c>
      <c r="N2699" s="5">
        <v>30</v>
      </c>
      <c r="O2699" s="5">
        <v>17</v>
      </c>
      <c r="P2699" s="5">
        <v>10</v>
      </c>
      <c r="Q2699" s="5">
        <v>0</v>
      </c>
      <c r="R2699" s="5">
        <v>0</v>
      </c>
      <c r="S2699" s="5" t="s">
        <v>27</v>
      </c>
      <c r="T2699" s="5"/>
    </row>
    <row r="2700" spans="1:20" x14ac:dyDescent="0.25">
      <c r="A2700" s="5">
        <f>2693</f>
      </c>
      <c r="B2700" s="5" t="s">
        <v>2719</v>
      </c>
      <c r="C2700" s="5" t="s">
        <v>26</v>
      </c>
      <c r="D2700" s="5" t="s">
        <v>27</v>
      </c>
      <c r="E2700" s="5">
        <v>22</v>
      </c>
      <c r="F2700" s="5">
        <v>0</v>
      </c>
      <c r="G2700" s="5">
        <v>1</v>
      </c>
      <c r="H2700" s="5">
        <v>18</v>
      </c>
      <c r="I2700" s="5">
        <v>28</v>
      </c>
      <c r="J2700" s="5">
        <v>1</v>
      </c>
      <c r="K2700" s="5">
        <v>27</v>
      </c>
      <c r="L2700" s="5">
        <v>15</v>
      </c>
      <c r="M2700" s="5">
        <v>1</v>
      </c>
      <c r="N2700" s="5">
        <v>30</v>
      </c>
      <c r="O2700" s="5">
        <v>17</v>
      </c>
      <c r="P2700" s="5">
        <v>10</v>
      </c>
      <c r="Q2700" s="5">
        <v>0</v>
      </c>
      <c r="R2700" s="5">
        <v>0</v>
      </c>
      <c r="S2700" s="5" t="s">
        <v>27</v>
      </c>
      <c r="T2700" s="5"/>
    </row>
    <row r="2701" spans="1:20" x14ac:dyDescent="0.25">
      <c r="A2701" s="5">
        <f>2694</f>
      </c>
      <c r="B2701" s="5" t="s">
        <v>2720</v>
      </c>
      <c r="C2701" s="5" t="s">
        <v>26</v>
      </c>
      <c r="D2701" s="5" t="s">
        <v>27</v>
      </c>
      <c r="E2701" s="5">
        <v>22</v>
      </c>
      <c r="F2701" s="5">
        <v>0</v>
      </c>
      <c r="G2701" s="5">
        <v>1</v>
      </c>
      <c r="H2701" s="5">
        <v>18</v>
      </c>
      <c r="I2701" s="5">
        <v>28</v>
      </c>
      <c r="J2701" s="5">
        <v>1</v>
      </c>
      <c r="K2701" s="5">
        <v>27</v>
      </c>
      <c r="L2701" s="5">
        <v>15</v>
      </c>
      <c r="M2701" s="5">
        <v>1</v>
      </c>
      <c r="N2701" s="5">
        <v>30</v>
      </c>
      <c r="O2701" s="5">
        <v>17</v>
      </c>
      <c r="P2701" s="5">
        <v>10</v>
      </c>
      <c r="Q2701" s="5">
        <v>0</v>
      </c>
      <c r="R2701" s="5">
        <v>0</v>
      </c>
      <c r="S2701" s="5" t="s">
        <v>27</v>
      </c>
      <c r="T2701" s="5"/>
    </row>
    <row r="2702" spans="1:20" x14ac:dyDescent="0.25">
      <c r="A2702" s="5">
        <f>2695</f>
      </c>
      <c r="B2702" s="5" t="s">
        <v>2721</v>
      </c>
      <c r="C2702" s="5" t="s">
        <v>26</v>
      </c>
      <c r="D2702" s="5" t="s">
        <v>27</v>
      </c>
      <c r="E2702" s="5">
        <v>22</v>
      </c>
      <c r="F2702" s="5">
        <v>0</v>
      </c>
      <c r="G2702" s="5">
        <v>1</v>
      </c>
      <c r="H2702" s="5">
        <v>18</v>
      </c>
      <c r="I2702" s="5">
        <v>28</v>
      </c>
      <c r="J2702" s="5">
        <v>1</v>
      </c>
      <c r="K2702" s="5">
        <v>27</v>
      </c>
      <c r="L2702" s="5">
        <v>15</v>
      </c>
      <c r="M2702" s="5">
        <v>1</v>
      </c>
      <c r="N2702" s="5">
        <v>30</v>
      </c>
      <c r="O2702" s="5">
        <v>17</v>
      </c>
      <c r="P2702" s="5">
        <v>10</v>
      </c>
      <c r="Q2702" s="5">
        <v>0</v>
      </c>
      <c r="R2702" s="5">
        <v>0</v>
      </c>
      <c r="S2702" s="5" t="s">
        <v>27</v>
      </c>
      <c r="T2702" s="5"/>
    </row>
    <row r="2703" spans="1:20" x14ac:dyDescent="0.25">
      <c r="A2703" s="5">
        <f>2696</f>
      </c>
      <c r="B2703" s="5" t="s">
        <v>2722</v>
      </c>
      <c r="C2703" s="5" t="s">
        <v>26</v>
      </c>
      <c r="D2703" s="5" t="s">
        <v>26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10</v>
      </c>
      <c r="Q2703" s="5">
        <v>0</v>
      </c>
      <c r="R2703" s="5">
        <v>0</v>
      </c>
      <c r="S2703" s="5" t="s">
        <v>26</v>
      </c>
      <c r="T2703" s="5"/>
    </row>
    <row r="2704" spans="1:20" x14ac:dyDescent="0.25">
      <c r="A2704" s="5">
        <f>2697</f>
      </c>
      <c r="B2704" s="5" t="s">
        <v>2723</v>
      </c>
      <c r="C2704" s="5" t="s">
        <v>27</v>
      </c>
      <c r="D2704" s="5" t="s">
        <v>26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10</v>
      </c>
      <c r="Q2704" s="5">
        <v>0</v>
      </c>
      <c r="R2704" s="5">
        <v>0</v>
      </c>
      <c r="S2704" s="5" t="s">
        <v>26</v>
      </c>
      <c r="T2704" s="5"/>
    </row>
    <row r="2705" spans="1:20" x14ac:dyDescent="0.25">
      <c r="A2705" s="5">
        <f>2698</f>
      </c>
      <c r="B2705" s="5" t="s">
        <v>2724</v>
      </c>
      <c r="C2705" s="5" t="s">
        <v>27</v>
      </c>
      <c r="D2705" s="5" t="s">
        <v>26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10</v>
      </c>
      <c r="Q2705" s="5">
        <v>0</v>
      </c>
      <c r="R2705" s="5">
        <v>0</v>
      </c>
      <c r="S2705" s="5" t="s">
        <v>26</v>
      </c>
      <c r="T2705" s="5"/>
    </row>
    <row r="2706" spans="1:20" x14ac:dyDescent="0.25">
      <c r="A2706" s="5">
        <f>2699</f>
      </c>
      <c r="B2706" s="5" t="s">
        <v>2725</v>
      </c>
      <c r="C2706" s="5" t="s">
        <v>27</v>
      </c>
      <c r="D2706" s="5" t="s">
        <v>26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10</v>
      </c>
      <c r="Q2706" s="5">
        <v>0</v>
      </c>
      <c r="R2706" s="5">
        <v>0</v>
      </c>
      <c r="S2706" s="5" t="s">
        <v>26</v>
      </c>
      <c r="T2706" s="5"/>
    </row>
    <row r="2707" spans="1:20" x14ac:dyDescent="0.25">
      <c r="A2707" s="5">
        <f>2700</f>
      </c>
      <c r="B2707" s="5" t="s">
        <v>2726</v>
      </c>
      <c r="C2707" s="5" t="s">
        <v>27</v>
      </c>
      <c r="D2707" s="5" t="s">
        <v>26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10</v>
      </c>
      <c r="Q2707" s="5">
        <v>0</v>
      </c>
      <c r="R2707" s="5">
        <v>0</v>
      </c>
      <c r="S2707" s="5" t="s">
        <v>26</v>
      </c>
      <c r="T2707" s="5"/>
    </row>
    <row r="2708" spans="1:20" x14ac:dyDescent="0.25">
      <c r="A2708" s="5">
        <f>2701</f>
      </c>
      <c r="B2708" s="5" t="s">
        <v>2727</v>
      </c>
      <c r="C2708" s="5" t="s">
        <v>27</v>
      </c>
      <c r="D2708" s="5" t="s">
        <v>26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10</v>
      </c>
      <c r="Q2708" s="5">
        <v>0</v>
      </c>
      <c r="R2708" s="5">
        <v>0</v>
      </c>
      <c r="S2708" s="5" t="s">
        <v>26</v>
      </c>
      <c r="T2708" s="5"/>
    </row>
    <row r="2709" spans="1:20" x14ac:dyDescent="0.25">
      <c r="A2709" s="5">
        <f>2702</f>
      </c>
      <c r="B2709" s="5" t="s">
        <v>2728</v>
      </c>
      <c r="C2709" s="5" t="s">
        <v>27</v>
      </c>
      <c r="D2709" s="5" t="s">
        <v>26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10</v>
      </c>
      <c r="Q2709" s="5">
        <v>0</v>
      </c>
      <c r="R2709" s="5">
        <v>0</v>
      </c>
      <c r="S2709" s="5" t="s">
        <v>26</v>
      </c>
      <c r="T2709" s="5"/>
    </row>
    <row r="2710" spans="1:20" x14ac:dyDescent="0.25">
      <c r="A2710" s="5">
        <f>2703</f>
      </c>
      <c r="B2710" s="5" t="s">
        <v>2729</v>
      </c>
      <c r="C2710" s="5" t="s">
        <v>27</v>
      </c>
      <c r="D2710" s="5" t="s">
        <v>26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10</v>
      </c>
      <c r="Q2710" s="5">
        <v>0</v>
      </c>
      <c r="R2710" s="5">
        <v>0</v>
      </c>
      <c r="S2710" s="5" t="s">
        <v>26</v>
      </c>
      <c r="T2710" s="5"/>
    </row>
    <row r="2711" spans="1:20" x14ac:dyDescent="0.25">
      <c r="A2711" s="5">
        <f>2704</f>
      </c>
      <c r="B2711" s="5" t="s">
        <v>2730</v>
      </c>
      <c r="C2711" s="5" t="s">
        <v>27</v>
      </c>
      <c r="D2711" s="5" t="s">
        <v>26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10</v>
      </c>
      <c r="Q2711" s="5">
        <v>0</v>
      </c>
      <c r="R2711" s="5">
        <v>0</v>
      </c>
      <c r="S2711" s="5" t="s">
        <v>26</v>
      </c>
      <c r="T2711" s="5"/>
    </row>
    <row r="2712" spans="1:20" x14ac:dyDescent="0.25">
      <c r="A2712" s="5">
        <f>2705</f>
      </c>
      <c r="B2712" s="5" t="s">
        <v>2731</v>
      </c>
      <c r="C2712" s="5" t="s">
        <v>27</v>
      </c>
      <c r="D2712" s="5" t="s">
        <v>26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10</v>
      </c>
      <c r="Q2712" s="5">
        <v>0</v>
      </c>
      <c r="R2712" s="5">
        <v>0</v>
      </c>
      <c r="S2712" s="5" t="s">
        <v>26</v>
      </c>
      <c r="T2712" s="5"/>
    </row>
    <row r="2713" spans="1:20" x14ac:dyDescent="0.25">
      <c r="A2713" s="5">
        <f>2706</f>
      </c>
      <c r="B2713" s="5" t="s">
        <v>2732</v>
      </c>
      <c r="C2713" s="5" t="s">
        <v>27</v>
      </c>
      <c r="D2713" s="5" t="s">
        <v>26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10</v>
      </c>
      <c r="Q2713" s="5">
        <v>0</v>
      </c>
      <c r="R2713" s="5">
        <v>0</v>
      </c>
      <c r="S2713" s="5" t="s">
        <v>26</v>
      </c>
      <c r="T2713" s="5"/>
    </row>
    <row r="2714" spans="1:20" x14ac:dyDescent="0.25">
      <c r="A2714" s="5">
        <f>2707</f>
      </c>
      <c r="B2714" s="5" t="s">
        <v>2733</v>
      </c>
      <c r="C2714" s="5" t="s">
        <v>27</v>
      </c>
      <c r="D2714" s="5" t="s">
        <v>26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10</v>
      </c>
      <c r="Q2714" s="5">
        <v>0</v>
      </c>
      <c r="R2714" s="5">
        <v>0</v>
      </c>
      <c r="S2714" s="5" t="s">
        <v>26</v>
      </c>
      <c r="T2714" s="5"/>
    </row>
    <row r="2715" spans="1:20" x14ac:dyDescent="0.25">
      <c r="A2715" s="5">
        <f>2708</f>
      </c>
      <c r="B2715" s="5" t="s">
        <v>2734</v>
      </c>
      <c r="C2715" s="5" t="s">
        <v>27</v>
      </c>
      <c r="D2715" s="5" t="s">
        <v>26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10</v>
      </c>
      <c r="Q2715" s="5">
        <v>0</v>
      </c>
      <c r="R2715" s="5">
        <v>0</v>
      </c>
      <c r="S2715" s="5" t="s">
        <v>26</v>
      </c>
      <c r="T2715" s="5"/>
    </row>
    <row r="2716" spans="1:20" x14ac:dyDescent="0.25">
      <c r="A2716" s="5">
        <f>2709</f>
      </c>
      <c r="B2716" s="5" t="s">
        <v>2735</v>
      </c>
      <c r="C2716" s="5" t="s">
        <v>27</v>
      </c>
      <c r="D2716" s="5" t="s">
        <v>26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10</v>
      </c>
      <c r="Q2716" s="5">
        <v>0</v>
      </c>
      <c r="R2716" s="5">
        <v>0</v>
      </c>
      <c r="S2716" s="5" t="s">
        <v>26</v>
      </c>
      <c r="T2716" s="5"/>
    </row>
    <row r="2717" spans="1:20" x14ac:dyDescent="0.25">
      <c r="A2717" s="5">
        <f>2710</f>
      </c>
      <c r="B2717" s="5" t="s">
        <v>2736</v>
      </c>
      <c r="C2717" s="5" t="s">
        <v>27</v>
      </c>
      <c r="D2717" s="5" t="s">
        <v>26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10</v>
      </c>
      <c r="Q2717" s="5">
        <v>0</v>
      </c>
      <c r="R2717" s="5">
        <v>0</v>
      </c>
      <c r="S2717" s="5" t="s">
        <v>26</v>
      </c>
      <c r="T2717" s="5"/>
    </row>
    <row r="2718" spans="1:20" x14ac:dyDescent="0.25">
      <c r="A2718" s="5">
        <f>2711</f>
      </c>
      <c r="B2718" s="5" t="s">
        <v>2737</v>
      </c>
      <c r="C2718" s="5" t="s">
        <v>27</v>
      </c>
      <c r="D2718" s="5" t="s">
        <v>26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10</v>
      </c>
      <c r="Q2718" s="5">
        <v>0</v>
      </c>
      <c r="R2718" s="5">
        <v>0</v>
      </c>
      <c r="S2718" s="5" t="s">
        <v>26</v>
      </c>
      <c r="T2718" s="5"/>
    </row>
    <row r="2719" spans="1:20" x14ac:dyDescent="0.25">
      <c r="A2719" s="5">
        <f>2712</f>
      </c>
      <c r="B2719" s="5" t="s">
        <v>2738</v>
      </c>
      <c r="C2719" s="5" t="s">
        <v>27</v>
      </c>
      <c r="D2719" s="5" t="s">
        <v>26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10</v>
      </c>
      <c r="Q2719" s="5">
        <v>0</v>
      </c>
      <c r="R2719" s="5">
        <v>0</v>
      </c>
      <c r="S2719" s="5" t="s">
        <v>26</v>
      </c>
      <c r="T2719" s="5"/>
    </row>
    <row r="2720" spans="1:20" x14ac:dyDescent="0.25">
      <c r="A2720" s="5">
        <f>2713</f>
      </c>
      <c r="B2720" s="5" t="s">
        <v>2739</v>
      </c>
      <c r="C2720" s="5" t="s">
        <v>27</v>
      </c>
      <c r="D2720" s="5" t="s">
        <v>26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10</v>
      </c>
      <c r="Q2720" s="5">
        <v>0</v>
      </c>
      <c r="R2720" s="5">
        <v>0</v>
      </c>
      <c r="S2720" s="5" t="s">
        <v>26</v>
      </c>
      <c r="T2720" s="5"/>
    </row>
    <row r="2721" spans="1:20" x14ac:dyDescent="0.25">
      <c r="A2721" s="5">
        <f>2714</f>
      </c>
      <c r="B2721" s="5" t="s">
        <v>2740</v>
      </c>
      <c r="C2721" s="5" t="s">
        <v>27</v>
      </c>
      <c r="D2721" s="5" t="s">
        <v>26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10</v>
      </c>
      <c r="Q2721" s="5">
        <v>0</v>
      </c>
      <c r="R2721" s="5">
        <v>0</v>
      </c>
      <c r="S2721" s="5" t="s">
        <v>26</v>
      </c>
      <c r="T2721" s="5"/>
    </row>
    <row r="2722" spans="1:20" x14ac:dyDescent="0.25">
      <c r="A2722" s="5">
        <f>2715</f>
      </c>
      <c r="B2722" s="5" t="s">
        <v>2741</v>
      </c>
      <c r="C2722" s="5" t="s">
        <v>27</v>
      </c>
      <c r="D2722" s="5" t="s">
        <v>26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10</v>
      </c>
      <c r="Q2722" s="5">
        <v>0</v>
      </c>
      <c r="R2722" s="5">
        <v>0</v>
      </c>
      <c r="S2722" s="5" t="s">
        <v>26</v>
      </c>
      <c r="T2722" s="5"/>
    </row>
    <row r="2723" spans="1:20" x14ac:dyDescent="0.25">
      <c r="A2723" s="5">
        <f>2716</f>
      </c>
      <c r="B2723" s="5" t="s">
        <v>2742</v>
      </c>
      <c r="C2723" s="5" t="s">
        <v>27</v>
      </c>
      <c r="D2723" s="5" t="s">
        <v>26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10</v>
      </c>
      <c r="Q2723" s="5">
        <v>0</v>
      </c>
      <c r="R2723" s="5">
        <v>0</v>
      </c>
      <c r="S2723" s="5" t="s">
        <v>26</v>
      </c>
      <c r="T2723" s="5"/>
    </row>
    <row r="2724" spans="1:20" x14ac:dyDescent="0.25">
      <c r="A2724" s="5">
        <f>2717</f>
      </c>
      <c r="B2724" s="5" t="s">
        <v>2743</v>
      </c>
      <c r="C2724" s="5" t="s">
        <v>27</v>
      </c>
      <c r="D2724" s="5" t="s">
        <v>26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10</v>
      </c>
      <c r="Q2724" s="5">
        <v>0</v>
      </c>
      <c r="R2724" s="5">
        <v>0</v>
      </c>
      <c r="S2724" s="5" t="s">
        <v>26</v>
      </c>
      <c r="T2724" s="5"/>
    </row>
    <row r="2725" spans="1:20" x14ac:dyDescent="0.25">
      <c r="A2725" s="5">
        <f>2718</f>
      </c>
      <c r="B2725" s="5" t="s">
        <v>2744</v>
      </c>
      <c r="C2725" s="5" t="s">
        <v>27</v>
      </c>
      <c r="D2725" s="5" t="s">
        <v>26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10</v>
      </c>
      <c r="Q2725" s="5">
        <v>0</v>
      </c>
      <c r="R2725" s="5">
        <v>0</v>
      </c>
      <c r="S2725" s="5" t="s">
        <v>26</v>
      </c>
      <c r="T2725" s="5"/>
    </row>
    <row r="2726" spans="1:20" x14ac:dyDescent="0.25">
      <c r="A2726" s="5">
        <f>2719</f>
      </c>
      <c r="B2726" s="5" t="s">
        <v>2745</v>
      </c>
      <c r="C2726" s="5" t="s">
        <v>27</v>
      </c>
      <c r="D2726" s="5" t="s">
        <v>26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10</v>
      </c>
      <c r="Q2726" s="5">
        <v>0</v>
      </c>
      <c r="R2726" s="5">
        <v>0</v>
      </c>
      <c r="S2726" s="5" t="s">
        <v>26</v>
      </c>
      <c r="T2726" s="5"/>
    </row>
    <row r="2727" spans="1:20" x14ac:dyDescent="0.25">
      <c r="A2727" s="5">
        <f>2720</f>
      </c>
      <c r="B2727" s="5" t="s">
        <v>2746</v>
      </c>
      <c r="C2727" s="5" t="s">
        <v>27</v>
      </c>
      <c r="D2727" s="5" t="s">
        <v>26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10</v>
      </c>
      <c r="Q2727" s="5">
        <v>0</v>
      </c>
      <c r="R2727" s="5">
        <v>0</v>
      </c>
      <c r="S2727" s="5" t="s">
        <v>26</v>
      </c>
      <c r="T2727" s="5"/>
    </row>
    <row r="2728" spans="1:20" x14ac:dyDescent="0.25">
      <c r="A2728" s="5">
        <f>2721</f>
      </c>
      <c r="B2728" s="5" t="s">
        <v>2747</v>
      </c>
      <c r="C2728" s="5" t="s">
        <v>27</v>
      </c>
      <c r="D2728" s="5" t="s">
        <v>26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10</v>
      </c>
      <c r="Q2728" s="5">
        <v>0</v>
      </c>
      <c r="R2728" s="5">
        <v>0</v>
      </c>
      <c r="S2728" s="5" t="s">
        <v>26</v>
      </c>
      <c r="T2728" s="5"/>
    </row>
    <row r="2729" spans="1:20" x14ac:dyDescent="0.25">
      <c r="A2729" s="5">
        <f>2722</f>
      </c>
      <c r="B2729" s="5" t="s">
        <v>2748</v>
      </c>
      <c r="C2729" s="5" t="s">
        <v>27</v>
      </c>
      <c r="D2729" s="5" t="s">
        <v>26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10</v>
      </c>
      <c r="Q2729" s="5">
        <v>0</v>
      </c>
      <c r="R2729" s="5">
        <v>0</v>
      </c>
      <c r="S2729" s="5" t="s">
        <v>26</v>
      </c>
      <c r="T2729" s="5"/>
    </row>
    <row r="2730" spans="1:20" x14ac:dyDescent="0.25">
      <c r="A2730" s="5">
        <f>2723</f>
      </c>
      <c r="B2730" s="5" t="s">
        <v>2749</v>
      </c>
      <c r="C2730" s="5" t="s">
        <v>27</v>
      </c>
      <c r="D2730" s="5" t="s">
        <v>26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10</v>
      </c>
      <c r="Q2730" s="5">
        <v>0</v>
      </c>
      <c r="R2730" s="5">
        <v>0</v>
      </c>
      <c r="S2730" s="5" t="s">
        <v>26</v>
      </c>
      <c r="T2730" s="5"/>
    </row>
    <row r="2731" spans="1:20" x14ac:dyDescent="0.25">
      <c r="A2731" s="5">
        <f>2724</f>
      </c>
      <c r="B2731" s="5" t="s">
        <v>2750</v>
      </c>
      <c r="C2731" s="5" t="s">
        <v>27</v>
      </c>
      <c r="D2731" s="5" t="s">
        <v>26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10</v>
      </c>
      <c r="Q2731" s="5">
        <v>0</v>
      </c>
      <c r="R2731" s="5">
        <v>0</v>
      </c>
      <c r="S2731" s="5" t="s">
        <v>26</v>
      </c>
      <c r="T2731" s="5"/>
    </row>
    <row r="2732" spans="1:20" x14ac:dyDescent="0.25">
      <c r="A2732" s="5">
        <f>2725</f>
      </c>
      <c r="B2732" s="5" t="s">
        <v>2751</v>
      </c>
      <c r="C2732" s="5" t="s">
        <v>27</v>
      </c>
      <c r="D2732" s="5" t="s">
        <v>26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10</v>
      </c>
      <c r="Q2732" s="5">
        <v>0</v>
      </c>
      <c r="R2732" s="5">
        <v>0</v>
      </c>
      <c r="S2732" s="5" t="s">
        <v>26</v>
      </c>
      <c r="T2732" s="5"/>
    </row>
    <row r="2733" spans="1:20" x14ac:dyDescent="0.25">
      <c r="A2733" s="5">
        <f>2726</f>
      </c>
      <c r="B2733" s="5" t="s">
        <v>2752</v>
      </c>
      <c r="C2733" s="5" t="s">
        <v>27</v>
      </c>
      <c r="D2733" s="5" t="s">
        <v>26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10</v>
      </c>
      <c r="Q2733" s="5">
        <v>0</v>
      </c>
      <c r="R2733" s="5">
        <v>0</v>
      </c>
      <c r="S2733" s="5" t="s">
        <v>26</v>
      </c>
      <c r="T2733" s="5"/>
    </row>
    <row r="2734" spans="1:20" x14ac:dyDescent="0.25">
      <c r="A2734" s="5">
        <f>2727</f>
      </c>
      <c r="B2734" s="5" t="s">
        <v>2753</v>
      </c>
      <c r="C2734" s="5" t="s">
        <v>27</v>
      </c>
      <c r="D2734" s="5" t="s">
        <v>26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10</v>
      </c>
      <c r="Q2734" s="5">
        <v>0</v>
      </c>
      <c r="R2734" s="5">
        <v>0</v>
      </c>
      <c r="S2734" s="5" t="s">
        <v>26</v>
      </c>
      <c r="T2734" s="5"/>
    </row>
    <row r="2735" spans="1:20" x14ac:dyDescent="0.25">
      <c r="A2735" s="5">
        <f>2728</f>
      </c>
      <c r="B2735" s="5" t="s">
        <v>2754</v>
      </c>
      <c r="C2735" s="5" t="s">
        <v>27</v>
      </c>
      <c r="D2735" s="5" t="s">
        <v>26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10</v>
      </c>
      <c r="Q2735" s="5">
        <v>0</v>
      </c>
      <c r="R2735" s="5">
        <v>0</v>
      </c>
      <c r="S2735" s="5" t="s">
        <v>26</v>
      </c>
      <c r="T2735" s="5"/>
    </row>
    <row r="2736" spans="1:20" x14ac:dyDescent="0.25">
      <c r="A2736" s="5">
        <f>2729</f>
      </c>
      <c r="B2736" s="5" t="s">
        <v>2755</v>
      </c>
      <c r="C2736" s="5" t="s">
        <v>27</v>
      </c>
      <c r="D2736" s="5" t="s">
        <v>26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10</v>
      </c>
      <c r="Q2736" s="5">
        <v>0</v>
      </c>
      <c r="R2736" s="5">
        <v>0</v>
      </c>
      <c r="S2736" s="5" t="s">
        <v>26</v>
      </c>
      <c r="T2736" s="5"/>
    </row>
    <row r="2737" spans="1:20" x14ac:dyDescent="0.25">
      <c r="A2737" s="5">
        <f>2730</f>
      </c>
      <c r="B2737" s="5" t="s">
        <v>2756</v>
      </c>
      <c r="C2737" s="5" t="s">
        <v>26</v>
      </c>
      <c r="D2737" s="5" t="s">
        <v>27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10</v>
      </c>
      <c r="Q2737" s="5">
        <v>0</v>
      </c>
      <c r="R2737" s="5">
        <v>0</v>
      </c>
      <c r="S2737" s="5" t="s">
        <v>26</v>
      </c>
      <c r="T2737" s="5"/>
    </row>
    <row r="2738" spans="1:20" x14ac:dyDescent="0.25">
      <c r="A2738" s="5">
        <f>2731</f>
      </c>
      <c r="B2738" s="5" t="s">
        <v>2757</v>
      </c>
      <c r="C2738" s="5" t="s">
        <v>27</v>
      </c>
      <c r="D2738" s="5" t="s">
        <v>26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10</v>
      </c>
      <c r="Q2738" s="5">
        <v>0</v>
      </c>
      <c r="R2738" s="5">
        <v>0</v>
      </c>
      <c r="S2738" s="5" t="s">
        <v>26</v>
      </c>
      <c r="T2738" s="5"/>
    </row>
    <row r="2739" spans="1:20" x14ac:dyDescent="0.25">
      <c r="A2739" s="5">
        <f>2732</f>
      </c>
      <c r="B2739" s="5" t="s">
        <v>2758</v>
      </c>
      <c r="C2739" s="5" t="s">
        <v>27</v>
      </c>
      <c r="D2739" s="5" t="s">
        <v>26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10</v>
      </c>
      <c r="Q2739" s="5">
        <v>0</v>
      </c>
      <c r="R2739" s="5">
        <v>0</v>
      </c>
      <c r="S2739" s="5" t="s">
        <v>26</v>
      </c>
      <c r="T2739" s="5"/>
    </row>
    <row r="2740" spans="1:20" x14ac:dyDescent="0.25">
      <c r="A2740" s="5">
        <f>2733</f>
      </c>
      <c r="B2740" s="5" t="s">
        <v>2759</v>
      </c>
      <c r="C2740" s="5" t="s">
        <v>27</v>
      </c>
      <c r="D2740" s="5" t="s">
        <v>26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10</v>
      </c>
      <c r="Q2740" s="5">
        <v>0</v>
      </c>
      <c r="R2740" s="5">
        <v>0</v>
      </c>
      <c r="S2740" s="5" t="s">
        <v>26</v>
      </c>
      <c r="T2740" s="5"/>
    </row>
    <row r="2741" spans="1:20" x14ac:dyDescent="0.25">
      <c r="A2741" s="5">
        <f>2734</f>
      </c>
      <c r="B2741" s="5" t="s">
        <v>2760</v>
      </c>
      <c r="C2741" s="5" t="s">
        <v>27</v>
      </c>
      <c r="D2741" s="5" t="s">
        <v>26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10</v>
      </c>
      <c r="Q2741" s="5">
        <v>0</v>
      </c>
      <c r="R2741" s="5">
        <v>0</v>
      </c>
      <c r="S2741" s="5" t="s">
        <v>26</v>
      </c>
      <c r="T2741" s="5"/>
    </row>
    <row r="2742" spans="1:20" x14ac:dyDescent="0.25">
      <c r="A2742" s="5">
        <f>2735</f>
      </c>
      <c r="B2742" s="5" t="s">
        <v>2761</v>
      </c>
      <c r="C2742" s="5" t="s">
        <v>27</v>
      </c>
      <c r="D2742" s="5" t="s">
        <v>26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10</v>
      </c>
      <c r="Q2742" s="5">
        <v>0</v>
      </c>
      <c r="R2742" s="5">
        <v>0</v>
      </c>
      <c r="S2742" s="5" t="s">
        <v>26</v>
      </c>
      <c r="T2742" s="5"/>
    </row>
    <row r="2743" spans="1:20" x14ac:dyDescent="0.25">
      <c r="A2743" s="5">
        <f>2736</f>
      </c>
      <c r="B2743" s="5" t="s">
        <v>2762</v>
      </c>
      <c r="C2743" s="5" t="s">
        <v>27</v>
      </c>
      <c r="D2743" s="5" t="s">
        <v>26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10</v>
      </c>
      <c r="Q2743" s="5">
        <v>0</v>
      </c>
      <c r="R2743" s="5">
        <v>0</v>
      </c>
      <c r="S2743" s="5" t="s">
        <v>26</v>
      </c>
      <c r="T2743" s="5"/>
    </row>
    <row r="2744" spans="1:20" x14ac:dyDescent="0.25">
      <c r="A2744" s="5">
        <f>2737</f>
      </c>
      <c r="B2744" s="5" t="s">
        <v>2763</v>
      </c>
      <c r="C2744" s="5" t="s">
        <v>27</v>
      </c>
      <c r="D2744" s="5" t="s">
        <v>26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10</v>
      </c>
      <c r="Q2744" s="5">
        <v>0</v>
      </c>
      <c r="R2744" s="5">
        <v>0</v>
      </c>
      <c r="S2744" s="5" t="s">
        <v>26</v>
      </c>
      <c r="T2744" s="5"/>
    </row>
    <row r="2745" spans="1:20" x14ac:dyDescent="0.25">
      <c r="A2745" s="5">
        <f>2738</f>
      </c>
      <c r="B2745" s="5" t="s">
        <v>2764</v>
      </c>
      <c r="C2745" s="5" t="s">
        <v>27</v>
      </c>
      <c r="D2745" s="5" t="s">
        <v>26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10</v>
      </c>
      <c r="Q2745" s="5">
        <v>0</v>
      </c>
      <c r="R2745" s="5">
        <v>0</v>
      </c>
      <c r="S2745" s="5" t="s">
        <v>26</v>
      </c>
      <c r="T2745" s="5"/>
    </row>
    <row r="2746" spans="1:20" x14ac:dyDescent="0.25">
      <c r="A2746" s="5">
        <f>2739</f>
      </c>
      <c r="B2746" s="5" t="s">
        <v>2765</v>
      </c>
      <c r="C2746" s="5" t="s">
        <v>27</v>
      </c>
      <c r="D2746" s="5" t="s">
        <v>26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10</v>
      </c>
      <c r="Q2746" s="5">
        <v>0</v>
      </c>
      <c r="R2746" s="5">
        <v>0</v>
      </c>
      <c r="S2746" s="5" t="s">
        <v>26</v>
      </c>
      <c r="T2746" s="5"/>
    </row>
    <row r="2747" spans="1:20" x14ac:dyDescent="0.25">
      <c r="A2747" s="5">
        <f>2740</f>
      </c>
      <c r="B2747" s="5" t="s">
        <v>2766</v>
      </c>
      <c r="C2747" s="5" t="s">
        <v>27</v>
      </c>
      <c r="D2747" s="5" t="s">
        <v>26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10</v>
      </c>
      <c r="Q2747" s="5">
        <v>0</v>
      </c>
      <c r="R2747" s="5">
        <v>0</v>
      </c>
      <c r="S2747" s="5" t="s">
        <v>26</v>
      </c>
      <c r="T2747" s="5"/>
    </row>
    <row r="2748" spans="1:20" x14ac:dyDescent="0.25">
      <c r="A2748" s="5">
        <f>2741</f>
      </c>
      <c r="B2748" s="5" t="s">
        <v>2767</v>
      </c>
      <c r="C2748" s="5" t="s">
        <v>27</v>
      </c>
      <c r="D2748" s="5" t="s">
        <v>26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10</v>
      </c>
      <c r="Q2748" s="5">
        <v>0</v>
      </c>
      <c r="R2748" s="5">
        <v>0</v>
      </c>
      <c r="S2748" s="5" t="s">
        <v>26</v>
      </c>
      <c r="T2748" s="5"/>
    </row>
    <row r="2749" spans="1:20" x14ac:dyDescent="0.25">
      <c r="A2749" s="5">
        <f>2742</f>
      </c>
      <c r="B2749" s="5" t="s">
        <v>2768</v>
      </c>
      <c r="C2749" s="5" t="s">
        <v>27</v>
      </c>
      <c r="D2749" s="5" t="s">
        <v>26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10</v>
      </c>
      <c r="Q2749" s="5">
        <v>0</v>
      </c>
      <c r="R2749" s="5">
        <v>0</v>
      </c>
      <c r="S2749" s="5" t="s">
        <v>26</v>
      </c>
      <c r="T2749" s="5"/>
    </row>
    <row r="2750" spans="1:20" x14ac:dyDescent="0.25">
      <c r="A2750" s="5">
        <f>2743</f>
      </c>
      <c r="B2750" s="5" t="s">
        <v>2769</v>
      </c>
      <c r="C2750" s="5" t="s">
        <v>27</v>
      </c>
      <c r="D2750" s="5" t="s">
        <v>26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10</v>
      </c>
      <c r="Q2750" s="5">
        <v>0</v>
      </c>
      <c r="R2750" s="5">
        <v>0</v>
      </c>
      <c r="S2750" s="5" t="s">
        <v>26</v>
      </c>
      <c r="T2750" s="5"/>
    </row>
    <row r="2751" spans="1:20" x14ac:dyDescent="0.25">
      <c r="A2751" s="5">
        <f>2744</f>
      </c>
      <c r="B2751" s="5" t="s">
        <v>2770</v>
      </c>
      <c r="C2751" s="5" t="s">
        <v>27</v>
      </c>
      <c r="D2751" s="5" t="s">
        <v>26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10</v>
      </c>
      <c r="Q2751" s="5">
        <v>0</v>
      </c>
      <c r="R2751" s="5">
        <v>0</v>
      </c>
      <c r="S2751" s="5" t="s">
        <v>26</v>
      </c>
      <c r="T2751" s="5"/>
    </row>
    <row r="2752" spans="1:20" x14ac:dyDescent="0.25">
      <c r="A2752" s="5">
        <f>2745</f>
      </c>
      <c r="B2752" s="5" t="s">
        <v>2771</v>
      </c>
      <c r="C2752" s="5" t="s">
        <v>27</v>
      </c>
      <c r="D2752" s="5" t="s">
        <v>26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10</v>
      </c>
      <c r="Q2752" s="5">
        <v>0</v>
      </c>
      <c r="R2752" s="5">
        <v>0</v>
      </c>
      <c r="S2752" s="5" t="s">
        <v>26</v>
      </c>
      <c r="T2752" s="5"/>
    </row>
    <row r="2753" spans="1:20" x14ac:dyDescent="0.25">
      <c r="A2753" s="5">
        <f>2746</f>
      </c>
      <c r="B2753" s="5" t="s">
        <v>2772</v>
      </c>
      <c r="C2753" s="5" t="s">
        <v>27</v>
      </c>
      <c r="D2753" s="5" t="s">
        <v>26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10</v>
      </c>
      <c r="Q2753" s="5">
        <v>0</v>
      </c>
      <c r="R2753" s="5">
        <v>0</v>
      </c>
      <c r="S2753" s="5" t="s">
        <v>26</v>
      </c>
      <c r="T2753" s="5"/>
    </row>
    <row r="2754" spans="1:20" x14ac:dyDescent="0.25">
      <c r="A2754" s="5">
        <f>2747</f>
      </c>
      <c r="B2754" s="5" t="s">
        <v>2773</v>
      </c>
      <c r="C2754" s="5" t="s">
        <v>27</v>
      </c>
      <c r="D2754" s="5" t="s">
        <v>26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10</v>
      </c>
      <c r="Q2754" s="5">
        <v>0</v>
      </c>
      <c r="R2754" s="5">
        <v>0</v>
      </c>
      <c r="S2754" s="5" t="s">
        <v>26</v>
      </c>
      <c r="T2754" s="5"/>
    </row>
    <row r="2755" spans="1:20" x14ac:dyDescent="0.25">
      <c r="A2755" s="5">
        <f>2748</f>
      </c>
      <c r="B2755" s="5" t="s">
        <v>2774</v>
      </c>
      <c r="C2755" s="5" t="s">
        <v>27</v>
      </c>
      <c r="D2755" s="5" t="s">
        <v>26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10</v>
      </c>
      <c r="Q2755" s="5">
        <v>0</v>
      </c>
      <c r="R2755" s="5">
        <v>0</v>
      </c>
      <c r="S2755" s="5" t="s">
        <v>26</v>
      </c>
      <c r="T2755" s="5"/>
    </row>
    <row r="2756" spans="1:20" x14ac:dyDescent="0.25">
      <c r="A2756" s="5">
        <f>2749</f>
      </c>
      <c r="B2756" s="5" t="s">
        <v>2775</v>
      </c>
      <c r="C2756" s="5" t="s">
        <v>27</v>
      </c>
      <c r="D2756" s="5" t="s">
        <v>26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10</v>
      </c>
      <c r="Q2756" s="5">
        <v>0</v>
      </c>
      <c r="R2756" s="5">
        <v>0</v>
      </c>
      <c r="S2756" s="5" t="s">
        <v>26</v>
      </c>
      <c r="T2756" s="5"/>
    </row>
    <row r="2757" spans="1:20" x14ac:dyDescent="0.25">
      <c r="A2757" s="5">
        <f>2750</f>
      </c>
      <c r="B2757" s="5" t="s">
        <v>2776</v>
      </c>
      <c r="C2757" s="5" t="s">
        <v>27</v>
      </c>
      <c r="D2757" s="5" t="s">
        <v>26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10</v>
      </c>
      <c r="Q2757" s="5">
        <v>0</v>
      </c>
      <c r="R2757" s="5">
        <v>0</v>
      </c>
      <c r="S2757" s="5" t="s">
        <v>26</v>
      </c>
      <c r="T2757" s="5"/>
    </row>
    <row r="2758" spans="1:20" x14ac:dyDescent="0.25">
      <c r="A2758" s="5">
        <f>2751</f>
      </c>
      <c r="B2758" s="5" t="s">
        <v>2777</v>
      </c>
      <c r="C2758" s="5" t="s">
        <v>27</v>
      </c>
      <c r="D2758" s="5" t="s">
        <v>26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10</v>
      </c>
      <c r="Q2758" s="5">
        <v>0</v>
      </c>
      <c r="R2758" s="5">
        <v>0</v>
      </c>
      <c r="S2758" s="5" t="s">
        <v>26</v>
      </c>
      <c r="T2758" s="5"/>
    </row>
    <row r="2759" spans="1:20" x14ac:dyDescent="0.25">
      <c r="A2759" s="5">
        <f>2752</f>
      </c>
      <c r="B2759" s="5" t="s">
        <v>2778</v>
      </c>
      <c r="C2759" s="5" t="s">
        <v>27</v>
      </c>
      <c r="D2759" s="5" t="s">
        <v>26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10</v>
      </c>
      <c r="Q2759" s="5">
        <v>0</v>
      </c>
      <c r="R2759" s="5">
        <v>0</v>
      </c>
      <c r="S2759" s="5" t="s">
        <v>26</v>
      </c>
      <c r="T2759" s="5"/>
    </row>
    <row r="2760" spans="1:20" x14ac:dyDescent="0.25">
      <c r="A2760" s="5">
        <f>2753</f>
      </c>
      <c r="B2760" s="5" t="s">
        <v>2779</v>
      </c>
      <c r="C2760" s="5" t="s">
        <v>27</v>
      </c>
      <c r="D2760" s="5" t="s">
        <v>26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10</v>
      </c>
      <c r="Q2760" s="5">
        <v>0</v>
      </c>
      <c r="R2760" s="5">
        <v>0</v>
      </c>
      <c r="S2760" s="5" t="s">
        <v>26</v>
      </c>
      <c r="T2760" s="5"/>
    </row>
    <row r="2761" spans="1:20" x14ac:dyDescent="0.25">
      <c r="A2761" s="5">
        <f>2754</f>
      </c>
      <c r="B2761" s="5" t="s">
        <v>2780</v>
      </c>
      <c r="C2761" s="5" t="s">
        <v>27</v>
      </c>
      <c r="D2761" s="5" t="s">
        <v>26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10</v>
      </c>
      <c r="Q2761" s="5">
        <v>0</v>
      </c>
      <c r="R2761" s="5">
        <v>0</v>
      </c>
      <c r="S2761" s="5" t="s">
        <v>26</v>
      </c>
      <c r="T2761" s="5"/>
    </row>
    <row r="2762" spans="1:20" x14ac:dyDescent="0.25">
      <c r="A2762" s="5">
        <f>2755</f>
      </c>
      <c r="B2762" s="5" t="s">
        <v>2781</v>
      </c>
      <c r="C2762" s="5" t="s">
        <v>27</v>
      </c>
      <c r="D2762" s="5" t="s">
        <v>26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10</v>
      </c>
      <c r="Q2762" s="5">
        <v>0</v>
      </c>
      <c r="R2762" s="5">
        <v>0</v>
      </c>
      <c r="S2762" s="5" t="s">
        <v>26</v>
      </c>
      <c r="T2762" s="5"/>
    </row>
    <row r="2763" spans="1:20" x14ac:dyDescent="0.25">
      <c r="A2763" s="5">
        <f>2756</f>
      </c>
      <c r="B2763" s="5" t="s">
        <v>2782</v>
      </c>
      <c r="C2763" s="5" t="s">
        <v>27</v>
      </c>
      <c r="D2763" s="5" t="s">
        <v>26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10</v>
      </c>
      <c r="Q2763" s="5">
        <v>0</v>
      </c>
      <c r="R2763" s="5">
        <v>0</v>
      </c>
      <c r="S2763" s="5" t="s">
        <v>26</v>
      </c>
      <c r="T2763" s="5"/>
    </row>
    <row r="2764" spans="1:20" x14ac:dyDescent="0.25">
      <c r="A2764" s="5">
        <f>2757</f>
      </c>
      <c r="B2764" s="5" t="s">
        <v>2783</v>
      </c>
      <c r="C2764" s="5" t="s">
        <v>27</v>
      </c>
      <c r="D2764" s="5" t="s">
        <v>26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10</v>
      </c>
      <c r="Q2764" s="5">
        <v>0</v>
      </c>
      <c r="R2764" s="5">
        <v>0</v>
      </c>
      <c r="S2764" s="5" t="s">
        <v>26</v>
      </c>
      <c r="T2764" s="5"/>
    </row>
    <row r="2765" spans="1:20" x14ac:dyDescent="0.25">
      <c r="A2765" s="5">
        <f>2758</f>
      </c>
      <c r="B2765" s="5" t="s">
        <v>2784</v>
      </c>
      <c r="C2765" s="5" t="s">
        <v>27</v>
      </c>
      <c r="D2765" s="5" t="s">
        <v>26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10</v>
      </c>
      <c r="Q2765" s="5">
        <v>0</v>
      </c>
      <c r="R2765" s="5">
        <v>0</v>
      </c>
      <c r="S2765" s="5" t="s">
        <v>26</v>
      </c>
      <c r="T2765" s="5"/>
    </row>
    <row r="2766" spans="1:20" x14ac:dyDescent="0.25">
      <c r="A2766" s="5">
        <f>2759</f>
      </c>
      <c r="B2766" s="5" t="s">
        <v>2785</v>
      </c>
      <c r="C2766" s="5" t="s">
        <v>27</v>
      </c>
      <c r="D2766" s="5" t="s">
        <v>26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10</v>
      </c>
      <c r="Q2766" s="5">
        <v>0</v>
      </c>
      <c r="R2766" s="5">
        <v>0</v>
      </c>
      <c r="S2766" s="5" t="s">
        <v>26</v>
      </c>
      <c r="T2766" s="5"/>
    </row>
    <row r="2767" spans="1:20" x14ac:dyDescent="0.25">
      <c r="A2767" s="5">
        <f>2760</f>
      </c>
      <c r="B2767" s="5" t="s">
        <v>2786</v>
      </c>
      <c r="C2767" s="5" t="s">
        <v>27</v>
      </c>
      <c r="D2767" s="5" t="s">
        <v>26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10</v>
      </c>
      <c r="Q2767" s="5">
        <v>0</v>
      </c>
      <c r="R2767" s="5">
        <v>0</v>
      </c>
      <c r="S2767" s="5" t="s">
        <v>26</v>
      </c>
      <c r="T2767" s="5"/>
    </row>
    <row r="2768" spans="1:20" x14ac:dyDescent="0.25">
      <c r="A2768" s="5">
        <f>2761</f>
      </c>
      <c r="B2768" s="5" t="s">
        <v>2787</v>
      </c>
      <c r="C2768" s="5" t="s">
        <v>27</v>
      </c>
      <c r="D2768" s="5" t="s">
        <v>26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10</v>
      </c>
      <c r="Q2768" s="5">
        <v>0</v>
      </c>
      <c r="R2768" s="5">
        <v>0</v>
      </c>
      <c r="S2768" s="5" t="s">
        <v>26</v>
      </c>
      <c r="T2768" s="5"/>
    </row>
    <row r="2769" spans="1:20" x14ac:dyDescent="0.25">
      <c r="A2769" s="5">
        <f>2762</f>
      </c>
      <c r="B2769" s="5" t="s">
        <v>2788</v>
      </c>
      <c r="C2769" s="5" t="s">
        <v>27</v>
      </c>
      <c r="D2769" s="5" t="s">
        <v>26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10</v>
      </c>
      <c r="Q2769" s="5">
        <v>0</v>
      </c>
      <c r="R2769" s="5">
        <v>0</v>
      </c>
      <c r="S2769" s="5" t="s">
        <v>26</v>
      </c>
      <c r="T2769" s="5"/>
    </row>
    <row r="2770" spans="1:20" x14ac:dyDescent="0.25">
      <c r="A2770" s="5">
        <f>2763</f>
      </c>
      <c r="B2770" s="5" t="s">
        <v>2789</v>
      </c>
      <c r="C2770" s="5" t="s">
        <v>27</v>
      </c>
      <c r="D2770" s="5" t="s">
        <v>26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10</v>
      </c>
      <c r="Q2770" s="5">
        <v>0</v>
      </c>
      <c r="R2770" s="5">
        <v>0</v>
      </c>
      <c r="S2770" s="5" t="s">
        <v>26</v>
      </c>
      <c r="T2770" s="5"/>
    </row>
    <row r="2771" spans="1:20" x14ac:dyDescent="0.25">
      <c r="A2771" s="5">
        <f>2764</f>
      </c>
      <c r="B2771" s="5" t="s">
        <v>2790</v>
      </c>
      <c r="C2771" s="5" t="s">
        <v>27</v>
      </c>
      <c r="D2771" s="5" t="s">
        <v>26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10</v>
      </c>
      <c r="Q2771" s="5">
        <v>0</v>
      </c>
      <c r="R2771" s="5">
        <v>0</v>
      </c>
      <c r="S2771" s="5" t="s">
        <v>26</v>
      </c>
      <c r="T2771" s="5"/>
    </row>
    <row r="2772" spans="1:20" x14ac:dyDescent="0.25">
      <c r="A2772" s="5">
        <f>2765</f>
      </c>
      <c r="B2772" s="5" t="s">
        <v>2791</v>
      </c>
      <c r="C2772" s="5" t="s">
        <v>27</v>
      </c>
      <c r="D2772" s="5" t="s">
        <v>26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10</v>
      </c>
      <c r="Q2772" s="5">
        <v>0</v>
      </c>
      <c r="R2772" s="5">
        <v>0</v>
      </c>
      <c r="S2772" s="5" t="s">
        <v>26</v>
      </c>
      <c r="T2772" s="5"/>
    </row>
    <row r="2773" spans="1:20" x14ac:dyDescent="0.25">
      <c r="A2773" s="5">
        <f>2766</f>
      </c>
      <c r="B2773" s="5" t="s">
        <v>2792</v>
      </c>
      <c r="C2773" s="5" t="s">
        <v>27</v>
      </c>
      <c r="D2773" s="5" t="s">
        <v>26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10</v>
      </c>
      <c r="Q2773" s="5">
        <v>0</v>
      </c>
      <c r="R2773" s="5">
        <v>0</v>
      </c>
      <c r="S2773" s="5" t="s">
        <v>26</v>
      </c>
      <c r="T2773" s="5"/>
    </row>
    <row r="2774" spans="1:20" x14ac:dyDescent="0.25">
      <c r="A2774" s="5">
        <f>2767</f>
      </c>
      <c r="B2774" s="5" t="s">
        <v>2793</v>
      </c>
      <c r="C2774" s="5" t="s">
        <v>27</v>
      </c>
      <c r="D2774" s="5" t="s">
        <v>26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10</v>
      </c>
      <c r="Q2774" s="5">
        <v>0</v>
      </c>
      <c r="R2774" s="5">
        <v>0</v>
      </c>
      <c r="S2774" s="5" t="s">
        <v>26</v>
      </c>
      <c r="T2774" s="5"/>
    </row>
    <row r="2775" spans="1:20" x14ac:dyDescent="0.25">
      <c r="A2775" s="5">
        <f>2768</f>
      </c>
      <c r="B2775" s="5" t="s">
        <v>2794</v>
      </c>
      <c r="C2775" s="5" t="s">
        <v>27</v>
      </c>
      <c r="D2775" s="5" t="s">
        <v>26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10</v>
      </c>
      <c r="Q2775" s="5">
        <v>0</v>
      </c>
      <c r="R2775" s="5">
        <v>0</v>
      </c>
      <c r="S2775" s="5" t="s">
        <v>26</v>
      </c>
      <c r="T2775" s="5"/>
    </row>
    <row r="2776" spans="1:20" x14ac:dyDescent="0.25">
      <c r="A2776" s="5">
        <f>2769</f>
      </c>
      <c r="B2776" s="5" t="s">
        <v>2795</v>
      </c>
      <c r="C2776" s="5" t="s">
        <v>27</v>
      </c>
      <c r="D2776" s="5" t="s">
        <v>26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10</v>
      </c>
      <c r="Q2776" s="5">
        <v>0</v>
      </c>
      <c r="R2776" s="5">
        <v>0</v>
      </c>
      <c r="S2776" s="5" t="s">
        <v>26</v>
      </c>
      <c r="T2776" s="5"/>
    </row>
    <row r="2777" spans="1:20" x14ac:dyDescent="0.25">
      <c r="A2777" s="5">
        <f>2770</f>
      </c>
      <c r="B2777" s="5" t="s">
        <v>2796</v>
      </c>
      <c r="C2777" s="5" t="s">
        <v>27</v>
      </c>
      <c r="D2777" s="5" t="s">
        <v>26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10</v>
      </c>
      <c r="Q2777" s="5">
        <v>0</v>
      </c>
      <c r="R2777" s="5">
        <v>0</v>
      </c>
      <c r="S2777" s="5" t="s">
        <v>26</v>
      </c>
      <c r="T2777" s="5"/>
    </row>
    <row r="2778" spans="1:20" x14ac:dyDescent="0.25">
      <c r="A2778" s="5">
        <f>2771</f>
      </c>
      <c r="B2778" s="5" t="s">
        <v>2797</v>
      </c>
      <c r="C2778" s="5" t="s">
        <v>27</v>
      </c>
      <c r="D2778" s="5" t="s">
        <v>26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10</v>
      </c>
      <c r="Q2778" s="5">
        <v>0</v>
      </c>
      <c r="R2778" s="5">
        <v>0</v>
      </c>
      <c r="S2778" s="5" t="s">
        <v>26</v>
      </c>
      <c r="T2778" s="5"/>
    </row>
    <row r="2779" spans="1:20" x14ac:dyDescent="0.25">
      <c r="A2779" s="5">
        <f>2772</f>
      </c>
      <c r="B2779" s="5" t="s">
        <v>2798</v>
      </c>
      <c r="C2779" s="5" t="s">
        <v>27</v>
      </c>
      <c r="D2779" s="5" t="s">
        <v>26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10</v>
      </c>
      <c r="Q2779" s="5">
        <v>0</v>
      </c>
      <c r="R2779" s="5">
        <v>0</v>
      </c>
      <c r="S2779" s="5" t="s">
        <v>26</v>
      </c>
      <c r="T2779" s="5"/>
    </row>
    <row r="2780" spans="1:20" x14ac:dyDescent="0.25">
      <c r="A2780" s="5">
        <f>2773</f>
      </c>
      <c r="B2780" s="5" t="s">
        <v>2799</v>
      </c>
      <c r="C2780" s="5" t="s">
        <v>27</v>
      </c>
      <c r="D2780" s="5" t="s">
        <v>26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10</v>
      </c>
      <c r="Q2780" s="5">
        <v>0</v>
      </c>
      <c r="R2780" s="5">
        <v>0</v>
      </c>
      <c r="S2780" s="5" t="s">
        <v>26</v>
      </c>
      <c r="T2780" s="5"/>
    </row>
    <row r="2781" spans="1:20" x14ac:dyDescent="0.25">
      <c r="A2781" s="5">
        <f>2774</f>
      </c>
      <c r="B2781" s="5" t="s">
        <v>2800</v>
      </c>
      <c r="C2781" s="5" t="s">
        <v>27</v>
      </c>
      <c r="D2781" s="5" t="s">
        <v>26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10</v>
      </c>
      <c r="Q2781" s="5">
        <v>0</v>
      </c>
      <c r="R2781" s="5">
        <v>0</v>
      </c>
      <c r="S2781" s="5" t="s">
        <v>26</v>
      </c>
      <c r="T2781" s="5"/>
    </row>
    <row r="2782" spans="1:20" x14ac:dyDescent="0.25">
      <c r="A2782" s="5">
        <f>2775</f>
      </c>
      <c r="B2782" s="5" t="s">
        <v>2801</v>
      </c>
      <c r="C2782" s="5" t="s">
        <v>27</v>
      </c>
      <c r="D2782" s="5" t="s">
        <v>26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10</v>
      </c>
      <c r="Q2782" s="5">
        <v>0</v>
      </c>
      <c r="R2782" s="5">
        <v>0</v>
      </c>
      <c r="S2782" s="5" t="s">
        <v>26</v>
      </c>
      <c r="T2782" s="5"/>
    </row>
    <row r="2783" spans="1:20" x14ac:dyDescent="0.25">
      <c r="A2783" s="5">
        <f>2776</f>
      </c>
      <c r="B2783" s="5" t="s">
        <v>2802</v>
      </c>
      <c r="C2783" s="5" t="s">
        <v>27</v>
      </c>
      <c r="D2783" s="5" t="s">
        <v>26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10</v>
      </c>
      <c r="Q2783" s="5">
        <v>0</v>
      </c>
      <c r="R2783" s="5">
        <v>0</v>
      </c>
      <c r="S2783" s="5" t="s">
        <v>26</v>
      </c>
      <c r="T2783" s="5"/>
    </row>
    <row r="2784" spans="1:20" x14ac:dyDescent="0.25">
      <c r="A2784" s="5">
        <f>2777</f>
      </c>
      <c r="B2784" s="5" t="s">
        <v>2803</v>
      </c>
      <c r="C2784" s="5" t="s">
        <v>27</v>
      </c>
      <c r="D2784" s="5" t="s">
        <v>26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10</v>
      </c>
      <c r="Q2784" s="5">
        <v>0</v>
      </c>
      <c r="R2784" s="5">
        <v>0</v>
      </c>
      <c r="S2784" s="5" t="s">
        <v>26</v>
      </c>
      <c r="T2784" s="5"/>
    </row>
    <row r="2785" spans="1:20" x14ac:dyDescent="0.25">
      <c r="A2785" s="5">
        <f>2778</f>
      </c>
      <c r="B2785" s="5" t="s">
        <v>2804</v>
      </c>
      <c r="C2785" s="5" t="s">
        <v>27</v>
      </c>
      <c r="D2785" s="5" t="s">
        <v>26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10</v>
      </c>
      <c r="Q2785" s="5">
        <v>0</v>
      </c>
      <c r="R2785" s="5">
        <v>0</v>
      </c>
      <c r="S2785" s="5" t="s">
        <v>26</v>
      </c>
      <c r="T2785" s="5"/>
    </row>
    <row r="2786" spans="1:20" x14ac:dyDescent="0.25">
      <c r="A2786" s="5">
        <f>2779</f>
      </c>
      <c r="B2786" s="5" t="s">
        <v>2805</v>
      </c>
      <c r="C2786" s="5" t="s">
        <v>27</v>
      </c>
      <c r="D2786" s="5" t="s">
        <v>26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10</v>
      </c>
      <c r="Q2786" s="5">
        <v>0</v>
      </c>
      <c r="R2786" s="5">
        <v>0</v>
      </c>
      <c r="S2786" s="5" t="s">
        <v>26</v>
      </c>
      <c r="T2786" s="5"/>
    </row>
    <row r="2787" spans="1:20" x14ac:dyDescent="0.25">
      <c r="A2787" s="5">
        <f>2780</f>
      </c>
      <c r="B2787" s="5" t="s">
        <v>2806</v>
      </c>
      <c r="C2787" s="5" t="s">
        <v>27</v>
      </c>
      <c r="D2787" s="5" t="s">
        <v>26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10</v>
      </c>
      <c r="Q2787" s="5">
        <v>0</v>
      </c>
      <c r="R2787" s="5">
        <v>0</v>
      </c>
      <c r="S2787" s="5" t="s">
        <v>26</v>
      </c>
      <c r="T2787" s="5"/>
    </row>
    <row r="2788" spans="1:20" x14ac:dyDescent="0.25">
      <c r="A2788" s="5">
        <f>2781</f>
      </c>
      <c r="B2788" s="5" t="s">
        <v>2807</v>
      </c>
      <c r="C2788" s="5" t="s">
        <v>27</v>
      </c>
      <c r="D2788" s="5" t="s">
        <v>26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10</v>
      </c>
      <c r="Q2788" s="5">
        <v>0</v>
      </c>
      <c r="R2788" s="5">
        <v>0</v>
      </c>
      <c r="S2788" s="5" t="s">
        <v>26</v>
      </c>
      <c r="T2788" s="5"/>
    </row>
    <row r="2789" spans="1:20" x14ac:dyDescent="0.25">
      <c r="A2789" s="5">
        <f>2782</f>
      </c>
      <c r="B2789" s="5" t="s">
        <v>2808</v>
      </c>
      <c r="C2789" s="5" t="s">
        <v>27</v>
      </c>
      <c r="D2789" s="5" t="s">
        <v>26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10</v>
      </c>
      <c r="Q2789" s="5">
        <v>0</v>
      </c>
      <c r="R2789" s="5">
        <v>0</v>
      </c>
      <c r="S2789" s="5" t="s">
        <v>26</v>
      </c>
      <c r="T2789" s="5"/>
    </row>
    <row r="2790" spans="1:20" x14ac:dyDescent="0.25">
      <c r="A2790" s="5">
        <f>2783</f>
      </c>
      <c r="B2790" s="5" t="s">
        <v>2809</v>
      </c>
      <c r="C2790" s="5" t="s">
        <v>27</v>
      </c>
      <c r="D2790" s="5" t="s">
        <v>26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10</v>
      </c>
      <c r="Q2790" s="5">
        <v>0</v>
      </c>
      <c r="R2790" s="5">
        <v>0</v>
      </c>
      <c r="S2790" s="5" t="s">
        <v>26</v>
      </c>
      <c r="T2790" s="5"/>
    </row>
    <row r="2791" spans="1:20" x14ac:dyDescent="0.25">
      <c r="A2791" s="5">
        <f>2784</f>
      </c>
      <c r="B2791" s="5" t="s">
        <v>2810</v>
      </c>
      <c r="C2791" s="5" t="s">
        <v>27</v>
      </c>
      <c r="D2791" s="5" t="s">
        <v>26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10</v>
      </c>
      <c r="Q2791" s="5">
        <v>0</v>
      </c>
      <c r="R2791" s="5">
        <v>0</v>
      </c>
      <c r="S2791" s="5" t="s">
        <v>26</v>
      </c>
      <c r="T2791" s="5"/>
    </row>
    <row r="2792" spans="1:20" x14ac:dyDescent="0.25">
      <c r="A2792" s="5">
        <f>2785</f>
      </c>
      <c r="B2792" s="5" t="s">
        <v>2811</v>
      </c>
      <c r="C2792" s="5" t="s">
        <v>27</v>
      </c>
      <c r="D2792" s="5" t="s">
        <v>26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10</v>
      </c>
      <c r="Q2792" s="5">
        <v>0</v>
      </c>
      <c r="R2792" s="5">
        <v>0</v>
      </c>
      <c r="S2792" s="5" t="s">
        <v>26</v>
      </c>
      <c r="T2792" s="5"/>
    </row>
    <row r="2793" spans="1:20" x14ac:dyDescent="0.25">
      <c r="A2793" s="5">
        <f>2786</f>
      </c>
      <c r="B2793" s="5" t="s">
        <v>2812</v>
      </c>
      <c r="C2793" s="5" t="s">
        <v>27</v>
      </c>
      <c r="D2793" s="5" t="s">
        <v>26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10</v>
      </c>
      <c r="Q2793" s="5">
        <v>0</v>
      </c>
      <c r="R2793" s="5">
        <v>0</v>
      </c>
      <c r="S2793" s="5" t="s">
        <v>26</v>
      </c>
      <c r="T2793" s="5"/>
    </row>
    <row r="2794" spans="1:20" x14ac:dyDescent="0.25">
      <c r="A2794" s="5">
        <f>2787</f>
      </c>
      <c r="B2794" s="5" t="s">
        <v>2813</v>
      </c>
      <c r="C2794" s="5" t="s">
        <v>27</v>
      </c>
      <c r="D2794" s="5" t="s">
        <v>26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10</v>
      </c>
      <c r="Q2794" s="5">
        <v>0</v>
      </c>
      <c r="R2794" s="5">
        <v>0</v>
      </c>
      <c r="S2794" s="5" t="s">
        <v>26</v>
      </c>
      <c r="T2794" s="5"/>
    </row>
    <row r="2795" spans="1:20" x14ac:dyDescent="0.25">
      <c r="A2795" s="5">
        <f>2788</f>
      </c>
      <c r="B2795" s="5" t="s">
        <v>2814</v>
      </c>
      <c r="C2795" s="5" t="s">
        <v>27</v>
      </c>
      <c r="D2795" s="5" t="s">
        <v>26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10</v>
      </c>
      <c r="Q2795" s="5">
        <v>0</v>
      </c>
      <c r="R2795" s="5">
        <v>0</v>
      </c>
      <c r="S2795" s="5" t="s">
        <v>26</v>
      </c>
      <c r="T2795" s="5"/>
    </row>
    <row r="2796" spans="1:20" x14ac:dyDescent="0.25">
      <c r="A2796" s="5">
        <f>2789</f>
      </c>
      <c r="B2796" s="5" t="s">
        <v>2815</v>
      </c>
      <c r="C2796" s="5" t="s">
        <v>27</v>
      </c>
      <c r="D2796" s="5" t="s">
        <v>26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10</v>
      </c>
      <c r="Q2796" s="5">
        <v>0</v>
      </c>
      <c r="R2796" s="5">
        <v>0</v>
      </c>
      <c r="S2796" s="5" t="s">
        <v>26</v>
      </c>
      <c r="T2796" s="5"/>
    </row>
    <row r="2797" spans="1:20" x14ac:dyDescent="0.25">
      <c r="A2797" s="5">
        <f>2790</f>
      </c>
      <c r="B2797" s="5" t="s">
        <v>2816</v>
      </c>
      <c r="C2797" s="5" t="s">
        <v>27</v>
      </c>
      <c r="D2797" s="5" t="s">
        <v>26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10</v>
      </c>
      <c r="Q2797" s="5">
        <v>0</v>
      </c>
      <c r="R2797" s="5">
        <v>0</v>
      </c>
      <c r="S2797" s="5" t="s">
        <v>26</v>
      </c>
      <c r="T2797" s="5"/>
    </row>
    <row r="2798" spans="1:20" x14ac:dyDescent="0.25">
      <c r="A2798" s="5">
        <f>2791</f>
      </c>
      <c r="B2798" s="5" t="s">
        <v>2817</v>
      </c>
      <c r="C2798" s="5" t="s">
        <v>27</v>
      </c>
      <c r="D2798" s="5" t="s">
        <v>26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10</v>
      </c>
      <c r="Q2798" s="5">
        <v>0</v>
      </c>
      <c r="R2798" s="5">
        <v>0</v>
      </c>
      <c r="S2798" s="5" t="s">
        <v>26</v>
      </c>
      <c r="T2798" s="5"/>
    </row>
    <row r="2799" spans="1:20" x14ac:dyDescent="0.25">
      <c r="A2799" s="5">
        <f>2792</f>
      </c>
      <c r="B2799" s="5" t="s">
        <v>2818</v>
      </c>
      <c r="C2799" s="5" t="s">
        <v>27</v>
      </c>
      <c r="D2799" s="5" t="s">
        <v>26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10</v>
      </c>
      <c r="Q2799" s="5">
        <v>0</v>
      </c>
      <c r="R2799" s="5">
        <v>0</v>
      </c>
      <c r="S2799" s="5" t="s">
        <v>26</v>
      </c>
      <c r="T2799" s="5"/>
    </row>
    <row r="2800" spans="1:20" x14ac:dyDescent="0.25">
      <c r="A2800" s="5">
        <f>2793</f>
      </c>
      <c r="B2800" s="5" t="s">
        <v>2819</v>
      </c>
      <c r="C2800" s="5" t="s">
        <v>27</v>
      </c>
      <c r="D2800" s="5" t="s">
        <v>26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10</v>
      </c>
      <c r="Q2800" s="5">
        <v>0</v>
      </c>
      <c r="R2800" s="5">
        <v>0</v>
      </c>
      <c r="S2800" s="5" t="s">
        <v>26</v>
      </c>
      <c r="T2800" s="5"/>
    </row>
    <row r="2801" spans="1:20" x14ac:dyDescent="0.25">
      <c r="A2801" s="5">
        <f>2794</f>
      </c>
      <c r="B2801" s="5" t="s">
        <v>2820</v>
      </c>
      <c r="C2801" s="5" t="s">
        <v>26</v>
      </c>
      <c r="D2801" s="5" t="s">
        <v>26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10</v>
      </c>
      <c r="Q2801" s="5">
        <v>0</v>
      </c>
      <c r="R2801" s="5">
        <v>0</v>
      </c>
      <c r="S2801" s="5" t="s">
        <v>26</v>
      </c>
      <c r="T2801" s="5"/>
    </row>
    <row r="2802" spans="1:20" x14ac:dyDescent="0.25">
      <c r="A2802" s="5">
        <f>2795</f>
      </c>
      <c r="B2802" s="5" t="s">
        <v>2821</v>
      </c>
      <c r="C2802" s="5" t="s">
        <v>26</v>
      </c>
      <c r="D2802" s="5" t="s">
        <v>26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10</v>
      </c>
      <c r="Q2802" s="5">
        <v>0</v>
      </c>
      <c r="R2802" s="5">
        <v>0</v>
      </c>
      <c r="S2802" s="5" t="s">
        <v>26</v>
      </c>
      <c r="T2802" s="5"/>
    </row>
    <row r="2803" spans="1:20" x14ac:dyDescent="0.25">
      <c r="A2803" s="5">
        <f>2796</f>
      </c>
      <c r="B2803" s="5" t="s">
        <v>2822</v>
      </c>
      <c r="C2803" s="5" t="s">
        <v>27</v>
      </c>
      <c r="D2803" s="5" t="s">
        <v>26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10</v>
      </c>
      <c r="Q2803" s="5">
        <v>0</v>
      </c>
      <c r="R2803" s="5">
        <v>0</v>
      </c>
      <c r="S2803" s="5" t="s">
        <v>26</v>
      </c>
      <c r="T2803" s="5"/>
    </row>
    <row r="2804" spans="1:20" x14ac:dyDescent="0.25">
      <c r="A2804" s="5">
        <f>2797</f>
      </c>
      <c r="B2804" s="5" t="s">
        <v>2823</v>
      </c>
      <c r="C2804" s="5" t="s">
        <v>27</v>
      </c>
      <c r="D2804" s="5" t="s">
        <v>26</v>
      </c>
      <c r="E2804" s="5">
        <v>21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10</v>
      </c>
      <c r="Q2804" s="5">
        <v>0</v>
      </c>
      <c r="R2804" s="5">
        <v>0</v>
      </c>
      <c r="S2804" s="5" t="s">
        <v>27</v>
      </c>
      <c r="T2804" s="5"/>
    </row>
    <row r="2805" spans="1:20" x14ac:dyDescent="0.25">
      <c r="A2805" s="5">
        <f>2798</f>
      </c>
      <c r="B2805" s="5" t="s">
        <v>2824</v>
      </c>
      <c r="C2805" s="5" t="s">
        <v>27</v>
      </c>
      <c r="D2805" s="5" t="s">
        <v>26</v>
      </c>
      <c r="E2805" s="5">
        <v>21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10</v>
      </c>
      <c r="Q2805" s="5">
        <v>0</v>
      </c>
      <c r="R2805" s="5">
        <v>0</v>
      </c>
      <c r="S2805" s="5" t="s">
        <v>27</v>
      </c>
      <c r="T2805" s="5"/>
    </row>
    <row r="2806" spans="1:20" x14ac:dyDescent="0.25">
      <c r="A2806" s="5">
        <f>2799</f>
      </c>
      <c r="B2806" s="5" t="s">
        <v>2825</v>
      </c>
      <c r="C2806" s="5" t="s">
        <v>27</v>
      </c>
      <c r="D2806" s="5" t="s">
        <v>26</v>
      </c>
      <c r="E2806" s="5">
        <v>21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10</v>
      </c>
      <c r="Q2806" s="5">
        <v>20</v>
      </c>
      <c r="R2806" s="5">
        <v>23</v>
      </c>
      <c r="S2806" s="5" t="s">
        <v>26</v>
      </c>
      <c r="T2806" s="5"/>
    </row>
    <row r="2807" spans="1:20" x14ac:dyDescent="0.25">
      <c r="A2807" s="5">
        <f>2800</f>
      </c>
      <c r="B2807" s="5" t="s">
        <v>2826</v>
      </c>
      <c r="C2807" s="5" t="s">
        <v>27</v>
      </c>
      <c r="D2807" s="5" t="s">
        <v>26</v>
      </c>
      <c r="E2807" s="5">
        <v>21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10</v>
      </c>
      <c r="Q2807" s="5">
        <v>20</v>
      </c>
      <c r="R2807" s="5">
        <v>23</v>
      </c>
      <c r="S2807" s="5" t="s">
        <v>26</v>
      </c>
      <c r="T2807" s="5"/>
    </row>
    <row r="2808" spans="1:20" x14ac:dyDescent="0.25">
      <c r="A2808" s="5">
        <f>2801</f>
      </c>
      <c r="B2808" s="5" t="s">
        <v>2827</v>
      </c>
      <c r="C2808" s="5" t="s">
        <v>27</v>
      </c>
      <c r="D2808" s="5" t="s">
        <v>26</v>
      </c>
      <c r="E2808" s="5">
        <v>21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10</v>
      </c>
      <c r="Q2808" s="5">
        <v>20</v>
      </c>
      <c r="R2808" s="5">
        <v>23</v>
      </c>
      <c r="S2808" s="5" t="s">
        <v>26</v>
      </c>
      <c r="T2808" s="5"/>
    </row>
    <row r="2809" spans="1:20" x14ac:dyDescent="0.25">
      <c r="A2809" s="5">
        <f>2802</f>
      </c>
      <c r="B2809" s="5" t="s">
        <v>2828</v>
      </c>
      <c r="C2809" s="5" t="s">
        <v>27</v>
      </c>
      <c r="D2809" s="5" t="s">
        <v>26</v>
      </c>
      <c r="E2809" s="5">
        <v>21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10</v>
      </c>
      <c r="Q2809" s="5">
        <v>20</v>
      </c>
      <c r="R2809" s="5">
        <v>23</v>
      </c>
      <c r="S2809" s="5" t="s">
        <v>26</v>
      </c>
      <c r="T2809" s="5"/>
    </row>
    <row r="2810" spans="1:20" x14ac:dyDescent="0.25">
      <c r="A2810" s="5">
        <f>2803</f>
      </c>
      <c r="B2810" s="5" t="s">
        <v>2829</v>
      </c>
      <c r="C2810" s="5" t="s">
        <v>27</v>
      </c>
      <c r="D2810" s="5" t="s">
        <v>26</v>
      </c>
      <c r="E2810" s="5">
        <v>21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10</v>
      </c>
      <c r="Q2810" s="5">
        <v>20</v>
      </c>
      <c r="R2810" s="5">
        <v>23</v>
      </c>
      <c r="S2810" s="5" t="s">
        <v>26</v>
      </c>
      <c r="T2810" s="5"/>
    </row>
    <row r="2811" spans="1:20" x14ac:dyDescent="0.25">
      <c r="A2811" s="5">
        <f>2804</f>
      </c>
      <c r="B2811" s="5" t="s">
        <v>2830</v>
      </c>
      <c r="C2811" s="5" t="s">
        <v>27</v>
      </c>
      <c r="D2811" s="5" t="s">
        <v>26</v>
      </c>
      <c r="E2811" s="5">
        <v>21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10</v>
      </c>
      <c r="Q2811" s="5">
        <v>20</v>
      </c>
      <c r="R2811" s="5">
        <v>23</v>
      </c>
      <c r="S2811" s="5" t="s">
        <v>26</v>
      </c>
      <c r="T2811" s="5"/>
    </row>
    <row r="2812" spans="1:20" x14ac:dyDescent="0.25">
      <c r="A2812" s="5">
        <f>2805</f>
      </c>
      <c r="B2812" s="5" t="s">
        <v>2831</v>
      </c>
      <c r="C2812" s="5" t="s">
        <v>27</v>
      </c>
      <c r="D2812" s="5" t="s">
        <v>26</v>
      </c>
      <c r="E2812" s="5">
        <v>21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10</v>
      </c>
      <c r="Q2812" s="5">
        <v>20</v>
      </c>
      <c r="R2812" s="5">
        <v>23</v>
      </c>
      <c r="S2812" s="5" t="s">
        <v>26</v>
      </c>
      <c r="T2812" s="5"/>
    </row>
    <row r="2813" spans="1:20" x14ac:dyDescent="0.25">
      <c r="A2813" s="5">
        <f>2806</f>
      </c>
      <c r="B2813" s="5" t="s">
        <v>2832</v>
      </c>
      <c r="C2813" s="5" t="s">
        <v>27</v>
      </c>
      <c r="D2813" s="5" t="s">
        <v>26</v>
      </c>
      <c r="E2813" s="5">
        <v>21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10</v>
      </c>
      <c r="Q2813" s="5">
        <v>20</v>
      </c>
      <c r="R2813" s="5">
        <v>23</v>
      </c>
      <c r="S2813" s="5" t="s">
        <v>26</v>
      </c>
      <c r="T2813" s="5"/>
    </row>
    <row r="2814" spans="1:20" x14ac:dyDescent="0.25">
      <c r="A2814" s="5">
        <f>2807</f>
      </c>
      <c r="B2814" s="5" t="s">
        <v>2833</v>
      </c>
      <c r="C2814" s="5" t="s">
        <v>27</v>
      </c>
      <c r="D2814" s="5" t="s">
        <v>26</v>
      </c>
      <c r="E2814" s="5">
        <v>21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10</v>
      </c>
      <c r="Q2814" s="5">
        <v>20</v>
      </c>
      <c r="R2814" s="5">
        <v>23</v>
      </c>
      <c r="S2814" s="5" t="s">
        <v>26</v>
      </c>
      <c r="T2814" s="5"/>
    </row>
    <row r="2815" spans="1:20" x14ac:dyDescent="0.25">
      <c r="A2815" s="5">
        <f>2808</f>
      </c>
      <c r="B2815" s="5" t="s">
        <v>2834</v>
      </c>
      <c r="C2815" s="5" t="s">
        <v>27</v>
      </c>
      <c r="D2815" s="5" t="s">
        <v>26</v>
      </c>
      <c r="E2815" s="5">
        <v>21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10</v>
      </c>
      <c r="Q2815" s="5">
        <v>20</v>
      </c>
      <c r="R2815" s="5">
        <v>23</v>
      </c>
      <c r="S2815" s="5" t="s">
        <v>26</v>
      </c>
      <c r="T2815" s="5"/>
    </row>
    <row r="2816" spans="1:20" x14ac:dyDescent="0.25">
      <c r="A2816" s="5">
        <f>2809</f>
      </c>
      <c r="B2816" s="5" t="s">
        <v>2835</v>
      </c>
      <c r="C2816" s="5" t="s">
        <v>27</v>
      </c>
      <c r="D2816" s="5" t="s">
        <v>26</v>
      </c>
      <c r="E2816" s="5">
        <v>21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10</v>
      </c>
      <c r="Q2816" s="5">
        <v>20</v>
      </c>
      <c r="R2816" s="5">
        <v>23</v>
      </c>
      <c r="S2816" s="5" t="s">
        <v>26</v>
      </c>
      <c r="T2816" s="5"/>
    </row>
    <row r="2817" spans="1:20" x14ac:dyDescent="0.25">
      <c r="A2817" s="5">
        <f>2810</f>
      </c>
      <c r="B2817" s="5" t="s">
        <v>2836</v>
      </c>
      <c r="C2817" s="5" t="s">
        <v>27</v>
      </c>
      <c r="D2817" s="5" t="s">
        <v>26</v>
      </c>
      <c r="E2817" s="5">
        <v>21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10</v>
      </c>
      <c r="Q2817" s="5">
        <v>22</v>
      </c>
      <c r="R2817" s="5">
        <v>23</v>
      </c>
      <c r="S2817" s="5" t="s">
        <v>27</v>
      </c>
      <c r="T2817" s="5"/>
    </row>
    <row r="2818" spans="1:20" x14ac:dyDescent="0.25">
      <c r="A2818" s="5">
        <f>2811</f>
      </c>
      <c r="B2818" s="5" t="s">
        <v>2837</v>
      </c>
      <c r="C2818" s="5" t="s">
        <v>27</v>
      </c>
      <c r="D2818" s="5" t="s">
        <v>26</v>
      </c>
      <c r="E2818" s="5">
        <v>21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10</v>
      </c>
      <c r="Q2818" s="5">
        <v>20</v>
      </c>
      <c r="R2818" s="5">
        <v>23</v>
      </c>
      <c r="S2818" s="5" t="s">
        <v>26</v>
      </c>
      <c r="T2818" s="5"/>
    </row>
    <row r="2819" spans="1:20" x14ac:dyDescent="0.25">
      <c r="A2819" s="5">
        <f>2812</f>
      </c>
      <c r="B2819" s="5" t="s">
        <v>2838</v>
      </c>
      <c r="C2819" s="5" t="s">
        <v>27</v>
      </c>
      <c r="D2819" s="5" t="s">
        <v>26</v>
      </c>
      <c r="E2819" s="5">
        <v>21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10</v>
      </c>
      <c r="Q2819" s="5">
        <v>20</v>
      </c>
      <c r="R2819" s="5">
        <v>23</v>
      </c>
      <c r="S2819" s="5" t="s">
        <v>26</v>
      </c>
      <c r="T2819" s="5"/>
    </row>
    <row r="2820" spans="1:20" x14ac:dyDescent="0.25">
      <c r="A2820" s="5">
        <f>2813</f>
      </c>
      <c r="B2820" s="5" t="s">
        <v>2839</v>
      </c>
      <c r="C2820" s="5" t="s">
        <v>27</v>
      </c>
      <c r="D2820" s="5" t="s">
        <v>26</v>
      </c>
      <c r="E2820" s="5">
        <v>21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10</v>
      </c>
      <c r="Q2820" s="5">
        <v>20</v>
      </c>
      <c r="R2820" s="5">
        <v>23</v>
      </c>
      <c r="S2820" s="5" t="s">
        <v>26</v>
      </c>
      <c r="T2820" s="5"/>
    </row>
    <row r="2821" spans="1:20" x14ac:dyDescent="0.25">
      <c r="A2821" s="5">
        <f>2814</f>
      </c>
      <c r="B2821" s="5" t="s">
        <v>2840</v>
      </c>
      <c r="C2821" s="5" t="s">
        <v>27</v>
      </c>
      <c r="D2821" s="5" t="s">
        <v>26</v>
      </c>
      <c r="E2821" s="5">
        <v>21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10</v>
      </c>
      <c r="Q2821" s="5">
        <v>20</v>
      </c>
      <c r="R2821" s="5">
        <v>23</v>
      </c>
      <c r="S2821" s="5" t="s">
        <v>26</v>
      </c>
      <c r="T2821" s="5"/>
    </row>
    <row r="2822" spans="1:20" x14ac:dyDescent="0.25">
      <c r="A2822" s="5">
        <f>2815</f>
      </c>
      <c r="B2822" s="5" t="s">
        <v>2841</v>
      </c>
      <c r="C2822" s="5" t="s">
        <v>27</v>
      </c>
      <c r="D2822" s="5" t="s">
        <v>26</v>
      </c>
      <c r="E2822" s="5">
        <v>21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10</v>
      </c>
      <c r="Q2822" s="5">
        <v>22</v>
      </c>
      <c r="R2822" s="5">
        <v>23</v>
      </c>
      <c r="S2822" s="5" t="s">
        <v>27</v>
      </c>
      <c r="T2822" s="5"/>
    </row>
    <row r="2823" spans="1:20" x14ac:dyDescent="0.25">
      <c r="A2823" s="5">
        <f>2816</f>
      </c>
      <c r="B2823" s="5" t="s">
        <v>2842</v>
      </c>
      <c r="C2823" s="5" t="s">
        <v>27</v>
      </c>
      <c r="D2823" s="5" t="s">
        <v>26</v>
      </c>
      <c r="E2823" s="5">
        <v>21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10</v>
      </c>
      <c r="Q2823" s="5">
        <v>20</v>
      </c>
      <c r="R2823" s="5">
        <v>23</v>
      </c>
      <c r="S2823" s="5" t="s">
        <v>26</v>
      </c>
      <c r="T2823" s="5"/>
    </row>
    <row r="2824" spans="1:20" x14ac:dyDescent="0.25">
      <c r="A2824" s="5">
        <f>2817</f>
      </c>
      <c r="B2824" s="5" t="s">
        <v>2843</v>
      </c>
      <c r="C2824" s="5" t="s">
        <v>27</v>
      </c>
      <c r="D2824" s="5" t="s">
        <v>26</v>
      </c>
      <c r="E2824" s="5">
        <v>21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10</v>
      </c>
      <c r="Q2824" s="5">
        <v>20</v>
      </c>
      <c r="R2824" s="5">
        <v>23</v>
      </c>
      <c r="S2824" s="5" t="s">
        <v>26</v>
      </c>
      <c r="T2824" s="5"/>
    </row>
    <row r="2825" spans="1:20" x14ac:dyDescent="0.25">
      <c r="A2825" s="5">
        <f>2818</f>
      </c>
      <c r="B2825" s="5" t="s">
        <v>2844</v>
      </c>
      <c r="C2825" s="5" t="s">
        <v>27</v>
      </c>
      <c r="D2825" s="5" t="s">
        <v>26</v>
      </c>
      <c r="E2825" s="5">
        <v>21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10</v>
      </c>
      <c r="Q2825" s="5">
        <v>20</v>
      </c>
      <c r="R2825" s="5">
        <v>23</v>
      </c>
      <c r="S2825" s="5" t="s">
        <v>26</v>
      </c>
      <c r="T2825" s="5"/>
    </row>
    <row r="2826" spans="1:20" x14ac:dyDescent="0.25">
      <c r="A2826" s="5">
        <f>2819</f>
      </c>
      <c r="B2826" s="5" t="s">
        <v>2845</v>
      </c>
      <c r="C2826" s="5" t="s">
        <v>27</v>
      </c>
      <c r="D2826" s="5" t="s">
        <v>26</v>
      </c>
      <c r="E2826" s="5">
        <v>21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10</v>
      </c>
      <c r="Q2826" s="5">
        <v>20</v>
      </c>
      <c r="R2826" s="5">
        <v>23</v>
      </c>
      <c r="S2826" s="5" t="s">
        <v>26</v>
      </c>
      <c r="T2826" s="5"/>
    </row>
    <row r="2827" spans="1:20" x14ac:dyDescent="0.25">
      <c r="A2827" s="5">
        <f>2820</f>
      </c>
      <c r="B2827" s="5" t="s">
        <v>2846</v>
      </c>
      <c r="C2827" s="5" t="s">
        <v>27</v>
      </c>
      <c r="D2827" s="5" t="s">
        <v>26</v>
      </c>
      <c r="E2827" s="5">
        <v>21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10</v>
      </c>
      <c r="Q2827" s="5">
        <v>20</v>
      </c>
      <c r="R2827" s="5">
        <v>23</v>
      </c>
      <c r="S2827" s="5" t="s">
        <v>26</v>
      </c>
      <c r="T2827" s="5"/>
    </row>
    <row r="2828" spans="1:20" x14ac:dyDescent="0.25">
      <c r="A2828" s="5">
        <f>2821</f>
      </c>
      <c r="B2828" s="5" t="s">
        <v>2847</v>
      </c>
      <c r="C2828" s="5" t="s">
        <v>27</v>
      </c>
      <c r="D2828" s="5" t="s">
        <v>26</v>
      </c>
      <c r="E2828" s="5">
        <v>21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10</v>
      </c>
      <c r="Q2828" s="5">
        <v>20</v>
      </c>
      <c r="R2828" s="5">
        <v>23</v>
      </c>
      <c r="S2828" s="5" t="s">
        <v>26</v>
      </c>
      <c r="T2828" s="5"/>
    </row>
    <row r="2829" spans="1:20" x14ac:dyDescent="0.25">
      <c r="A2829" s="5">
        <f>2822</f>
      </c>
      <c r="B2829" s="5" t="s">
        <v>2848</v>
      </c>
      <c r="C2829" s="5" t="s">
        <v>27</v>
      </c>
      <c r="D2829" s="5" t="s">
        <v>26</v>
      </c>
      <c r="E2829" s="5">
        <v>21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10</v>
      </c>
      <c r="Q2829" s="5">
        <v>20</v>
      </c>
      <c r="R2829" s="5">
        <v>23</v>
      </c>
      <c r="S2829" s="5" t="s">
        <v>26</v>
      </c>
      <c r="T2829" s="5"/>
    </row>
    <row r="2830" spans="1:20" x14ac:dyDescent="0.25">
      <c r="A2830" s="5">
        <f>2823</f>
      </c>
      <c r="B2830" s="5" t="s">
        <v>2849</v>
      </c>
      <c r="C2830" s="5" t="s">
        <v>27</v>
      </c>
      <c r="D2830" s="5" t="s">
        <v>26</v>
      </c>
      <c r="E2830" s="5">
        <v>21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10</v>
      </c>
      <c r="Q2830" s="5">
        <v>20</v>
      </c>
      <c r="R2830" s="5">
        <v>23</v>
      </c>
      <c r="S2830" s="5" t="s">
        <v>26</v>
      </c>
      <c r="T2830" s="5"/>
    </row>
    <row r="2831" spans="1:20" x14ac:dyDescent="0.25">
      <c r="A2831" s="5">
        <f>2824</f>
      </c>
      <c r="B2831" s="5" t="s">
        <v>2850</v>
      </c>
      <c r="C2831" s="5" t="s">
        <v>27</v>
      </c>
      <c r="D2831" s="5" t="s">
        <v>26</v>
      </c>
      <c r="E2831" s="5">
        <v>21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10</v>
      </c>
      <c r="Q2831" s="5">
        <v>20</v>
      </c>
      <c r="R2831" s="5">
        <v>23</v>
      </c>
      <c r="S2831" s="5" t="s">
        <v>26</v>
      </c>
      <c r="T2831" s="5"/>
    </row>
    <row r="2832" spans="1:20" x14ac:dyDescent="0.25">
      <c r="A2832" s="5">
        <f>2825</f>
      </c>
      <c r="B2832" s="5" t="s">
        <v>2851</v>
      </c>
      <c r="C2832" s="5" t="s">
        <v>27</v>
      </c>
      <c r="D2832" s="5" t="s">
        <v>26</v>
      </c>
      <c r="E2832" s="5">
        <v>21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10</v>
      </c>
      <c r="Q2832" s="5">
        <v>20</v>
      </c>
      <c r="R2832" s="5">
        <v>23</v>
      </c>
      <c r="S2832" s="5" t="s">
        <v>26</v>
      </c>
      <c r="T2832" s="5"/>
    </row>
    <row r="2833" spans="1:20" x14ac:dyDescent="0.25">
      <c r="A2833" s="5">
        <f>2826</f>
      </c>
      <c r="B2833" s="5" t="s">
        <v>2852</v>
      </c>
      <c r="C2833" s="5" t="s">
        <v>27</v>
      </c>
      <c r="D2833" s="5" t="s">
        <v>26</v>
      </c>
      <c r="E2833" s="5">
        <v>21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10</v>
      </c>
      <c r="Q2833" s="5">
        <v>20</v>
      </c>
      <c r="R2833" s="5">
        <v>23</v>
      </c>
      <c r="S2833" s="5" t="s">
        <v>26</v>
      </c>
      <c r="T2833" s="5"/>
    </row>
    <row r="2834" spans="1:20" x14ac:dyDescent="0.25">
      <c r="A2834" s="5">
        <f>2827</f>
      </c>
      <c r="B2834" s="5" t="s">
        <v>2853</v>
      </c>
      <c r="C2834" s="5" t="s">
        <v>27</v>
      </c>
      <c r="D2834" s="5" t="s">
        <v>26</v>
      </c>
      <c r="E2834" s="5">
        <v>21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10</v>
      </c>
      <c r="Q2834" s="5">
        <v>20</v>
      </c>
      <c r="R2834" s="5">
        <v>23</v>
      </c>
      <c r="S2834" s="5" t="s">
        <v>26</v>
      </c>
      <c r="T2834" s="5"/>
    </row>
    <row r="2835" spans="1:20" x14ac:dyDescent="0.25">
      <c r="A2835" s="5">
        <f>2828</f>
      </c>
      <c r="B2835" s="5" t="s">
        <v>2854</v>
      </c>
      <c r="C2835" s="5" t="s">
        <v>27</v>
      </c>
      <c r="D2835" s="5" t="s">
        <v>26</v>
      </c>
      <c r="E2835" s="5">
        <v>21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10</v>
      </c>
      <c r="Q2835" s="5">
        <v>20</v>
      </c>
      <c r="R2835" s="5">
        <v>23</v>
      </c>
      <c r="S2835" s="5" t="s">
        <v>26</v>
      </c>
      <c r="T2835" s="5"/>
    </row>
    <row r="2836" spans="1:20" x14ac:dyDescent="0.25">
      <c r="A2836" s="5">
        <f>2829</f>
      </c>
      <c r="B2836" s="5" t="s">
        <v>2855</v>
      </c>
      <c r="C2836" s="5" t="s">
        <v>27</v>
      </c>
      <c r="D2836" s="5" t="s">
        <v>26</v>
      </c>
      <c r="E2836" s="5">
        <v>21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10</v>
      </c>
      <c r="Q2836" s="5">
        <v>20</v>
      </c>
      <c r="R2836" s="5">
        <v>23</v>
      </c>
      <c r="S2836" s="5" t="s">
        <v>26</v>
      </c>
      <c r="T2836" s="5"/>
    </row>
    <row r="2837" spans="1:20" x14ac:dyDescent="0.25">
      <c r="A2837" s="5">
        <f>2830</f>
      </c>
      <c r="B2837" s="5" t="s">
        <v>2856</v>
      </c>
      <c r="C2837" s="5" t="s">
        <v>27</v>
      </c>
      <c r="D2837" s="5" t="s">
        <v>26</v>
      </c>
      <c r="E2837" s="5">
        <v>21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10</v>
      </c>
      <c r="Q2837" s="5">
        <v>20</v>
      </c>
      <c r="R2837" s="5">
        <v>23</v>
      </c>
      <c r="S2837" s="5" t="s">
        <v>26</v>
      </c>
      <c r="T2837" s="5"/>
    </row>
    <row r="2838" spans="1:20" x14ac:dyDescent="0.25">
      <c r="A2838" s="5">
        <f>2831</f>
      </c>
      <c r="B2838" s="5" t="s">
        <v>2857</v>
      </c>
      <c r="C2838" s="5" t="s">
        <v>27</v>
      </c>
      <c r="D2838" s="5" t="s">
        <v>26</v>
      </c>
      <c r="E2838" s="5">
        <v>21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10</v>
      </c>
      <c r="Q2838" s="5">
        <v>20</v>
      </c>
      <c r="R2838" s="5">
        <v>23</v>
      </c>
      <c r="S2838" s="5" t="s">
        <v>26</v>
      </c>
      <c r="T2838" s="5"/>
    </row>
    <row r="2839" spans="1:20" x14ac:dyDescent="0.25">
      <c r="A2839" s="5">
        <f>2832</f>
      </c>
      <c r="B2839" s="5" t="s">
        <v>2858</v>
      </c>
      <c r="C2839" s="5" t="s">
        <v>27</v>
      </c>
      <c r="D2839" s="5" t="s">
        <v>26</v>
      </c>
      <c r="E2839" s="5">
        <v>21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10</v>
      </c>
      <c r="Q2839" s="5">
        <v>20</v>
      </c>
      <c r="R2839" s="5">
        <v>23</v>
      </c>
      <c r="S2839" s="5" t="s">
        <v>26</v>
      </c>
      <c r="T2839" s="5"/>
    </row>
    <row r="2840" spans="1:20" x14ac:dyDescent="0.25">
      <c r="A2840" s="5">
        <f>2833</f>
      </c>
      <c r="B2840" s="5" t="s">
        <v>2859</v>
      </c>
      <c r="C2840" s="5" t="s">
        <v>27</v>
      </c>
      <c r="D2840" s="5" t="s">
        <v>26</v>
      </c>
      <c r="E2840" s="5">
        <v>21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10</v>
      </c>
      <c r="Q2840" s="5">
        <v>20</v>
      </c>
      <c r="R2840" s="5">
        <v>23</v>
      </c>
      <c r="S2840" s="5" t="s">
        <v>26</v>
      </c>
      <c r="T2840" s="5"/>
    </row>
    <row r="2841" spans="1:20" x14ac:dyDescent="0.25">
      <c r="A2841" s="5">
        <f>2834</f>
      </c>
      <c r="B2841" s="5" t="s">
        <v>2860</v>
      </c>
      <c r="C2841" s="5" t="s">
        <v>27</v>
      </c>
      <c r="D2841" s="5" t="s">
        <v>26</v>
      </c>
      <c r="E2841" s="5">
        <v>21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10</v>
      </c>
      <c r="Q2841" s="5">
        <v>20</v>
      </c>
      <c r="R2841" s="5">
        <v>23</v>
      </c>
      <c r="S2841" s="5" t="s">
        <v>26</v>
      </c>
      <c r="T2841" s="5"/>
    </row>
    <row r="2842" spans="1:20" x14ac:dyDescent="0.25">
      <c r="A2842" s="5">
        <f>2835</f>
      </c>
      <c r="B2842" s="5" t="s">
        <v>2861</v>
      </c>
      <c r="C2842" s="5" t="s">
        <v>27</v>
      </c>
      <c r="D2842" s="5" t="s">
        <v>26</v>
      </c>
      <c r="E2842" s="5">
        <v>21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10</v>
      </c>
      <c r="Q2842" s="5">
        <v>20</v>
      </c>
      <c r="R2842" s="5">
        <v>23</v>
      </c>
      <c r="S2842" s="5" t="s">
        <v>26</v>
      </c>
      <c r="T2842" s="5"/>
    </row>
    <row r="2843" spans="1:20" x14ac:dyDescent="0.25">
      <c r="A2843" s="5">
        <f>2836</f>
      </c>
      <c r="B2843" s="5" t="s">
        <v>2862</v>
      </c>
      <c r="C2843" s="5" t="s">
        <v>27</v>
      </c>
      <c r="D2843" s="5" t="s">
        <v>26</v>
      </c>
      <c r="E2843" s="5">
        <v>21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10</v>
      </c>
      <c r="Q2843" s="5">
        <v>20</v>
      </c>
      <c r="R2843" s="5">
        <v>23</v>
      </c>
      <c r="S2843" s="5" t="s">
        <v>26</v>
      </c>
      <c r="T2843" s="5"/>
    </row>
    <row r="2844" spans="1:20" x14ac:dyDescent="0.25">
      <c r="A2844" s="5">
        <f>2837</f>
      </c>
      <c r="B2844" s="5" t="s">
        <v>2863</v>
      </c>
      <c r="C2844" s="5" t="s">
        <v>27</v>
      </c>
      <c r="D2844" s="5" t="s">
        <v>26</v>
      </c>
      <c r="E2844" s="5">
        <v>21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10</v>
      </c>
      <c r="Q2844" s="5">
        <v>20</v>
      </c>
      <c r="R2844" s="5">
        <v>23</v>
      </c>
      <c r="S2844" s="5" t="s">
        <v>26</v>
      </c>
      <c r="T2844" s="5"/>
    </row>
    <row r="2845" spans="1:20" x14ac:dyDescent="0.25">
      <c r="A2845" s="5">
        <f>2838</f>
      </c>
      <c r="B2845" s="5" t="s">
        <v>2864</v>
      </c>
      <c r="C2845" s="5" t="s">
        <v>27</v>
      </c>
      <c r="D2845" s="5" t="s">
        <v>26</v>
      </c>
      <c r="E2845" s="5">
        <v>21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10</v>
      </c>
      <c r="Q2845" s="5">
        <v>20</v>
      </c>
      <c r="R2845" s="5">
        <v>23</v>
      </c>
      <c r="S2845" s="5" t="s">
        <v>26</v>
      </c>
      <c r="T2845" s="5"/>
    </row>
    <row r="2846" spans="1:20" x14ac:dyDescent="0.25">
      <c r="A2846" s="5">
        <f>2839</f>
      </c>
      <c r="B2846" s="5" t="s">
        <v>2865</v>
      </c>
      <c r="C2846" s="5" t="s">
        <v>27</v>
      </c>
      <c r="D2846" s="5" t="s">
        <v>26</v>
      </c>
      <c r="E2846" s="5">
        <v>21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10</v>
      </c>
      <c r="Q2846" s="5">
        <v>20</v>
      </c>
      <c r="R2846" s="5">
        <v>23</v>
      </c>
      <c r="S2846" s="5" t="s">
        <v>26</v>
      </c>
      <c r="T2846" s="5"/>
    </row>
    <row r="2847" spans="1:20" x14ac:dyDescent="0.25">
      <c r="A2847" s="5">
        <f>2840</f>
      </c>
      <c r="B2847" s="5" t="s">
        <v>2866</v>
      </c>
      <c r="C2847" s="5" t="s">
        <v>27</v>
      </c>
      <c r="D2847" s="5" t="s">
        <v>26</v>
      </c>
      <c r="E2847" s="5">
        <v>21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10</v>
      </c>
      <c r="Q2847" s="5">
        <v>20</v>
      </c>
      <c r="R2847" s="5">
        <v>23</v>
      </c>
      <c r="S2847" s="5" t="s">
        <v>26</v>
      </c>
      <c r="T2847" s="5"/>
    </row>
    <row r="2848" spans="1:20" x14ac:dyDescent="0.25">
      <c r="A2848" s="5">
        <f>2841</f>
      </c>
      <c r="B2848" s="5" t="s">
        <v>2867</v>
      </c>
      <c r="C2848" s="5" t="s">
        <v>27</v>
      </c>
      <c r="D2848" s="5" t="s">
        <v>26</v>
      </c>
      <c r="E2848" s="5">
        <v>21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10</v>
      </c>
      <c r="Q2848" s="5">
        <v>20</v>
      </c>
      <c r="R2848" s="5">
        <v>23</v>
      </c>
      <c r="S2848" s="5" t="s">
        <v>26</v>
      </c>
      <c r="T2848" s="5"/>
    </row>
    <row r="2849" spans="1:20" x14ac:dyDescent="0.25">
      <c r="A2849" s="5">
        <f>2842</f>
      </c>
      <c r="B2849" s="5" t="s">
        <v>2868</v>
      </c>
      <c r="C2849" s="5" t="s">
        <v>27</v>
      </c>
      <c r="D2849" s="5" t="s">
        <v>26</v>
      </c>
      <c r="E2849" s="5">
        <v>21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10</v>
      </c>
      <c r="Q2849" s="5">
        <v>20</v>
      </c>
      <c r="R2849" s="5">
        <v>23</v>
      </c>
      <c r="S2849" s="5" t="s">
        <v>26</v>
      </c>
      <c r="T2849" s="5"/>
    </row>
    <row r="2850" spans="1:20" x14ac:dyDescent="0.25">
      <c r="A2850" s="5">
        <f>2843</f>
      </c>
      <c r="B2850" s="5" t="s">
        <v>2869</v>
      </c>
      <c r="C2850" s="5" t="s">
        <v>27</v>
      </c>
      <c r="D2850" s="5" t="s">
        <v>26</v>
      </c>
      <c r="E2850" s="5">
        <v>21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10</v>
      </c>
      <c r="Q2850" s="5">
        <v>20</v>
      </c>
      <c r="R2850" s="5">
        <v>23</v>
      </c>
      <c r="S2850" s="5" t="s">
        <v>26</v>
      </c>
      <c r="T2850" s="5"/>
    </row>
    <row r="2851" spans="1:20" x14ac:dyDescent="0.25">
      <c r="A2851" s="5">
        <f>2844</f>
      </c>
      <c r="B2851" s="5" t="s">
        <v>2870</v>
      </c>
      <c r="C2851" s="5" t="s">
        <v>27</v>
      </c>
      <c r="D2851" s="5" t="s">
        <v>26</v>
      </c>
      <c r="E2851" s="5">
        <v>21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10</v>
      </c>
      <c r="Q2851" s="5">
        <v>20</v>
      </c>
      <c r="R2851" s="5">
        <v>23</v>
      </c>
      <c r="S2851" s="5" t="s">
        <v>26</v>
      </c>
      <c r="T2851" s="5"/>
    </row>
    <row r="2852" spans="1:20" x14ac:dyDescent="0.25">
      <c r="A2852" s="5">
        <f>2845</f>
      </c>
      <c r="B2852" s="5" t="s">
        <v>2871</v>
      </c>
      <c r="C2852" s="5" t="s">
        <v>27</v>
      </c>
      <c r="D2852" s="5" t="s">
        <v>26</v>
      </c>
      <c r="E2852" s="5">
        <v>21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10</v>
      </c>
      <c r="Q2852" s="5">
        <v>20</v>
      </c>
      <c r="R2852" s="5">
        <v>23</v>
      </c>
      <c r="S2852" s="5" t="s">
        <v>26</v>
      </c>
      <c r="T2852" s="5"/>
    </row>
    <row r="2853" spans="1:20" x14ac:dyDescent="0.25">
      <c r="A2853" s="5">
        <f>2846</f>
      </c>
      <c r="B2853" s="5" t="s">
        <v>2872</v>
      </c>
      <c r="C2853" s="5" t="s">
        <v>27</v>
      </c>
      <c r="D2853" s="5" t="s">
        <v>26</v>
      </c>
      <c r="E2853" s="5">
        <v>21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10</v>
      </c>
      <c r="Q2853" s="5">
        <v>20</v>
      </c>
      <c r="R2853" s="5">
        <v>23</v>
      </c>
      <c r="S2853" s="5" t="s">
        <v>26</v>
      </c>
      <c r="T2853" s="5"/>
    </row>
    <row r="2854" spans="1:20" x14ac:dyDescent="0.25">
      <c r="A2854" s="5">
        <f>2847</f>
      </c>
      <c r="B2854" s="5" t="s">
        <v>2873</v>
      </c>
      <c r="C2854" s="5" t="s">
        <v>27</v>
      </c>
      <c r="D2854" s="5" t="s">
        <v>26</v>
      </c>
      <c r="E2854" s="5">
        <v>21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10</v>
      </c>
      <c r="Q2854" s="5">
        <v>20</v>
      </c>
      <c r="R2854" s="5">
        <v>23</v>
      </c>
      <c r="S2854" s="5" t="s">
        <v>26</v>
      </c>
      <c r="T2854" s="5"/>
    </row>
    <row r="2855" spans="1:20" x14ac:dyDescent="0.25">
      <c r="A2855" s="5">
        <f>2848</f>
      </c>
      <c r="B2855" s="5" t="s">
        <v>2874</v>
      </c>
      <c r="C2855" s="5" t="s">
        <v>27</v>
      </c>
      <c r="D2855" s="5" t="s">
        <v>26</v>
      </c>
      <c r="E2855" s="5">
        <v>21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10</v>
      </c>
      <c r="Q2855" s="5">
        <v>20</v>
      </c>
      <c r="R2855" s="5">
        <v>23</v>
      </c>
      <c r="S2855" s="5" t="s">
        <v>26</v>
      </c>
      <c r="T2855" s="5"/>
    </row>
    <row r="2856" spans="1:20" x14ac:dyDescent="0.25">
      <c r="A2856" s="5">
        <f>2849</f>
      </c>
      <c r="B2856" s="5" t="s">
        <v>2875</v>
      </c>
      <c r="C2856" s="5" t="s">
        <v>27</v>
      </c>
      <c r="D2856" s="5" t="s">
        <v>26</v>
      </c>
      <c r="E2856" s="5">
        <v>21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10</v>
      </c>
      <c r="Q2856" s="5">
        <v>20</v>
      </c>
      <c r="R2856" s="5">
        <v>23</v>
      </c>
      <c r="S2856" s="5" t="s">
        <v>26</v>
      </c>
      <c r="T2856" s="5"/>
    </row>
    <row r="2857" spans="1:20" x14ac:dyDescent="0.25">
      <c r="A2857" s="5">
        <f>2850</f>
      </c>
      <c r="B2857" s="5" t="s">
        <v>2876</v>
      </c>
      <c r="C2857" s="5" t="s">
        <v>27</v>
      </c>
      <c r="D2857" s="5" t="s">
        <v>26</v>
      </c>
      <c r="E2857" s="5">
        <v>21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10</v>
      </c>
      <c r="Q2857" s="5">
        <v>20</v>
      </c>
      <c r="R2857" s="5">
        <v>23</v>
      </c>
      <c r="S2857" s="5" t="s">
        <v>26</v>
      </c>
      <c r="T2857" s="5"/>
    </row>
    <row r="2858" spans="1:20" x14ac:dyDescent="0.25">
      <c r="A2858" s="5">
        <f>2851</f>
      </c>
      <c r="B2858" s="5" t="s">
        <v>2877</v>
      </c>
      <c r="C2858" s="5" t="s">
        <v>27</v>
      </c>
      <c r="D2858" s="5" t="s">
        <v>26</v>
      </c>
      <c r="E2858" s="5">
        <v>21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10</v>
      </c>
      <c r="Q2858" s="5">
        <v>20</v>
      </c>
      <c r="R2858" s="5">
        <v>23</v>
      </c>
      <c r="S2858" s="5" t="s">
        <v>26</v>
      </c>
      <c r="T2858" s="5"/>
    </row>
    <row r="2859" spans="1:20" x14ac:dyDescent="0.25">
      <c r="A2859" s="5">
        <f>2852</f>
      </c>
      <c r="B2859" s="5" t="s">
        <v>2878</v>
      </c>
      <c r="C2859" s="5" t="s">
        <v>27</v>
      </c>
      <c r="D2859" s="5" t="s">
        <v>26</v>
      </c>
      <c r="E2859" s="5">
        <v>21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10</v>
      </c>
      <c r="Q2859" s="5">
        <v>20</v>
      </c>
      <c r="R2859" s="5">
        <v>23</v>
      </c>
      <c r="S2859" s="5" t="s">
        <v>26</v>
      </c>
      <c r="T2859" s="5"/>
    </row>
    <row r="2860" spans="1:20" x14ac:dyDescent="0.25">
      <c r="A2860" s="5">
        <f>2853</f>
      </c>
      <c r="B2860" s="5" t="s">
        <v>2879</v>
      </c>
      <c r="C2860" s="5" t="s">
        <v>27</v>
      </c>
      <c r="D2860" s="5" t="s">
        <v>26</v>
      </c>
      <c r="E2860" s="5">
        <v>21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10</v>
      </c>
      <c r="Q2860" s="5">
        <v>20</v>
      </c>
      <c r="R2860" s="5">
        <v>23</v>
      </c>
      <c r="S2860" s="5" t="s">
        <v>26</v>
      </c>
      <c r="T2860" s="5"/>
    </row>
    <row r="2861" spans="1:20" x14ac:dyDescent="0.25">
      <c r="A2861" s="5">
        <f>2854</f>
      </c>
      <c r="B2861" s="5" t="s">
        <v>2880</v>
      </c>
      <c r="C2861" s="5" t="s">
        <v>27</v>
      </c>
      <c r="D2861" s="5" t="s">
        <v>26</v>
      </c>
      <c r="E2861" s="5">
        <v>21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10</v>
      </c>
      <c r="Q2861" s="5">
        <v>20</v>
      </c>
      <c r="R2861" s="5">
        <v>23</v>
      </c>
      <c r="S2861" s="5" t="s">
        <v>26</v>
      </c>
      <c r="T2861" s="5"/>
    </row>
    <row r="2862" spans="1:20" x14ac:dyDescent="0.25">
      <c r="A2862" s="5">
        <f>2855</f>
      </c>
      <c r="B2862" s="5" t="s">
        <v>2881</v>
      </c>
      <c r="C2862" s="5" t="s">
        <v>27</v>
      </c>
      <c r="D2862" s="5" t="s">
        <v>26</v>
      </c>
      <c r="E2862" s="5">
        <v>21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10</v>
      </c>
      <c r="Q2862" s="5">
        <v>20</v>
      </c>
      <c r="R2862" s="5">
        <v>23</v>
      </c>
      <c r="S2862" s="5" t="s">
        <v>26</v>
      </c>
      <c r="T2862" s="5"/>
    </row>
    <row r="2863" spans="1:20" x14ac:dyDescent="0.25">
      <c r="A2863" s="5">
        <f>2856</f>
      </c>
      <c r="B2863" s="5" t="s">
        <v>2882</v>
      </c>
      <c r="C2863" s="5" t="s">
        <v>27</v>
      </c>
      <c r="D2863" s="5" t="s">
        <v>26</v>
      </c>
      <c r="E2863" s="5">
        <v>21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10</v>
      </c>
      <c r="Q2863" s="5">
        <v>20</v>
      </c>
      <c r="R2863" s="5">
        <v>23</v>
      </c>
      <c r="S2863" s="5" t="s">
        <v>26</v>
      </c>
      <c r="T2863" s="5"/>
    </row>
    <row r="2864" spans="1:20" x14ac:dyDescent="0.25">
      <c r="A2864" s="5">
        <f>2857</f>
      </c>
      <c r="B2864" s="5" t="s">
        <v>2883</v>
      </c>
      <c r="C2864" s="5" t="s">
        <v>27</v>
      </c>
      <c r="D2864" s="5" t="s">
        <v>26</v>
      </c>
      <c r="E2864" s="5">
        <v>21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10</v>
      </c>
      <c r="Q2864" s="5">
        <v>20</v>
      </c>
      <c r="R2864" s="5">
        <v>23</v>
      </c>
      <c r="S2864" s="5" t="s">
        <v>26</v>
      </c>
      <c r="T2864" s="5"/>
    </row>
    <row r="2865" spans="1:20" x14ac:dyDescent="0.25">
      <c r="A2865" s="5">
        <f>2858</f>
      </c>
      <c r="B2865" s="5" t="s">
        <v>2884</v>
      </c>
      <c r="C2865" s="5" t="s">
        <v>27</v>
      </c>
      <c r="D2865" s="5" t="s">
        <v>26</v>
      </c>
      <c r="E2865" s="5">
        <v>21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10</v>
      </c>
      <c r="Q2865" s="5">
        <v>20</v>
      </c>
      <c r="R2865" s="5">
        <v>23</v>
      </c>
      <c r="S2865" s="5" t="s">
        <v>26</v>
      </c>
      <c r="T2865" s="5"/>
    </row>
    <row r="2866" spans="1:20" x14ac:dyDescent="0.25">
      <c r="A2866" s="5">
        <f>2859</f>
      </c>
      <c r="B2866" s="5" t="s">
        <v>2885</v>
      </c>
      <c r="C2866" s="5" t="s">
        <v>27</v>
      </c>
      <c r="D2866" s="5" t="s">
        <v>26</v>
      </c>
      <c r="E2866" s="5">
        <v>21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10</v>
      </c>
      <c r="Q2866" s="5">
        <v>20</v>
      </c>
      <c r="R2866" s="5">
        <v>23</v>
      </c>
      <c r="S2866" s="5" t="s">
        <v>26</v>
      </c>
      <c r="T2866" s="5"/>
    </row>
    <row r="2867" spans="1:20" x14ac:dyDescent="0.25">
      <c r="A2867" s="5">
        <f>2860</f>
      </c>
      <c r="B2867" s="5" t="s">
        <v>2886</v>
      </c>
      <c r="C2867" s="5" t="s">
        <v>27</v>
      </c>
      <c r="D2867" s="5" t="s">
        <v>26</v>
      </c>
      <c r="E2867" s="5">
        <v>21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10</v>
      </c>
      <c r="Q2867" s="5">
        <v>20</v>
      </c>
      <c r="R2867" s="5">
        <v>23</v>
      </c>
      <c r="S2867" s="5" t="s">
        <v>26</v>
      </c>
      <c r="T2867" s="5"/>
    </row>
    <row r="2868" spans="1:20" x14ac:dyDescent="0.25">
      <c r="A2868" s="5">
        <f>2861</f>
      </c>
      <c r="B2868" s="5" t="s">
        <v>2887</v>
      </c>
      <c r="C2868" s="5" t="s">
        <v>27</v>
      </c>
      <c r="D2868" s="5" t="s">
        <v>26</v>
      </c>
      <c r="E2868" s="5">
        <v>21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10</v>
      </c>
      <c r="Q2868" s="5">
        <v>20</v>
      </c>
      <c r="R2868" s="5">
        <v>23</v>
      </c>
      <c r="S2868" s="5" t="s">
        <v>26</v>
      </c>
      <c r="T2868" s="5"/>
    </row>
    <row r="2869" spans="1:20" x14ac:dyDescent="0.25">
      <c r="A2869" s="5">
        <f>2862</f>
      </c>
      <c r="B2869" s="5" t="s">
        <v>2888</v>
      </c>
      <c r="C2869" s="5" t="s">
        <v>27</v>
      </c>
      <c r="D2869" s="5" t="s">
        <v>26</v>
      </c>
      <c r="E2869" s="5">
        <v>21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10</v>
      </c>
      <c r="Q2869" s="5">
        <v>20</v>
      </c>
      <c r="R2869" s="5">
        <v>23</v>
      </c>
      <c r="S2869" s="5" t="s">
        <v>26</v>
      </c>
      <c r="T2869" s="5"/>
    </row>
    <row r="2870" spans="1:20" x14ac:dyDescent="0.25">
      <c r="A2870" s="5">
        <f>2863</f>
      </c>
      <c r="B2870" s="5" t="s">
        <v>2889</v>
      </c>
      <c r="C2870" s="5" t="s">
        <v>27</v>
      </c>
      <c r="D2870" s="5" t="s">
        <v>26</v>
      </c>
      <c r="E2870" s="5">
        <v>21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10</v>
      </c>
      <c r="Q2870" s="5">
        <v>20</v>
      </c>
      <c r="R2870" s="5">
        <v>23</v>
      </c>
      <c r="S2870" s="5" t="s">
        <v>26</v>
      </c>
      <c r="T2870" s="5"/>
    </row>
    <row r="2871" spans="1:20" x14ac:dyDescent="0.25">
      <c r="A2871" s="5">
        <f>2864</f>
      </c>
      <c r="B2871" s="5" t="s">
        <v>2890</v>
      </c>
      <c r="C2871" s="5" t="s">
        <v>27</v>
      </c>
      <c r="D2871" s="5" t="s">
        <v>26</v>
      </c>
      <c r="E2871" s="5">
        <v>21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10</v>
      </c>
      <c r="Q2871" s="5">
        <v>20</v>
      </c>
      <c r="R2871" s="5">
        <v>23</v>
      </c>
      <c r="S2871" s="5" t="s">
        <v>26</v>
      </c>
      <c r="T2871" s="5"/>
    </row>
    <row r="2872" spans="1:20" x14ac:dyDescent="0.25">
      <c r="A2872" s="5">
        <f>2865</f>
      </c>
      <c r="B2872" s="5" t="s">
        <v>2891</v>
      </c>
      <c r="C2872" s="5" t="s">
        <v>27</v>
      </c>
      <c r="D2872" s="5" t="s">
        <v>26</v>
      </c>
      <c r="E2872" s="5">
        <v>21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10</v>
      </c>
      <c r="Q2872" s="5">
        <v>20</v>
      </c>
      <c r="R2872" s="5">
        <v>23</v>
      </c>
      <c r="S2872" s="5" t="s">
        <v>26</v>
      </c>
      <c r="T2872" s="5"/>
    </row>
    <row r="2873" spans="1:20" x14ac:dyDescent="0.25">
      <c r="A2873" s="5">
        <f>2866</f>
      </c>
      <c r="B2873" s="5" t="s">
        <v>2892</v>
      </c>
      <c r="C2873" s="5" t="s">
        <v>27</v>
      </c>
      <c r="D2873" s="5" t="s">
        <v>26</v>
      </c>
      <c r="E2873" s="5">
        <v>21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10</v>
      </c>
      <c r="Q2873" s="5">
        <v>20</v>
      </c>
      <c r="R2873" s="5">
        <v>23</v>
      </c>
      <c r="S2873" s="5" t="s">
        <v>26</v>
      </c>
      <c r="T2873" s="5"/>
    </row>
    <row r="2874" spans="1:20" x14ac:dyDescent="0.25">
      <c r="A2874" s="5">
        <f>2867</f>
      </c>
      <c r="B2874" s="5" t="s">
        <v>2893</v>
      </c>
      <c r="C2874" s="5" t="s">
        <v>27</v>
      </c>
      <c r="D2874" s="5" t="s">
        <v>26</v>
      </c>
      <c r="E2874" s="5">
        <v>21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10</v>
      </c>
      <c r="Q2874" s="5">
        <v>20</v>
      </c>
      <c r="R2874" s="5">
        <v>23</v>
      </c>
      <c r="S2874" s="5" t="s">
        <v>26</v>
      </c>
      <c r="T2874" s="5"/>
    </row>
    <row r="2875" spans="1:20" x14ac:dyDescent="0.25">
      <c r="A2875" s="5">
        <f>2868</f>
      </c>
      <c r="B2875" s="5" t="s">
        <v>2894</v>
      </c>
      <c r="C2875" s="5" t="s">
        <v>27</v>
      </c>
      <c r="D2875" s="5" t="s">
        <v>26</v>
      </c>
      <c r="E2875" s="5">
        <v>21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10</v>
      </c>
      <c r="Q2875" s="5">
        <v>20</v>
      </c>
      <c r="R2875" s="5">
        <v>23</v>
      </c>
      <c r="S2875" s="5" t="s">
        <v>26</v>
      </c>
      <c r="T2875" s="5"/>
    </row>
    <row r="2876" spans="1:20" x14ac:dyDescent="0.25">
      <c r="A2876" s="5">
        <f>2869</f>
      </c>
      <c r="B2876" s="5" t="s">
        <v>2895</v>
      </c>
      <c r="C2876" s="5" t="s">
        <v>27</v>
      </c>
      <c r="D2876" s="5" t="s">
        <v>26</v>
      </c>
      <c r="E2876" s="5">
        <v>21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10</v>
      </c>
      <c r="Q2876" s="5">
        <v>20</v>
      </c>
      <c r="R2876" s="5">
        <v>23</v>
      </c>
      <c r="S2876" s="5" t="s">
        <v>26</v>
      </c>
      <c r="T2876" s="5"/>
    </row>
    <row r="2877" spans="1:20" x14ac:dyDescent="0.25">
      <c r="A2877" s="5">
        <f>2870</f>
      </c>
      <c r="B2877" s="5" t="s">
        <v>2896</v>
      </c>
      <c r="C2877" s="5" t="s">
        <v>27</v>
      </c>
      <c r="D2877" s="5" t="s">
        <v>26</v>
      </c>
      <c r="E2877" s="5">
        <v>21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10</v>
      </c>
      <c r="Q2877" s="5">
        <v>20</v>
      </c>
      <c r="R2877" s="5">
        <v>23</v>
      </c>
      <c r="S2877" s="5" t="s">
        <v>26</v>
      </c>
      <c r="T2877" s="5"/>
    </row>
    <row r="2878" spans="1:20" x14ac:dyDescent="0.25">
      <c r="A2878" s="5">
        <f>2871</f>
      </c>
      <c r="B2878" s="5" t="s">
        <v>2897</v>
      </c>
      <c r="C2878" s="5" t="s">
        <v>27</v>
      </c>
      <c r="D2878" s="5" t="s">
        <v>26</v>
      </c>
      <c r="E2878" s="5">
        <v>21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10</v>
      </c>
      <c r="Q2878" s="5">
        <v>20</v>
      </c>
      <c r="R2878" s="5">
        <v>23</v>
      </c>
      <c r="S2878" s="5" t="s">
        <v>26</v>
      </c>
      <c r="T2878" s="5"/>
    </row>
    <row r="2879" spans="1:20" x14ac:dyDescent="0.25">
      <c r="A2879" s="5">
        <f>2872</f>
      </c>
      <c r="B2879" s="5" t="s">
        <v>2898</v>
      </c>
      <c r="C2879" s="5" t="s">
        <v>27</v>
      </c>
      <c r="D2879" s="5" t="s">
        <v>26</v>
      </c>
      <c r="E2879" s="5">
        <v>21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10</v>
      </c>
      <c r="Q2879" s="5">
        <v>20</v>
      </c>
      <c r="R2879" s="5">
        <v>23</v>
      </c>
      <c r="S2879" s="5" t="s">
        <v>26</v>
      </c>
      <c r="T2879" s="5"/>
    </row>
    <row r="2880" spans="1:20" x14ac:dyDescent="0.25">
      <c r="A2880" s="5">
        <f>2873</f>
      </c>
      <c r="B2880" s="5" t="s">
        <v>2899</v>
      </c>
      <c r="C2880" s="5" t="s">
        <v>27</v>
      </c>
      <c r="D2880" s="5" t="s">
        <v>26</v>
      </c>
      <c r="E2880" s="5">
        <v>21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10</v>
      </c>
      <c r="Q2880" s="5">
        <v>20</v>
      </c>
      <c r="R2880" s="5">
        <v>23</v>
      </c>
      <c r="S2880" s="5" t="s">
        <v>26</v>
      </c>
      <c r="T2880" s="5"/>
    </row>
    <row r="2881" spans="1:20" x14ac:dyDescent="0.25">
      <c r="A2881" s="5">
        <f>2874</f>
      </c>
      <c r="B2881" s="5" t="s">
        <v>2900</v>
      </c>
      <c r="C2881" s="5" t="s">
        <v>27</v>
      </c>
      <c r="D2881" s="5" t="s">
        <v>26</v>
      </c>
      <c r="E2881" s="5">
        <v>21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10</v>
      </c>
      <c r="Q2881" s="5">
        <v>20</v>
      </c>
      <c r="R2881" s="5">
        <v>23</v>
      </c>
      <c r="S2881" s="5" t="s">
        <v>26</v>
      </c>
      <c r="T2881" s="5"/>
    </row>
    <row r="2882" spans="1:20" x14ac:dyDescent="0.25">
      <c r="A2882" s="5">
        <f>2875</f>
      </c>
      <c r="B2882" s="5" t="s">
        <v>2901</v>
      </c>
      <c r="C2882" s="5" t="s">
        <v>27</v>
      </c>
      <c r="D2882" s="5" t="s">
        <v>26</v>
      </c>
      <c r="E2882" s="5">
        <v>21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10</v>
      </c>
      <c r="Q2882" s="5">
        <v>20</v>
      </c>
      <c r="R2882" s="5">
        <v>23</v>
      </c>
      <c r="S2882" s="5" t="s">
        <v>26</v>
      </c>
      <c r="T2882" s="5"/>
    </row>
    <row r="2883" spans="1:20" x14ac:dyDescent="0.25">
      <c r="A2883" s="5">
        <f>2876</f>
      </c>
      <c r="B2883" s="5" t="s">
        <v>2902</v>
      </c>
      <c r="C2883" s="5" t="s">
        <v>27</v>
      </c>
      <c r="D2883" s="5" t="s">
        <v>26</v>
      </c>
      <c r="E2883" s="5">
        <v>21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10</v>
      </c>
      <c r="Q2883" s="5">
        <v>20</v>
      </c>
      <c r="R2883" s="5">
        <v>23</v>
      </c>
      <c r="S2883" s="5" t="s">
        <v>26</v>
      </c>
      <c r="T2883" s="5"/>
    </row>
    <row r="2884" spans="1:20" x14ac:dyDescent="0.25">
      <c r="A2884" s="5">
        <f>2877</f>
      </c>
      <c r="B2884" s="5" t="s">
        <v>2903</v>
      </c>
      <c r="C2884" s="5" t="s">
        <v>27</v>
      </c>
      <c r="D2884" s="5" t="s">
        <v>26</v>
      </c>
      <c r="E2884" s="5">
        <v>21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10</v>
      </c>
      <c r="Q2884" s="5">
        <v>20</v>
      </c>
      <c r="R2884" s="5">
        <v>23</v>
      </c>
      <c r="S2884" s="5" t="s">
        <v>26</v>
      </c>
      <c r="T2884" s="5"/>
    </row>
    <row r="2885" spans="1:20" x14ac:dyDescent="0.25">
      <c r="A2885" s="5">
        <f>2878</f>
      </c>
      <c r="B2885" s="5" t="s">
        <v>2904</v>
      </c>
      <c r="C2885" s="5" t="s">
        <v>27</v>
      </c>
      <c r="D2885" s="5" t="s">
        <v>26</v>
      </c>
      <c r="E2885" s="5">
        <v>21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10</v>
      </c>
      <c r="Q2885" s="5">
        <v>20</v>
      </c>
      <c r="R2885" s="5">
        <v>23</v>
      </c>
      <c r="S2885" s="5" t="s">
        <v>26</v>
      </c>
      <c r="T2885" s="5"/>
    </row>
    <row r="2886" spans="1:20" x14ac:dyDescent="0.25">
      <c r="A2886" s="5">
        <f>2879</f>
      </c>
      <c r="B2886" s="5" t="s">
        <v>2905</v>
      </c>
      <c r="C2886" s="5" t="s">
        <v>27</v>
      </c>
      <c r="D2886" s="5" t="s">
        <v>26</v>
      </c>
      <c r="E2886" s="5">
        <v>21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10</v>
      </c>
      <c r="Q2886" s="5">
        <v>20</v>
      </c>
      <c r="R2886" s="5">
        <v>23</v>
      </c>
      <c r="S2886" s="5" t="s">
        <v>26</v>
      </c>
      <c r="T2886" s="5"/>
    </row>
    <row r="2887" spans="1:20" x14ac:dyDescent="0.25">
      <c r="A2887" s="5">
        <f>2880</f>
      </c>
      <c r="B2887" s="5" t="s">
        <v>2906</v>
      </c>
      <c r="C2887" s="5" t="s">
        <v>27</v>
      </c>
      <c r="D2887" s="5" t="s">
        <v>26</v>
      </c>
      <c r="E2887" s="5">
        <v>21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10</v>
      </c>
      <c r="Q2887" s="5">
        <v>20</v>
      </c>
      <c r="R2887" s="5">
        <v>23</v>
      </c>
      <c r="S2887" s="5" t="s">
        <v>26</v>
      </c>
      <c r="T2887" s="5"/>
    </row>
    <row r="2888" spans="1:20" x14ac:dyDescent="0.25">
      <c r="A2888" s="5">
        <f>2881</f>
      </c>
      <c r="B2888" s="5" t="s">
        <v>2907</v>
      </c>
      <c r="C2888" s="5" t="s">
        <v>27</v>
      </c>
      <c r="D2888" s="5" t="s">
        <v>26</v>
      </c>
      <c r="E2888" s="5">
        <v>21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10</v>
      </c>
      <c r="Q2888" s="5">
        <v>20</v>
      </c>
      <c r="R2888" s="5">
        <v>23</v>
      </c>
      <c r="S2888" s="5" t="s">
        <v>26</v>
      </c>
      <c r="T2888" s="5"/>
    </row>
    <row r="2889" spans="1:20" x14ac:dyDescent="0.25">
      <c r="A2889" s="5">
        <f>2882</f>
      </c>
      <c r="B2889" s="5" t="s">
        <v>2908</v>
      </c>
      <c r="C2889" s="5" t="s">
        <v>27</v>
      </c>
      <c r="D2889" s="5" t="s">
        <v>26</v>
      </c>
      <c r="E2889" s="5">
        <v>21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10</v>
      </c>
      <c r="Q2889" s="5">
        <v>20</v>
      </c>
      <c r="R2889" s="5">
        <v>23</v>
      </c>
      <c r="S2889" s="5" t="s">
        <v>26</v>
      </c>
      <c r="T2889" s="5"/>
    </row>
    <row r="2890" spans="1:20" x14ac:dyDescent="0.25">
      <c r="A2890" s="5">
        <f>2883</f>
      </c>
      <c r="B2890" s="5" t="s">
        <v>2909</v>
      </c>
      <c r="C2890" s="5" t="s">
        <v>27</v>
      </c>
      <c r="D2890" s="5" t="s">
        <v>26</v>
      </c>
      <c r="E2890" s="5">
        <v>21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10</v>
      </c>
      <c r="Q2890" s="5">
        <v>20</v>
      </c>
      <c r="R2890" s="5">
        <v>23</v>
      </c>
      <c r="S2890" s="5" t="s">
        <v>26</v>
      </c>
      <c r="T2890" s="5"/>
    </row>
    <row r="2891" spans="1:20" x14ac:dyDescent="0.25">
      <c r="A2891" s="5">
        <f>2884</f>
      </c>
      <c r="B2891" s="5" t="s">
        <v>2910</v>
      </c>
      <c r="C2891" s="5" t="s">
        <v>27</v>
      </c>
      <c r="D2891" s="5" t="s">
        <v>26</v>
      </c>
      <c r="E2891" s="5">
        <v>21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10</v>
      </c>
      <c r="Q2891" s="5">
        <v>20</v>
      </c>
      <c r="R2891" s="5">
        <v>23</v>
      </c>
      <c r="S2891" s="5" t="s">
        <v>26</v>
      </c>
      <c r="T2891" s="5"/>
    </row>
    <row r="2892" spans="1:20" x14ac:dyDescent="0.25">
      <c r="A2892" s="5">
        <f>2885</f>
      </c>
      <c r="B2892" s="5" t="s">
        <v>2911</v>
      </c>
      <c r="C2892" s="5" t="s">
        <v>27</v>
      </c>
      <c r="D2892" s="5" t="s">
        <v>26</v>
      </c>
      <c r="E2892" s="5">
        <v>21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10</v>
      </c>
      <c r="Q2892" s="5">
        <v>20</v>
      </c>
      <c r="R2892" s="5">
        <v>23</v>
      </c>
      <c r="S2892" s="5" t="s">
        <v>26</v>
      </c>
      <c r="T2892" s="5"/>
    </row>
    <row r="2893" spans="1:20" x14ac:dyDescent="0.25">
      <c r="A2893" s="5">
        <f>2886</f>
      </c>
      <c r="B2893" s="5" t="s">
        <v>2912</v>
      </c>
      <c r="C2893" s="5" t="s">
        <v>27</v>
      </c>
      <c r="D2893" s="5" t="s">
        <v>26</v>
      </c>
      <c r="E2893" s="5">
        <v>21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10</v>
      </c>
      <c r="Q2893" s="5">
        <v>20</v>
      </c>
      <c r="R2893" s="5">
        <v>23</v>
      </c>
      <c r="S2893" s="5" t="s">
        <v>26</v>
      </c>
      <c r="T2893" s="5"/>
    </row>
    <row r="2894" spans="1:20" x14ac:dyDescent="0.25">
      <c r="A2894" s="5">
        <f>2887</f>
      </c>
      <c r="B2894" s="5" t="s">
        <v>2913</v>
      </c>
      <c r="C2894" s="5" t="s">
        <v>27</v>
      </c>
      <c r="D2894" s="5" t="s">
        <v>26</v>
      </c>
      <c r="E2894" s="5">
        <v>21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10</v>
      </c>
      <c r="Q2894" s="5">
        <v>20</v>
      </c>
      <c r="R2894" s="5">
        <v>23</v>
      </c>
      <c r="S2894" s="5" t="s">
        <v>26</v>
      </c>
      <c r="T2894" s="5"/>
    </row>
    <row r="2895" spans="1:20" x14ac:dyDescent="0.25">
      <c r="A2895" s="5">
        <f>2888</f>
      </c>
      <c r="B2895" s="5" t="s">
        <v>2914</v>
      </c>
      <c r="C2895" s="5" t="s">
        <v>27</v>
      </c>
      <c r="D2895" s="5" t="s">
        <v>26</v>
      </c>
      <c r="E2895" s="5">
        <v>21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10</v>
      </c>
      <c r="Q2895" s="5">
        <v>20</v>
      </c>
      <c r="R2895" s="5">
        <v>23</v>
      </c>
      <c r="S2895" s="5" t="s">
        <v>26</v>
      </c>
      <c r="T2895" s="5"/>
    </row>
    <row r="2896" spans="1:20" x14ac:dyDescent="0.25">
      <c r="A2896" s="5">
        <f>2889</f>
      </c>
      <c r="B2896" s="5" t="s">
        <v>2915</v>
      </c>
      <c r="C2896" s="5" t="s">
        <v>27</v>
      </c>
      <c r="D2896" s="5" t="s">
        <v>26</v>
      </c>
      <c r="E2896" s="5">
        <v>21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10</v>
      </c>
      <c r="Q2896" s="5">
        <v>20</v>
      </c>
      <c r="R2896" s="5">
        <v>23</v>
      </c>
      <c r="S2896" s="5" t="s">
        <v>26</v>
      </c>
      <c r="T2896" s="5"/>
    </row>
    <row r="2897" spans="1:20" x14ac:dyDescent="0.25">
      <c r="A2897" s="5">
        <f>2890</f>
      </c>
      <c r="B2897" s="5" t="s">
        <v>2916</v>
      </c>
      <c r="C2897" s="5" t="s">
        <v>27</v>
      </c>
      <c r="D2897" s="5" t="s">
        <v>26</v>
      </c>
      <c r="E2897" s="5">
        <v>21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10</v>
      </c>
      <c r="Q2897" s="5">
        <v>20</v>
      </c>
      <c r="R2897" s="5">
        <v>23</v>
      </c>
      <c r="S2897" s="5" t="s">
        <v>26</v>
      </c>
      <c r="T2897" s="5"/>
    </row>
    <row r="2898" spans="1:20" x14ac:dyDescent="0.25">
      <c r="A2898" s="5">
        <f>2891</f>
      </c>
      <c r="B2898" s="5" t="s">
        <v>2917</v>
      </c>
      <c r="C2898" s="5" t="s">
        <v>27</v>
      </c>
      <c r="D2898" s="5" t="s">
        <v>26</v>
      </c>
      <c r="E2898" s="5">
        <v>21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10</v>
      </c>
      <c r="Q2898" s="5">
        <v>20</v>
      </c>
      <c r="R2898" s="5">
        <v>23</v>
      </c>
      <c r="S2898" s="5" t="s">
        <v>26</v>
      </c>
      <c r="T2898" s="5"/>
    </row>
    <row r="2899" spans="1:20" x14ac:dyDescent="0.25">
      <c r="A2899" s="5">
        <f>2892</f>
      </c>
      <c r="B2899" s="5" t="s">
        <v>2918</v>
      </c>
      <c r="C2899" s="5" t="s">
        <v>27</v>
      </c>
      <c r="D2899" s="5" t="s">
        <v>26</v>
      </c>
      <c r="E2899" s="5">
        <v>21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10</v>
      </c>
      <c r="Q2899" s="5">
        <v>20</v>
      </c>
      <c r="R2899" s="5">
        <v>23</v>
      </c>
      <c r="S2899" s="5" t="s">
        <v>26</v>
      </c>
      <c r="T2899" s="5"/>
    </row>
    <row r="2900" spans="1:20" x14ac:dyDescent="0.25">
      <c r="A2900" s="5">
        <f>2893</f>
      </c>
      <c r="B2900" s="5" t="s">
        <v>2919</v>
      </c>
      <c r="C2900" s="5" t="s">
        <v>27</v>
      </c>
      <c r="D2900" s="5" t="s">
        <v>26</v>
      </c>
      <c r="E2900" s="5">
        <v>21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10</v>
      </c>
      <c r="Q2900" s="5">
        <v>20</v>
      </c>
      <c r="R2900" s="5">
        <v>23</v>
      </c>
      <c r="S2900" s="5" t="s">
        <v>26</v>
      </c>
      <c r="T2900" s="5"/>
    </row>
    <row r="2901" spans="1:20" x14ac:dyDescent="0.25">
      <c r="A2901" s="5">
        <f>2894</f>
      </c>
      <c r="B2901" s="5" t="s">
        <v>2920</v>
      </c>
      <c r="C2901" s="5" t="s">
        <v>27</v>
      </c>
      <c r="D2901" s="5" t="s">
        <v>26</v>
      </c>
      <c r="E2901" s="5">
        <v>21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10</v>
      </c>
      <c r="Q2901" s="5">
        <v>20</v>
      </c>
      <c r="R2901" s="5">
        <v>23</v>
      </c>
      <c r="S2901" s="5" t="s">
        <v>26</v>
      </c>
      <c r="T2901" s="5"/>
    </row>
    <row r="2902" spans="1:20" x14ac:dyDescent="0.25">
      <c r="A2902" s="5">
        <f>2895</f>
      </c>
      <c r="B2902" s="5" t="s">
        <v>2921</v>
      </c>
      <c r="C2902" s="5" t="s">
        <v>27</v>
      </c>
      <c r="D2902" s="5" t="s">
        <v>26</v>
      </c>
      <c r="E2902" s="5">
        <v>21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10</v>
      </c>
      <c r="Q2902" s="5">
        <v>20</v>
      </c>
      <c r="R2902" s="5">
        <v>23</v>
      </c>
      <c r="S2902" s="5" t="s">
        <v>26</v>
      </c>
      <c r="T2902" s="5"/>
    </row>
    <row r="2903" spans="1:20" x14ac:dyDescent="0.25">
      <c r="A2903" s="5">
        <f>2896</f>
      </c>
      <c r="B2903" s="5" t="s">
        <v>2922</v>
      </c>
      <c r="C2903" s="5" t="s">
        <v>27</v>
      </c>
      <c r="D2903" s="5" t="s">
        <v>26</v>
      </c>
      <c r="E2903" s="5">
        <v>21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10</v>
      </c>
      <c r="Q2903" s="5">
        <v>20</v>
      </c>
      <c r="R2903" s="5">
        <v>23</v>
      </c>
      <c r="S2903" s="5" t="s">
        <v>26</v>
      </c>
      <c r="T2903" s="5"/>
    </row>
    <row r="2904" spans="1:20" x14ac:dyDescent="0.25">
      <c r="A2904" s="5">
        <f>2897</f>
      </c>
      <c r="B2904" s="5" t="s">
        <v>2923</v>
      </c>
      <c r="C2904" s="5" t="s">
        <v>27</v>
      </c>
      <c r="D2904" s="5" t="s">
        <v>26</v>
      </c>
      <c r="E2904" s="5">
        <v>21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10</v>
      </c>
      <c r="Q2904" s="5">
        <v>20</v>
      </c>
      <c r="R2904" s="5">
        <v>23</v>
      </c>
      <c r="S2904" s="5" t="s">
        <v>26</v>
      </c>
      <c r="T2904" s="5"/>
    </row>
    <row r="2905" spans="1:20" x14ac:dyDescent="0.25">
      <c r="A2905" s="5">
        <f>2898</f>
      </c>
      <c r="B2905" s="5" t="s">
        <v>2924</v>
      </c>
      <c r="C2905" s="5" t="s">
        <v>27</v>
      </c>
      <c r="D2905" s="5" t="s">
        <v>26</v>
      </c>
      <c r="E2905" s="5">
        <v>21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10</v>
      </c>
      <c r="Q2905" s="5">
        <v>20</v>
      </c>
      <c r="R2905" s="5">
        <v>23</v>
      </c>
      <c r="S2905" s="5" t="s">
        <v>26</v>
      </c>
      <c r="T2905" s="5"/>
    </row>
    <row r="2906" spans="1:20" x14ac:dyDescent="0.25">
      <c r="A2906" s="5">
        <f>2899</f>
      </c>
      <c r="B2906" s="5" t="s">
        <v>2925</v>
      </c>
      <c r="C2906" s="5" t="s">
        <v>27</v>
      </c>
      <c r="D2906" s="5" t="s">
        <v>26</v>
      </c>
      <c r="E2906" s="5">
        <v>21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10</v>
      </c>
      <c r="Q2906" s="5">
        <v>20</v>
      </c>
      <c r="R2906" s="5">
        <v>23</v>
      </c>
      <c r="S2906" s="5" t="s">
        <v>26</v>
      </c>
      <c r="T2906" s="5"/>
    </row>
    <row r="2907" spans="1:20" x14ac:dyDescent="0.25">
      <c r="A2907" s="5">
        <f>2900</f>
      </c>
      <c r="B2907" s="5" t="s">
        <v>2926</v>
      </c>
      <c r="C2907" s="5" t="s">
        <v>27</v>
      </c>
      <c r="D2907" s="5" t="s">
        <v>26</v>
      </c>
      <c r="E2907" s="5">
        <v>21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10</v>
      </c>
      <c r="Q2907" s="5">
        <v>20</v>
      </c>
      <c r="R2907" s="5">
        <v>23</v>
      </c>
      <c r="S2907" s="5" t="s">
        <v>26</v>
      </c>
      <c r="T2907" s="5"/>
    </row>
    <row r="2908" spans="1:20" x14ac:dyDescent="0.25">
      <c r="A2908" s="5">
        <f>2901</f>
      </c>
      <c r="B2908" s="5" t="s">
        <v>2927</v>
      </c>
      <c r="C2908" s="5" t="s">
        <v>27</v>
      </c>
      <c r="D2908" s="5" t="s">
        <v>26</v>
      </c>
      <c r="E2908" s="5">
        <v>21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10</v>
      </c>
      <c r="Q2908" s="5">
        <v>20</v>
      </c>
      <c r="R2908" s="5">
        <v>23</v>
      </c>
      <c r="S2908" s="5" t="s">
        <v>26</v>
      </c>
      <c r="T2908" s="5"/>
    </row>
    <row r="2909" spans="1:20" x14ac:dyDescent="0.25">
      <c r="A2909" s="5">
        <f>2902</f>
      </c>
      <c r="B2909" s="5" t="s">
        <v>2928</v>
      </c>
      <c r="C2909" s="5" t="s">
        <v>27</v>
      </c>
      <c r="D2909" s="5" t="s">
        <v>26</v>
      </c>
      <c r="E2909" s="5">
        <v>21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10</v>
      </c>
      <c r="Q2909" s="5">
        <v>20</v>
      </c>
      <c r="R2909" s="5">
        <v>23</v>
      </c>
      <c r="S2909" s="5" t="s">
        <v>26</v>
      </c>
      <c r="T2909" s="5"/>
    </row>
    <row r="2910" spans="1:20" x14ac:dyDescent="0.25">
      <c r="A2910" s="5">
        <f>2903</f>
      </c>
      <c r="B2910" s="5" t="s">
        <v>2929</v>
      </c>
      <c r="C2910" s="5" t="s">
        <v>27</v>
      </c>
      <c r="D2910" s="5" t="s">
        <v>26</v>
      </c>
      <c r="E2910" s="5">
        <v>21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10</v>
      </c>
      <c r="Q2910" s="5">
        <v>20</v>
      </c>
      <c r="R2910" s="5">
        <v>23</v>
      </c>
      <c r="S2910" s="5" t="s">
        <v>26</v>
      </c>
      <c r="T2910" s="5"/>
    </row>
    <row r="2911" spans="1:20" x14ac:dyDescent="0.25">
      <c r="A2911" s="5">
        <f>2904</f>
      </c>
      <c r="B2911" s="5" t="s">
        <v>2930</v>
      </c>
      <c r="C2911" s="5" t="s">
        <v>27</v>
      </c>
      <c r="D2911" s="5" t="s">
        <v>26</v>
      </c>
      <c r="E2911" s="5">
        <v>21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10</v>
      </c>
      <c r="Q2911" s="5">
        <v>20</v>
      </c>
      <c r="R2911" s="5">
        <v>23</v>
      </c>
      <c r="S2911" s="5" t="s">
        <v>26</v>
      </c>
      <c r="T2911" s="5"/>
    </row>
    <row r="2912" spans="1:20" x14ac:dyDescent="0.25">
      <c r="A2912" s="5">
        <f>2905</f>
      </c>
      <c r="B2912" s="5" t="s">
        <v>2931</v>
      </c>
      <c r="C2912" s="5" t="s">
        <v>27</v>
      </c>
      <c r="D2912" s="5" t="s">
        <v>26</v>
      </c>
      <c r="E2912" s="5">
        <v>21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10</v>
      </c>
      <c r="Q2912" s="5">
        <v>20</v>
      </c>
      <c r="R2912" s="5">
        <v>23</v>
      </c>
      <c r="S2912" s="5" t="s">
        <v>26</v>
      </c>
      <c r="T2912" s="5"/>
    </row>
    <row r="2913" spans="1:20" x14ac:dyDescent="0.25">
      <c r="A2913" s="5">
        <f>2906</f>
      </c>
      <c r="B2913" s="5" t="s">
        <v>2932</v>
      </c>
      <c r="C2913" s="5" t="s">
        <v>27</v>
      </c>
      <c r="D2913" s="5" t="s">
        <v>26</v>
      </c>
      <c r="E2913" s="5">
        <v>21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10</v>
      </c>
      <c r="Q2913" s="5">
        <v>20</v>
      </c>
      <c r="R2913" s="5">
        <v>23</v>
      </c>
      <c r="S2913" s="5" t="s">
        <v>26</v>
      </c>
      <c r="T2913" s="5"/>
    </row>
    <row r="2914" spans="1:20" x14ac:dyDescent="0.25">
      <c r="A2914" s="5">
        <f>2907</f>
      </c>
      <c r="B2914" s="5" t="s">
        <v>2933</v>
      </c>
      <c r="C2914" s="5" t="s">
        <v>27</v>
      </c>
      <c r="D2914" s="5" t="s">
        <v>26</v>
      </c>
      <c r="E2914" s="5">
        <v>21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10</v>
      </c>
      <c r="Q2914" s="5">
        <v>20</v>
      </c>
      <c r="R2914" s="5">
        <v>23</v>
      </c>
      <c r="S2914" s="5" t="s">
        <v>26</v>
      </c>
      <c r="T2914" s="5"/>
    </row>
    <row r="2915" spans="1:20" x14ac:dyDescent="0.25">
      <c r="A2915" s="5">
        <f>2908</f>
      </c>
      <c r="B2915" s="5" t="s">
        <v>2934</v>
      </c>
      <c r="C2915" s="5" t="s">
        <v>27</v>
      </c>
      <c r="D2915" s="5" t="s">
        <v>26</v>
      </c>
      <c r="E2915" s="5">
        <v>21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10</v>
      </c>
      <c r="Q2915" s="5">
        <v>20</v>
      </c>
      <c r="R2915" s="5">
        <v>23</v>
      </c>
      <c r="S2915" s="5" t="s">
        <v>26</v>
      </c>
      <c r="T2915" s="5"/>
    </row>
    <row r="2916" spans="1:20" x14ac:dyDescent="0.25">
      <c r="A2916" s="5">
        <f>2909</f>
      </c>
      <c r="B2916" s="5" t="s">
        <v>2935</v>
      </c>
      <c r="C2916" s="5" t="s">
        <v>27</v>
      </c>
      <c r="D2916" s="5" t="s">
        <v>26</v>
      </c>
      <c r="E2916" s="5">
        <v>21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10</v>
      </c>
      <c r="Q2916" s="5">
        <v>20</v>
      </c>
      <c r="R2916" s="5">
        <v>23</v>
      </c>
      <c r="S2916" s="5" t="s">
        <v>26</v>
      </c>
      <c r="T2916" s="5"/>
    </row>
    <row r="2917" spans="1:20" x14ac:dyDescent="0.25">
      <c r="A2917" s="5">
        <f>2910</f>
      </c>
      <c r="B2917" s="5" t="s">
        <v>2936</v>
      </c>
      <c r="C2917" s="5" t="s">
        <v>27</v>
      </c>
      <c r="D2917" s="5" t="s">
        <v>26</v>
      </c>
      <c r="E2917" s="5">
        <v>21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10</v>
      </c>
      <c r="Q2917" s="5">
        <v>20</v>
      </c>
      <c r="R2917" s="5">
        <v>23</v>
      </c>
      <c r="S2917" s="5" t="s">
        <v>26</v>
      </c>
      <c r="T2917" s="5"/>
    </row>
    <row r="2918" spans="1:20" x14ac:dyDescent="0.25">
      <c r="A2918" s="5">
        <f>2911</f>
      </c>
      <c r="B2918" s="5" t="s">
        <v>2937</v>
      </c>
      <c r="C2918" s="5" t="s">
        <v>27</v>
      </c>
      <c r="D2918" s="5" t="s">
        <v>26</v>
      </c>
      <c r="E2918" s="5">
        <v>21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10</v>
      </c>
      <c r="Q2918" s="5">
        <v>20</v>
      </c>
      <c r="R2918" s="5">
        <v>23</v>
      </c>
      <c r="S2918" s="5" t="s">
        <v>26</v>
      </c>
      <c r="T2918" s="5"/>
    </row>
    <row r="2919" spans="1:20" x14ac:dyDescent="0.25">
      <c r="A2919" s="5">
        <f>2912</f>
      </c>
      <c r="B2919" s="5" t="s">
        <v>2938</v>
      </c>
      <c r="C2919" s="5" t="s">
        <v>27</v>
      </c>
      <c r="D2919" s="5" t="s">
        <v>26</v>
      </c>
      <c r="E2919" s="5">
        <v>21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10</v>
      </c>
      <c r="Q2919" s="5">
        <v>20</v>
      </c>
      <c r="R2919" s="5">
        <v>23</v>
      </c>
      <c r="S2919" s="5" t="s">
        <v>26</v>
      </c>
      <c r="T2919" s="5"/>
    </row>
    <row r="2920" spans="1:20" x14ac:dyDescent="0.25">
      <c r="A2920" s="5">
        <f>2913</f>
      </c>
      <c r="B2920" s="5" t="s">
        <v>2939</v>
      </c>
      <c r="C2920" s="5" t="s">
        <v>27</v>
      </c>
      <c r="D2920" s="5" t="s">
        <v>26</v>
      </c>
      <c r="E2920" s="5">
        <v>21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10</v>
      </c>
      <c r="Q2920" s="5">
        <v>20</v>
      </c>
      <c r="R2920" s="5">
        <v>23</v>
      </c>
      <c r="S2920" s="5" t="s">
        <v>26</v>
      </c>
      <c r="T2920" s="5"/>
    </row>
    <row r="2921" spans="1:20" x14ac:dyDescent="0.25">
      <c r="A2921" s="5">
        <f>2914</f>
      </c>
      <c r="B2921" s="5" t="s">
        <v>2940</v>
      </c>
      <c r="C2921" s="5" t="s">
        <v>27</v>
      </c>
      <c r="D2921" s="5" t="s">
        <v>26</v>
      </c>
      <c r="E2921" s="5">
        <v>21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10</v>
      </c>
      <c r="Q2921" s="5">
        <v>20</v>
      </c>
      <c r="R2921" s="5">
        <v>23</v>
      </c>
      <c r="S2921" s="5" t="s">
        <v>26</v>
      </c>
      <c r="T2921" s="5"/>
    </row>
    <row r="2922" spans="1:20" x14ac:dyDescent="0.25">
      <c r="A2922" s="5">
        <f>2915</f>
      </c>
      <c r="B2922" s="5" t="s">
        <v>2941</v>
      </c>
      <c r="C2922" s="5" t="s">
        <v>27</v>
      </c>
      <c r="D2922" s="5" t="s">
        <v>26</v>
      </c>
      <c r="E2922" s="5">
        <v>21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10</v>
      </c>
      <c r="Q2922" s="5">
        <v>20</v>
      </c>
      <c r="R2922" s="5">
        <v>23</v>
      </c>
      <c r="S2922" s="5" t="s">
        <v>26</v>
      </c>
      <c r="T2922" s="5"/>
    </row>
    <row r="2923" spans="1:20" x14ac:dyDescent="0.25">
      <c r="A2923" s="5">
        <f>2916</f>
      </c>
      <c r="B2923" s="5" t="s">
        <v>2942</v>
      </c>
      <c r="C2923" s="5" t="s">
        <v>27</v>
      </c>
      <c r="D2923" s="5" t="s">
        <v>26</v>
      </c>
      <c r="E2923" s="5">
        <v>21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10</v>
      </c>
      <c r="Q2923" s="5">
        <v>20</v>
      </c>
      <c r="R2923" s="5">
        <v>23</v>
      </c>
      <c r="S2923" s="5" t="s">
        <v>26</v>
      </c>
      <c r="T2923" s="5"/>
    </row>
    <row r="2924" spans="1:20" x14ac:dyDescent="0.25">
      <c r="A2924" s="5">
        <f>2917</f>
      </c>
      <c r="B2924" s="5" t="s">
        <v>2943</v>
      </c>
      <c r="C2924" s="5" t="s">
        <v>27</v>
      </c>
      <c r="D2924" s="5" t="s">
        <v>26</v>
      </c>
      <c r="E2924" s="5">
        <v>21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10</v>
      </c>
      <c r="Q2924" s="5">
        <v>20</v>
      </c>
      <c r="R2924" s="5">
        <v>23</v>
      </c>
      <c r="S2924" s="5" t="s">
        <v>26</v>
      </c>
      <c r="T2924" s="5"/>
    </row>
    <row r="2925" spans="1:20" x14ac:dyDescent="0.25">
      <c r="A2925" s="5">
        <f>2918</f>
      </c>
      <c r="B2925" s="5" t="s">
        <v>2944</v>
      </c>
      <c r="C2925" s="5" t="s">
        <v>27</v>
      </c>
      <c r="D2925" s="5" t="s">
        <v>26</v>
      </c>
      <c r="E2925" s="5">
        <v>21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10</v>
      </c>
      <c r="Q2925" s="5">
        <v>20</v>
      </c>
      <c r="R2925" s="5">
        <v>23</v>
      </c>
      <c r="S2925" s="5" t="s">
        <v>26</v>
      </c>
      <c r="T2925" s="5"/>
    </row>
    <row r="2926" spans="1:20" x14ac:dyDescent="0.25">
      <c r="A2926" s="5">
        <f>2919</f>
      </c>
      <c r="B2926" s="5" t="s">
        <v>2945</v>
      </c>
      <c r="C2926" s="5" t="s">
        <v>27</v>
      </c>
      <c r="D2926" s="5" t="s">
        <v>26</v>
      </c>
      <c r="E2926" s="5">
        <v>21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10</v>
      </c>
      <c r="Q2926" s="5">
        <v>20</v>
      </c>
      <c r="R2926" s="5">
        <v>23</v>
      </c>
      <c r="S2926" s="5" t="s">
        <v>26</v>
      </c>
      <c r="T2926" s="5"/>
    </row>
    <row r="2927" spans="1:20" x14ac:dyDescent="0.25">
      <c r="A2927" s="5">
        <f>2920</f>
      </c>
      <c r="B2927" s="5" t="s">
        <v>2946</v>
      </c>
      <c r="C2927" s="5" t="s">
        <v>27</v>
      </c>
      <c r="D2927" s="5" t="s">
        <v>26</v>
      </c>
      <c r="E2927" s="5">
        <v>21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10</v>
      </c>
      <c r="Q2927" s="5">
        <v>20</v>
      </c>
      <c r="R2927" s="5">
        <v>23</v>
      </c>
      <c r="S2927" s="5" t="s">
        <v>26</v>
      </c>
      <c r="T2927" s="5"/>
    </row>
    <row r="2928" spans="1:20" x14ac:dyDescent="0.25">
      <c r="A2928" s="5">
        <f>2921</f>
      </c>
      <c r="B2928" s="5" t="s">
        <v>2947</v>
      </c>
      <c r="C2928" s="5" t="s">
        <v>27</v>
      </c>
      <c r="D2928" s="5" t="s">
        <v>26</v>
      </c>
      <c r="E2928" s="5">
        <v>21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10</v>
      </c>
      <c r="Q2928" s="5">
        <v>20</v>
      </c>
      <c r="R2928" s="5">
        <v>23</v>
      </c>
      <c r="S2928" s="5" t="s">
        <v>26</v>
      </c>
      <c r="T2928" s="5"/>
    </row>
    <row r="2929" spans="1:20" x14ac:dyDescent="0.25">
      <c r="A2929" s="5">
        <f>2922</f>
      </c>
      <c r="B2929" s="5" t="s">
        <v>2948</v>
      </c>
      <c r="C2929" s="5" t="s">
        <v>27</v>
      </c>
      <c r="D2929" s="5" t="s">
        <v>26</v>
      </c>
      <c r="E2929" s="5">
        <v>21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10</v>
      </c>
      <c r="Q2929" s="5">
        <v>20</v>
      </c>
      <c r="R2929" s="5">
        <v>23</v>
      </c>
      <c r="S2929" s="5" t="s">
        <v>26</v>
      </c>
      <c r="T2929" s="5"/>
    </row>
    <row r="2930" spans="1:20" x14ac:dyDescent="0.25">
      <c r="A2930" s="5">
        <f>2923</f>
      </c>
      <c r="B2930" s="5" t="s">
        <v>2949</v>
      </c>
      <c r="C2930" s="5" t="s">
        <v>27</v>
      </c>
      <c r="D2930" s="5" t="s">
        <v>26</v>
      </c>
      <c r="E2930" s="5">
        <v>21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10</v>
      </c>
      <c r="Q2930" s="5">
        <v>20</v>
      </c>
      <c r="R2930" s="5">
        <v>23</v>
      </c>
      <c r="S2930" s="5" t="s">
        <v>26</v>
      </c>
      <c r="T2930" s="5"/>
    </row>
    <row r="2931" spans="1:20" x14ac:dyDescent="0.25">
      <c r="A2931" s="5">
        <f>2924</f>
      </c>
      <c r="B2931" s="5" t="s">
        <v>2950</v>
      </c>
      <c r="C2931" s="5" t="s">
        <v>27</v>
      </c>
      <c r="D2931" s="5" t="s">
        <v>26</v>
      </c>
      <c r="E2931" s="5">
        <v>21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10</v>
      </c>
      <c r="Q2931" s="5">
        <v>22</v>
      </c>
      <c r="R2931" s="5">
        <v>23</v>
      </c>
      <c r="S2931" s="5" t="s">
        <v>27</v>
      </c>
      <c r="T2931" s="5"/>
    </row>
    <row r="2932" spans="1:20" x14ac:dyDescent="0.25">
      <c r="A2932" s="5">
        <f>2925</f>
      </c>
      <c r="B2932" s="5" t="s">
        <v>2951</v>
      </c>
      <c r="C2932" s="5" t="s">
        <v>27</v>
      </c>
      <c r="D2932" s="5" t="s">
        <v>26</v>
      </c>
      <c r="E2932" s="5">
        <v>21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10</v>
      </c>
      <c r="Q2932" s="5">
        <v>20</v>
      </c>
      <c r="R2932" s="5">
        <v>23</v>
      </c>
      <c r="S2932" s="5" t="s">
        <v>26</v>
      </c>
      <c r="T2932" s="5"/>
    </row>
    <row r="2933" spans="1:20" x14ac:dyDescent="0.25">
      <c r="A2933" s="5">
        <f>2926</f>
      </c>
      <c r="B2933" s="5" t="s">
        <v>2952</v>
      </c>
      <c r="C2933" s="5" t="s">
        <v>27</v>
      </c>
      <c r="D2933" s="5" t="s">
        <v>26</v>
      </c>
      <c r="E2933" s="5">
        <v>21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10</v>
      </c>
      <c r="Q2933" s="5">
        <v>20</v>
      </c>
      <c r="R2933" s="5">
        <v>23</v>
      </c>
      <c r="S2933" s="5" t="s">
        <v>26</v>
      </c>
      <c r="T2933" s="5"/>
    </row>
    <row r="2934" spans="1:20" x14ac:dyDescent="0.25">
      <c r="A2934" s="5">
        <f>2927</f>
      </c>
      <c r="B2934" s="5" t="s">
        <v>2953</v>
      </c>
      <c r="C2934" s="5" t="s">
        <v>27</v>
      </c>
      <c r="D2934" s="5" t="s">
        <v>26</v>
      </c>
      <c r="E2934" s="5">
        <v>21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10</v>
      </c>
      <c r="Q2934" s="5">
        <v>20</v>
      </c>
      <c r="R2934" s="5">
        <v>23</v>
      </c>
      <c r="S2934" s="5" t="s">
        <v>26</v>
      </c>
      <c r="T2934" s="5"/>
    </row>
    <row r="2935" spans="1:20" x14ac:dyDescent="0.25">
      <c r="A2935" s="5">
        <f>2928</f>
      </c>
      <c r="B2935" s="5" t="s">
        <v>2954</v>
      </c>
      <c r="C2935" s="5" t="s">
        <v>27</v>
      </c>
      <c r="D2935" s="5" t="s">
        <v>26</v>
      </c>
      <c r="E2935" s="5">
        <v>21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10</v>
      </c>
      <c r="Q2935" s="5">
        <v>20</v>
      </c>
      <c r="R2935" s="5">
        <v>23</v>
      </c>
      <c r="S2935" s="5" t="s">
        <v>26</v>
      </c>
      <c r="T2935" s="5"/>
    </row>
    <row r="2936" spans="1:20" x14ac:dyDescent="0.25">
      <c r="A2936" s="5">
        <f>2929</f>
      </c>
      <c r="B2936" s="5" t="s">
        <v>2955</v>
      </c>
      <c r="C2936" s="5" t="s">
        <v>27</v>
      </c>
      <c r="D2936" s="5" t="s">
        <v>26</v>
      </c>
      <c r="E2936" s="5">
        <v>21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10</v>
      </c>
      <c r="Q2936" s="5">
        <v>20</v>
      </c>
      <c r="R2936" s="5">
        <v>23</v>
      </c>
      <c r="S2936" s="5" t="s">
        <v>26</v>
      </c>
      <c r="T2936" s="5"/>
    </row>
    <row r="2937" spans="1:20" x14ac:dyDescent="0.25">
      <c r="A2937" s="5">
        <f>2930</f>
      </c>
      <c r="B2937" s="5" t="s">
        <v>2956</v>
      </c>
      <c r="C2937" s="5" t="s">
        <v>27</v>
      </c>
      <c r="D2937" s="5" t="s">
        <v>26</v>
      </c>
      <c r="E2937" s="5">
        <v>21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10</v>
      </c>
      <c r="Q2937" s="5">
        <v>20</v>
      </c>
      <c r="R2937" s="5">
        <v>23</v>
      </c>
      <c r="S2937" s="5" t="s">
        <v>26</v>
      </c>
      <c r="T2937" s="5"/>
    </row>
    <row r="2938" spans="1:20" x14ac:dyDescent="0.25">
      <c r="A2938" s="5">
        <f>2931</f>
      </c>
      <c r="B2938" s="5" t="s">
        <v>2957</v>
      </c>
      <c r="C2938" s="5" t="s">
        <v>27</v>
      </c>
      <c r="D2938" s="5" t="s">
        <v>26</v>
      </c>
      <c r="E2938" s="5">
        <v>21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10</v>
      </c>
      <c r="Q2938" s="5">
        <v>20</v>
      </c>
      <c r="R2938" s="5">
        <v>23</v>
      </c>
      <c r="S2938" s="5" t="s">
        <v>26</v>
      </c>
      <c r="T2938" s="5"/>
    </row>
    <row r="2939" spans="1:20" x14ac:dyDescent="0.25">
      <c r="A2939" s="5">
        <f>2932</f>
      </c>
      <c r="B2939" s="5" t="s">
        <v>2958</v>
      </c>
      <c r="C2939" s="5" t="s">
        <v>27</v>
      </c>
      <c r="D2939" s="5" t="s">
        <v>26</v>
      </c>
      <c r="E2939" s="5">
        <v>21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10</v>
      </c>
      <c r="Q2939" s="5">
        <v>20</v>
      </c>
      <c r="R2939" s="5">
        <v>23</v>
      </c>
      <c r="S2939" s="5" t="s">
        <v>26</v>
      </c>
      <c r="T2939" s="5"/>
    </row>
    <row r="2940" spans="1:20" x14ac:dyDescent="0.25">
      <c r="A2940" s="5">
        <f>2933</f>
      </c>
      <c r="B2940" s="5" t="s">
        <v>2959</v>
      </c>
      <c r="C2940" s="5" t="s">
        <v>27</v>
      </c>
      <c r="D2940" s="5" t="s">
        <v>26</v>
      </c>
      <c r="E2940" s="5">
        <v>21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10</v>
      </c>
      <c r="Q2940" s="5">
        <v>20</v>
      </c>
      <c r="R2940" s="5">
        <v>23</v>
      </c>
      <c r="S2940" s="5" t="s">
        <v>26</v>
      </c>
      <c r="T2940" s="5"/>
    </row>
    <row r="2941" spans="1:20" x14ac:dyDescent="0.25">
      <c r="A2941" s="5">
        <f>2934</f>
      </c>
      <c r="B2941" s="5" t="s">
        <v>2960</v>
      </c>
      <c r="C2941" s="5" t="s">
        <v>27</v>
      </c>
      <c r="D2941" s="5" t="s">
        <v>26</v>
      </c>
      <c r="E2941" s="5">
        <v>21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10</v>
      </c>
      <c r="Q2941" s="5">
        <v>20</v>
      </c>
      <c r="R2941" s="5">
        <v>23</v>
      </c>
      <c r="S2941" s="5" t="s">
        <v>26</v>
      </c>
      <c r="T2941" s="5"/>
    </row>
    <row r="2942" spans="1:20" x14ac:dyDescent="0.25">
      <c r="A2942" s="5">
        <f>2935</f>
      </c>
      <c r="B2942" s="5" t="s">
        <v>2961</v>
      </c>
      <c r="C2942" s="5" t="s">
        <v>27</v>
      </c>
      <c r="D2942" s="5" t="s">
        <v>26</v>
      </c>
      <c r="E2942" s="5">
        <v>21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10</v>
      </c>
      <c r="Q2942" s="5">
        <v>20</v>
      </c>
      <c r="R2942" s="5">
        <v>23</v>
      </c>
      <c r="S2942" s="5" t="s">
        <v>26</v>
      </c>
      <c r="T2942" s="5"/>
    </row>
    <row r="2943" spans="1:20" x14ac:dyDescent="0.25">
      <c r="A2943" s="5">
        <f>2936</f>
      </c>
      <c r="B2943" s="5" t="s">
        <v>2962</v>
      </c>
      <c r="C2943" s="5" t="s">
        <v>27</v>
      </c>
      <c r="D2943" s="5" t="s">
        <v>26</v>
      </c>
      <c r="E2943" s="5">
        <v>21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10</v>
      </c>
      <c r="Q2943" s="5">
        <v>20</v>
      </c>
      <c r="R2943" s="5">
        <v>23</v>
      </c>
      <c r="S2943" s="5" t="s">
        <v>26</v>
      </c>
      <c r="T2943" s="5"/>
    </row>
    <row r="2944" spans="1:20" x14ac:dyDescent="0.25">
      <c r="A2944" s="5">
        <f>2937</f>
      </c>
      <c r="B2944" s="5" t="s">
        <v>2963</v>
      </c>
      <c r="C2944" s="5" t="s">
        <v>27</v>
      </c>
      <c r="D2944" s="5" t="s">
        <v>26</v>
      </c>
      <c r="E2944" s="5">
        <v>21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10</v>
      </c>
      <c r="Q2944" s="5">
        <v>20</v>
      </c>
      <c r="R2944" s="5">
        <v>23</v>
      </c>
      <c r="S2944" s="5" t="s">
        <v>26</v>
      </c>
      <c r="T2944" s="5"/>
    </row>
    <row r="2945" spans="1:20" x14ac:dyDescent="0.25">
      <c r="A2945" s="5">
        <f>2938</f>
      </c>
      <c r="B2945" s="5" t="s">
        <v>2964</v>
      </c>
      <c r="C2945" s="5" t="s">
        <v>27</v>
      </c>
      <c r="D2945" s="5" t="s">
        <v>26</v>
      </c>
      <c r="E2945" s="5">
        <v>21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10</v>
      </c>
      <c r="Q2945" s="5">
        <v>20</v>
      </c>
      <c r="R2945" s="5">
        <v>23</v>
      </c>
      <c r="S2945" s="5" t="s">
        <v>26</v>
      </c>
      <c r="T2945" s="5"/>
    </row>
    <row r="2946" spans="1:20" x14ac:dyDescent="0.25">
      <c r="A2946" s="5">
        <f>2939</f>
      </c>
      <c r="B2946" s="5" t="s">
        <v>2965</v>
      </c>
      <c r="C2946" s="5" t="s">
        <v>27</v>
      </c>
      <c r="D2946" s="5" t="s">
        <v>26</v>
      </c>
      <c r="E2946" s="5">
        <v>21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10</v>
      </c>
      <c r="Q2946" s="5">
        <v>20</v>
      </c>
      <c r="R2946" s="5">
        <v>23</v>
      </c>
      <c r="S2946" s="5" t="s">
        <v>26</v>
      </c>
      <c r="T2946" s="5"/>
    </row>
    <row r="2947" spans="1:20" x14ac:dyDescent="0.25">
      <c r="A2947" s="5">
        <f>2940</f>
      </c>
      <c r="B2947" s="5" t="s">
        <v>2966</v>
      </c>
      <c r="C2947" s="5" t="s">
        <v>27</v>
      </c>
      <c r="D2947" s="5" t="s">
        <v>26</v>
      </c>
      <c r="E2947" s="5">
        <v>21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10</v>
      </c>
      <c r="Q2947" s="5">
        <v>20</v>
      </c>
      <c r="R2947" s="5">
        <v>23</v>
      </c>
      <c r="S2947" s="5" t="s">
        <v>26</v>
      </c>
      <c r="T2947" s="5"/>
    </row>
    <row r="2948" spans="1:20" x14ac:dyDescent="0.25">
      <c r="A2948" s="5">
        <f>2941</f>
      </c>
      <c r="B2948" s="5" t="s">
        <v>2967</v>
      </c>
      <c r="C2948" s="5" t="s">
        <v>27</v>
      </c>
      <c r="D2948" s="5" t="s">
        <v>26</v>
      </c>
      <c r="E2948" s="5">
        <v>21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10</v>
      </c>
      <c r="Q2948" s="5">
        <v>20</v>
      </c>
      <c r="R2948" s="5">
        <v>23</v>
      </c>
      <c r="S2948" s="5" t="s">
        <v>26</v>
      </c>
      <c r="T2948" s="5"/>
    </row>
    <row r="2949" spans="1:20" x14ac:dyDescent="0.25">
      <c r="A2949" s="5">
        <f>2942</f>
      </c>
      <c r="B2949" s="5" t="s">
        <v>2968</v>
      </c>
      <c r="C2949" s="5" t="s">
        <v>27</v>
      </c>
      <c r="D2949" s="5" t="s">
        <v>26</v>
      </c>
      <c r="E2949" s="5">
        <v>21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10</v>
      </c>
      <c r="Q2949" s="5">
        <v>20</v>
      </c>
      <c r="R2949" s="5">
        <v>23</v>
      </c>
      <c r="S2949" s="5" t="s">
        <v>26</v>
      </c>
      <c r="T2949" s="5"/>
    </row>
    <row r="2950" spans="1:20" x14ac:dyDescent="0.25">
      <c r="A2950" s="5">
        <f>2943</f>
      </c>
      <c r="B2950" s="5" t="s">
        <v>2969</v>
      </c>
      <c r="C2950" s="5" t="s">
        <v>27</v>
      </c>
      <c r="D2950" s="5" t="s">
        <v>26</v>
      </c>
      <c r="E2950" s="5">
        <v>21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10</v>
      </c>
      <c r="Q2950" s="5">
        <v>20</v>
      </c>
      <c r="R2950" s="5">
        <v>23</v>
      </c>
      <c r="S2950" s="5" t="s">
        <v>26</v>
      </c>
      <c r="T2950" s="5"/>
    </row>
    <row r="2951" spans="1:20" x14ac:dyDescent="0.25">
      <c r="A2951" s="5">
        <f>2944</f>
      </c>
      <c r="B2951" s="5" t="s">
        <v>2970</v>
      </c>
      <c r="C2951" s="5" t="s">
        <v>27</v>
      </c>
      <c r="D2951" s="5" t="s">
        <v>26</v>
      </c>
      <c r="E2951" s="5">
        <v>21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10</v>
      </c>
      <c r="Q2951" s="5">
        <v>20</v>
      </c>
      <c r="R2951" s="5">
        <v>23</v>
      </c>
      <c r="S2951" s="5" t="s">
        <v>26</v>
      </c>
      <c r="T2951" s="5"/>
    </row>
    <row r="2952" spans="1:20" x14ac:dyDescent="0.25">
      <c r="A2952" s="5">
        <f>2945</f>
      </c>
      <c r="B2952" s="5" t="s">
        <v>2971</v>
      </c>
      <c r="C2952" s="5" t="s">
        <v>27</v>
      </c>
      <c r="D2952" s="5" t="s">
        <v>26</v>
      </c>
      <c r="E2952" s="5">
        <v>21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10</v>
      </c>
      <c r="Q2952" s="5">
        <v>20</v>
      </c>
      <c r="R2952" s="5">
        <v>23</v>
      </c>
      <c r="S2952" s="5" t="s">
        <v>26</v>
      </c>
      <c r="T2952" s="5"/>
    </row>
    <row r="2953" spans="1:20" x14ac:dyDescent="0.25">
      <c r="A2953" s="5">
        <f>2946</f>
      </c>
      <c r="B2953" s="5" t="s">
        <v>2972</v>
      </c>
      <c r="C2953" s="5" t="s">
        <v>27</v>
      </c>
      <c r="D2953" s="5" t="s">
        <v>26</v>
      </c>
      <c r="E2953" s="5">
        <v>21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10</v>
      </c>
      <c r="Q2953" s="5">
        <v>20</v>
      </c>
      <c r="R2953" s="5">
        <v>23</v>
      </c>
      <c r="S2953" s="5" t="s">
        <v>26</v>
      </c>
      <c r="T2953" s="5"/>
    </row>
    <row r="2954" spans="1:20" x14ac:dyDescent="0.25">
      <c r="A2954" s="5">
        <f>2947</f>
      </c>
      <c r="B2954" s="5" t="s">
        <v>2973</v>
      </c>
      <c r="C2954" s="5" t="s">
        <v>27</v>
      </c>
      <c r="D2954" s="5" t="s">
        <v>26</v>
      </c>
      <c r="E2954" s="5">
        <v>21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10</v>
      </c>
      <c r="Q2954" s="5">
        <v>20</v>
      </c>
      <c r="R2954" s="5">
        <v>23</v>
      </c>
      <c r="S2954" s="5" t="s">
        <v>26</v>
      </c>
      <c r="T2954" s="5"/>
    </row>
    <row r="2955" spans="1:20" x14ac:dyDescent="0.25">
      <c r="A2955" s="5">
        <f>2948</f>
      </c>
      <c r="B2955" s="5" t="s">
        <v>2974</v>
      </c>
      <c r="C2955" s="5" t="s">
        <v>27</v>
      </c>
      <c r="D2955" s="5" t="s">
        <v>26</v>
      </c>
      <c r="E2955" s="5">
        <v>21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10</v>
      </c>
      <c r="Q2955" s="5">
        <v>20</v>
      </c>
      <c r="R2955" s="5">
        <v>23</v>
      </c>
      <c r="S2955" s="5" t="s">
        <v>26</v>
      </c>
      <c r="T2955" s="5"/>
    </row>
    <row r="2956" spans="1:20" x14ac:dyDescent="0.25">
      <c r="A2956" s="5">
        <f>2949</f>
      </c>
      <c r="B2956" s="5" t="s">
        <v>2975</v>
      </c>
      <c r="C2956" s="5" t="s">
        <v>27</v>
      </c>
      <c r="D2956" s="5" t="s">
        <v>26</v>
      </c>
      <c r="E2956" s="5">
        <v>21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10</v>
      </c>
      <c r="Q2956" s="5">
        <v>20</v>
      </c>
      <c r="R2956" s="5">
        <v>23</v>
      </c>
      <c r="S2956" s="5" t="s">
        <v>26</v>
      </c>
      <c r="T2956" s="5"/>
    </row>
    <row r="2957" spans="1:20" x14ac:dyDescent="0.25">
      <c r="A2957" s="5">
        <f>2950</f>
      </c>
      <c r="B2957" s="5" t="s">
        <v>2976</v>
      </c>
      <c r="C2957" s="5" t="s">
        <v>27</v>
      </c>
      <c r="D2957" s="5" t="s">
        <v>26</v>
      </c>
      <c r="E2957" s="5">
        <v>21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10</v>
      </c>
      <c r="Q2957" s="5">
        <v>20</v>
      </c>
      <c r="R2957" s="5">
        <v>23</v>
      </c>
      <c r="S2957" s="5" t="s">
        <v>26</v>
      </c>
      <c r="T2957" s="5"/>
    </row>
    <row r="2958" spans="1:20" x14ac:dyDescent="0.25">
      <c r="A2958" s="5">
        <f>2951</f>
      </c>
      <c r="B2958" s="5" t="s">
        <v>2977</v>
      </c>
      <c r="C2958" s="5" t="s">
        <v>27</v>
      </c>
      <c r="D2958" s="5" t="s">
        <v>26</v>
      </c>
      <c r="E2958" s="5">
        <v>21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10</v>
      </c>
      <c r="Q2958" s="5">
        <v>20</v>
      </c>
      <c r="R2958" s="5">
        <v>23</v>
      </c>
      <c r="S2958" s="5" t="s">
        <v>26</v>
      </c>
      <c r="T2958" s="5"/>
    </row>
    <row r="2959" spans="1:20" x14ac:dyDescent="0.25">
      <c r="A2959" s="5">
        <f>2952</f>
      </c>
      <c r="B2959" s="5" t="s">
        <v>2978</v>
      </c>
      <c r="C2959" s="5" t="s">
        <v>27</v>
      </c>
      <c r="D2959" s="5" t="s">
        <v>26</v>
      </c>
      <c r="E2959" s="5">
        <v>21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10</v>
      </c>
      <c r="Q2959" s="5">
        <v>20</v>
      </c>
      <c r="R2959" s="5">
        <v>23</v>
      </c>
      <c r="S2959" s="5" t="s">
        <v>26</v>
      </c>
      <c r="T2959" s="5"/>
    </row>
    <row r="2960" spans="1:20" x14ac:dyDescent="0.25">
      <c r="A2960" s="5">
        <f>2953</f>
      </c>
      <c r="B2960" s="5" t="s">
        <v>2979</v>
      </c>
      <c r="C2960" s="5" t="s">
        <v>27</v>
      </c>
      <c r="D2960" s="5" t="s">
        <v>26</v>
      </c>
      <c r="E2960" s="5">
        <v>21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10</v>
      </c>
      <c r="Q2960" s="5">
        <v>20</v>
      </c>
      <c r="R2960" s="5">
        <v>23</v>
      </c>
      <c r="S2960" s="5" t="s">
        <v>26</v>
      </c>
      <c r="T2960" s="5"/>
    </row>
    <row r="2961" spans="1:20" x14ac:dyDescent="0.25">
      <c r="A2961" s="5">
        <f>2954</f>
      </c>
      <c r="B2961" s="5" t="s">
        <v>2980</v>
      </c>
      <c r="C2961" s="5" t="s">
        <v>27</v>
      </c>
      <c r="D2961" s="5" t="s">
        <v>26</v>
      </c>
      <c r="E2961" s="5">
        <v>21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10</v>
      </c>
      <c r="Q2961" s="5">
        <v>20</v>
      </c>
      <c r="R2961" s="5">
        <v>23</v>
      </c>
      <c r="S2961" s="5" t="s">
        <v>26</v>
      </c>
      <c r="T2961" s="5"/>
    </row>
    <row r="2962" spans="1:20" x14ac:dyDescent="0.25">
      <c r="A2962" s="5">
        <f>2955</f>
      </c>
      <c r="B2962" s="5" t="s">
        <v>2981</v>
      </c>
      <c r="C2962" s="5" t="s">
        <v>27</v>
      </c>
      <c r="D2962" s="5" t="s">
        <v>26</v>
      </c>
      <c r="E2962" s="5">
        <v>21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10</v>
      </c>
      <c r="Q2962" s="5">
        <v>20</v>
      </c>
      <c r="R2962" s="5">
        <v>23</v>
      </c>
      <c r="S2962" s="5" t="s">
        <v>26</v>
      </c>
      <c r="T2962" s="5"/>
    </row>
    <row r="2963" spans="1:20" x14ac:dyDescent="0.25">
      <c r="A2963" s="5">
        <f>2956</f>
      </c>
      <c r="B2963" s="5" t="s">
        <v>2982</v>
      </c>
      <c r="C2963" s="5" t="s">
        <v>27</v>
      </c>
      <c r="D2963" s="5" t="s">
        <v>26</v>
      </c>
      <c r="E2963" s="5">
        <v>21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10</v>
      </c>
      <c r="Q2963" s="5">
        <v>20</v>
      </c>
      <c r="R2963" s="5">
        <v>23</v>
      </c>
      <c r="S2963" s="5" t="s">
        <v>26</v>
      </c>
      <c r="T2963" s="5"/>
    </row>
    <row r="2964" spans="1:20" x14ac:dyDescent="0.25">
      <c r="A2964" s="5">
        <f>2957</f>
      </c>
      <c r="B2964" s="5" t="s">
        <v>2983</v>
      </c>
      <c r="C2964" s="5" t="s">
        <v>27</v>
      </c>
      <c r="D2964" s="5" t="s">
        <v>26</v>
      </c>
      <c r="E2964" s="5">
        <v>21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10</v>
      </c>
      <c r="Q2964" s="5">
        <v>20</v>
      </c>
      <c r="R2964" s="5">
        <v>23</v>
      </c>
      <c r="S2964" s="5" t="s">
        <v>26</v>
      </c>
      <c r="T2964" s="5"/>
    </row>
    <row r="2965" spans="1:20" x14ac:dyDescent="0.25">
      <c r="A2965" s="5">
        <f>2958</f>
      </c>
      <c r="B2965" s="5" t="s">
        <v>2984</v>
      </c>
      <c r="C2965" s="5" t="s">
        <v>27</v>
      </c>
      <c r="D2965" s="5" t="s">
        <v>26</v>
      </c>
      <c r="E2965" s="5">
        <v>21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10</v>
      </c>
      <c r="Q2965" s="5">
        <v>20</v>
      </c>
      <c r="R2965" s="5">
        <v>23</v>
      </c>
      <c r="S2965" s="5" t="s">
        <v>26</v>
      </c>
      <c r="T2965" s="5"/>
    </row>
    <row r="2966" spans="1:20" x14ac:dyDescent="0.25">
      <c r="A2966" s="5">
        <f>2959</f>
      </c>
      <c r="B2966" s="5" t="s">
        <v>2985</v>
      </c>
      <c r="C2966" s="5" t="s">
        <v>27</v>
      </c>
      <c r="D2966" s="5" t="s">
        <v>26</v>
      </c>
      <c r="E2966" s="5">
        <v>21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10</v>
      </c>
      <c r="Q2966" s="5">
        <v>20</v>
      </c>
      <c r="R2966" s="5">
        <v>23</v>
      </c>
      <c r="S2966" s="5" t="s">
        <v>26</v>
      </c>
      <c r="T2966" s="5"/>
    </row>
    <row r="2967" spans="1:20" x14ac:dyDescent="0.25">
      <c r="A2967" s="5">
        <f>2960</f>
      </c>
      <c r="B2967" s="5" t="s">
        <v>2986</v>
      </c>
      <c r="C2967" s="5" t="s">
        <v>27</v>
      </c>
      <c r="D2967" s="5" t="s">
        <v>26</v>
      </c>
      <c r="E2967" s="5">
        <v>21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10</v>
      </c>
      <c r="Q2967" s="5">
        <v>20</v>
      </c>
      <c r="R2967" s="5">
        <v>23</v>
      </c>
      <c r="S2967" s="5" t="s">
        <v>26</v>
      </c>
      <c r="T2967" s="5"/>
    </row>
    <row r="2968" spans="1:20" x14ac:dyDescent="0.25">
      <c r="A2968" s="5">
        <f>2961</f>
      </c>
      <c r="B2968" s="5" t="s">
        <v>2987</v>
      </c>
      <c r="C2968" s="5" t="s">
        <v>27</v>
      </c>
      <c r="D2968" s="5" t="s">
        <v>26</v>
      </c>
      <c r="E2968" s="5">
        <v>21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10</v>
      </c>
      <c r="Q2968" s="5">
        <v>20</v>
      </c>
      <c r="R2968" s="5">
        <v>23</v>
      </c>
      <c r="S2968" s="5" t="s">
        <v>26</v>
      </c>
      <c r="T2968" s="5"/>
    </row>
    <row r="2969" spans="1:20" x14ac:dyDescent="0.25">
      <c r="A2969" s="5">
        <f>2962</f>
      </c>
      <c r="B2969" s="5" t="s">
        <v>2988</v>
      </c>
      <c r="C2969" s="5" t="s">
        <v>27</v>
      </c>
      <c r="D2969" s="5" t="s">
        <v>26</v>
      </c>
      <c r="E2969" s="5">
        <v>21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10</v>
      </c>
      <c r="Q2969" s="5">
        <v>20</v>
      </c>
      <c r="R2969" s="5">
        <v>23</v>
      </c>
      <c r="S2969" s="5" t="s">
        <v>26</v>
      </c>
      <c r="T2969" s="5"/>
    </row>
    <row r="2970" spans="1:20" x14ac:dyDescent="0.25">
      <c r="A2970" s="5">
        <f>2963</f>
      </c>
      <c r="B2970" s="5" t="s">
        <v>2989</v>
      </c>
      <c r="C2970" s="5" t="s">
        <v>27</v>
      </c>
      <c r="D2970" s="5" t="s">
        <v>26</v>
      </c>
      <c r="E2970" s="5">
        <v>21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10</v>
      </c>
      <c r="Q2970" s="5">
        <v>20</v>
      </c>
      <c r="R2970" s="5">
        <v>23</v>
      </c>
      <c r="S2970" s="5" t="s">
        <v>26</v>
      </c>
      <c r="T2970" s="5"/>
    </row>
    <row r="2971" spans="1:20" x14ac:dyDescent="0.25">
      <c r="A2971" s="5">
        <f>2964</f>
      </c>
      <c r="B2971" s="5" t="s">
        <v>2990</v>
      </c>
      <c r="C2971" s="5" t="s">
        <v>27</v>
      </c>
      <c r="D2971" s="5" t="s">
        <v>26</v>
      </c>
      <c r="E2971" s="5">
        <v>21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10</v>
      </c>
      <c r="Q2971" s="5">
        <v>20</v>
      </c>
      <c r="R2971" s="5">
        <v>23</v>
      </c>
      <c r="S2971" s="5" t="s">
        <v>26</v>
      </c>
      <c r="T2971" s="5"/>
    </row>
    <row r="2972" spans="1:20" x14ac:dyDescent="0.25">
      <c r="A2972" s="5">
        <f>2965</f>
      </c>
      <c r="B2972" s="5" t="s">
        <v>2991</v>
      </c>
      <c r="C2972" s="5" t="s">
        <v>27</v>
      </c>
      <c r="D2972" s="5" t="s">
        <v>26</v>
      </c>
      <c r="E2972" s="5">
        <v>21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10</v>
      </c>
      <c r="Q2972" s="5">
        <v>20</v>
      </c>
      <c r="R2972" s="5">
        <v>23</v>
      </c>
      <c r="S2972" s="5" t="s">
        <v>26</v>
      </c>
      <c r="T2972" s="5"/>
    </row>
    <row r="2973" spans="1:20" x14ac:dyDescent="0.25">
      <c r="A2973" s="5">
        <f>2966</f>
      </c>
      <c r="B2973" s="5" t="s">
        <v>2992</v>
      </c>
      <c r="C2973" s="5" t="s">
        <v>27</v>
      </c>
      <c r="D2973" s="5" t="s">
        <v>26</v>
      </c>
      <c r="E2973" s="5">
        <v>21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10</v>
      </c>
      <c r="Q2973" s="5">
        <v>20</v>
      </c>
      <c r="R2973" s="5">
        <v>23</v>
      </c>
      <c r="S2973" s="5" t="s">
        <v>26</v>
      </c>
      <c r="T2973" s="5"/>
    </row>
    <row r="2974" spans="1:20" x14ac:dyDescent="0.25">
      <c r="A2974" s="5">
        <f>2967</f>
      </c>
      <c r="B2974" s="5" t="s">
        <v>2993</v>
      </c>
      <c r="C2974" s="5" t="s">
        <v>27</v>
      </c>
      <c r="D2974" s="5" t="s">
        <v>26</v>
      </c>
      <c r="E2974" s="5">
        <v>21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10</v>
      </c>
      <c r="Q2974" s="5">
        <v>20</v>
      </c>
      <c r="R2974" s="5">
        <v>23</v>
      </c>
      <c r="S2974" s="5" t="s">
        <v>26</v>
      </c>
      <c r="T2974" s="5"/>
    </row>
    <row r="2975" spans="1:20" x14ac:dyDescent="0.25">
      <c r="A2975" s="5">
        <f>2968</f>
      </c>
      <c r="B2975" s="5" t="s">
        <v>2994</v>
      </c>
      <c r="C2975" s="5" t="s">
        <v>27</v>
      </c>
      <c r="D2975" s="5" t="s">
        <v>26</v>
      </c>
      <c r="E2975" s="5">
        <v>21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10</v>
      </c>
      <c r="Q2975" s="5">
        <v>20</v>
      </c>
      <c r="R2975" s="5">
        <v>23</v>
      </c>
      <c r="S2975" s="5" t="s">
        <v>26</v>
      </c>
      <c r="T2975" s="5"/>
    </row>
    <row r="2976" spans="1:20" x14ac:dyDescent="0.25">
      <c r="A2976" s="5">
        <f>2969</f>
      </c>
      <c r="B2976" s="5" t="s">
        <v>2995</v>
      </c>
      <c r="C2976" s="5" t="s">
        <v>27</v>
      </c>
      <c r="D2976" s="5" t="s">
        <v>26</v>
      </c>
      <c r="E2976" s="5">
        <v>21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10</v>
      </c>
      <c r="Q2976" s="5">
        <v>20</v>
      </c>
      <c r="R2976" s="5">
        <v>23</v>
      </c>
      <c r="S2976" s="5" t="s">
        <v>26</v>
      </c>
      <c r="T2976" s="5"/>
    </row>
    <row r="2977" spans="1:20" x14ac:dyDescent="0.25">
      <c r="A2977" s="5">
        <f>2970</f>
      </c>
      <c r="B2977" s="5" t="s">
        <v>2996</v>
      </c>
      <c r="C2977" s="5" t="s">
        <v>27</v>
      </c>
      <c r="D2977" s="5" t="s">
        <v>26</v>
      </c>
      <c r="E2977" s="5">
        <v>21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10</v>
      </c>
      <c r="Q2977" s="5">
        <v>20</v>
      </c>
      <c r="R2977" s="5">
        <v>23</v>
      </c>
      <c r="S2977" s="5" t="s">
        <v>26</v>
      </c>
      <c r="T2977" s="5"/>
    </row>
    <row r="2978" spans="1:20" x14ac:dyDescent="0.25">
      <c r="A2978" s="5">
        <f>2971</f>
      </c>
      <c r="B2978" s="5" t="s">
        <v>2997</v>
      </c>
      <c r="C2978" s="5" t="s">
        <v>27</v>
      </c>
      <c r="D2978" s="5" t="s">
        <v>26</v>
      </c>
      <c r="E2978" s="5">
        <v>21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10</v>
      </c>
      <c r="Q2978" s="5">
        <v>20</v>
      </c>
      <c r="R2978" s="5">
        <v>23</v>
      </c>
      <c r="S2978" s="5" t="s">
        <v>26</v>
      </c>
      <c r="T2978" s="5"/>
    </row>
    <row r="2979" spans="1:20" x14ac:dyDescent="0.25">
      <c r="A2979" s="5">
        <f>2972</f>
      </c>
      <c r="B2979" s="5" t="s">
        <v>2998</v>
      </c>
      <c r="C2979" s="5" t="s">
        <v>27</v>
      </c>
      <c r="D2979" s="5" t="s">
        <v>26</v>
      </c>
      <c r="E2979" s="5">
        <v>21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10</v>
      </c>
      <c r="Q2979" s="5">
        <v>20</v>
      </c>
      <c r="R2979" s="5">
        <v>23</v>
      </c>
      <c r="S2979" s="5" t="s">
        <v>26</v>
      </c>
      <c r="T2979" s="5"/>
    </row>
    <row r="2980" spans="1:20" x14ac:dyDescent="0.25">
      <c r="A2980" s="5">
        <f>2973</f>
      </c>
      <c r="B2980" s="5" t="s">
        <v>2999</v>
      </c>
      <c r="C2980" s="5" t="s">
        <v>27</v>
      </c>
      <c r="D2980" s="5" t="s">
        <v>26</v>
      </c>
      <c r="E2980" s="5">
        <v>21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10</v>
      </c>
      <c r="Q2980" s="5">
        <v>20</v>
      </c>
      <c r="R2980" s="5">
        <v>23</v>
      </c>
      <c r="S2980" s="5" t="s">
        <v>26</v>
      </c>
      <c r="T2980" s="5"/>
    </row>
    <row r="2981" spans="1:20" x14ac:dyDescent="0.25">
      <c r="A2981" s="5">
        <f>2974</f>
      </c>
      <c r="B2981" s="5" t="s">
        <v>3000</v>
      </c>
      <c r="C2981" s="5" t="s">
        <v>27</v>
      </c>
      <c r="D2981" s="5" t="s">
        <v>26</v>
      </c>
      <c r="E2981" s="5">
        <v>21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10</v>
      </c>
      <c r="Q2981" s="5">
        <v>20</v>
      </c>
      <c r="R2981" s="5">
        <v>23</v>
      </c>
      <c r="S2981" s="5" t="s">
        <v>26</v>
      </c>
      <c r="T2981" s="5"/>
    </row>
    <row r="2982" spans="1:20" x14ac:dyDescent="0.25">
      <c r="A2982" s="5">
        <f>2975</f>
      </c>
      <c r="B2982" s="5" t="s">
        <v>3001</v>
      </c>
      <c r="C2982" s="5" t="s">
        <v>27</v>
      </c>
      <c r="D2982" s="5" t="s">
        <v>26</v>
      </c>
      <c r="E2982" s="5">
        <v>21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10</v>
      </c>
      <c r="Q2982" s="5">
        <v>20</v>
      </c>
      <c r="R2982" s="5">
        <v>23</v>
      </c>
      <c r="S2982" s="5" t="s">
        <v>26</v>
      </c>
      <c r="T2982" s="5"/>
    </row>
    <row r="2983" spans="1:20" x14ac:dyDescent="0.25">
      <c r="A2983" s="5">
        <f>2976</f>
      </c>
      <c r="B2983" s="5" t="s">
        <v>3002</v>
      </c>
      <c r="C2983" s="5" t="s">
        <v>27</v>
      </c>
      <c r="D2983" s="5" t="s">
        <v>26</v>
      </c>
      <c r="E2983" s="5">
        <v>21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10</v>
      </c>
      <c r="Q2983" s="5">
        <v>20</v>
      </c>
      <c r="R2983" s="5">
        <v>23</v>
      </c>
      <c r="S2983" s="5" t="s">
        <v>26</v>
      </c>
      <c r="T2983" s="5"/>
    </row>
    <row r="2984" spans="1:20" x14ac:dyDescent="0.25">
      <c r="A2984" s="5">
        <f>2977</f>
      </c>
      <c r="B2984" s="5" t="s">
        <v>3003</v>
      </c>
      <c r="C2984" s="5" t="s">
        <v>27</v>
      </c>
      <c r="D2984" s="5" t="s">
        <v>26</v>
      </c>
      <c r="E2984" s="5">
        <v>21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10</v>
      </c>
      <c r="Q2984" s="5">
        <v>20</v>
      </c>
      <c r="R2984" s="5">
        <v>23</v>
      </c>
      <c r="S2984" s="5" t="s">
        <v>26</v>
      </c>
      <c r="T2984" s="5"/>
    </row>
    <row r="2985" spans="1:20" x14ac:dyDescent="0.25">
      <c r="A2985" s="5">
        <f>2978</f>
      </c>
      <c r="B2985" s="5" t="s">
        <v>3004</v>
      </c>
      <c r="C2985" s="5" t="s">
        <v>27</v>
      </c>
      <c r="D2985" s="5" t="s">
        <v>26</v>
      </c>
      <c r="E2985" s="5">
        <v>21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10</v>
      </c>
      <c r="Q2985" s="5">
        <v>20</v>
      </c>
      <c r="R2985" s="5">
        <v>23</v>
      </c>
      <c r="S2985" s="5" t="s">
        <v>26</v>
      </c>
      <c r="T2985" s="5"/>
    </row>
    <row r="2986" spans="1:20" x14ac:dyDescent="0.25">
      <c r="A2986" s="5">
        <f>2979</f>
      </c>
      <c r="B2986" s="5" t="s">
        <v>3005</v>
      </c>
      <c r="C2986" s="5" t="s">
        <v>27</v>
      </c>
      <c r="D2986" s="5" t="s">
        <v>26</v>
      </c>
      <c r="E2986" s="5">
        <v>21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10</v>
      </c>
      <c r="Q2986" s="5">
        <v>20</v>
      </c>
      <c r="R2986" s="5">
        <v>23</v>
      </c>
      <c r="S2986" s="5" t="s">
        <v>26</v>
      </c>
      <c r="T2986" s="5"/>
    </row>
    <row r="2987" spans="1:20" x14ac:dyDescent="0.25">
      <c r="A2987" s="5">
        <f>2980</f>
      </c>
      <c r="B2987" s="5" t="s">
        <v>3006</v>
      </c>
      <c r="C2987" s="5" t="s">
        <v>27</v>
      </c>
      <c r="D2987" s="5" t="s">
        <v>26</v>
      </c>
      <c r="E2987" s="5">
        <v>21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10</v>
      </c>
      <c r="Q2987" s="5">
        <v>20</v>
      </c>
      <c r="R2987" s="5">
        <v>23</v>
      </c>
      <c r="S2987" s="5" t="s">
        <v>26</v>
      </c>
      <c r="T2987" s="5"/>
    </row>
    <row r="2988" spans="1:20" x14ac:dyDescent="0.25">
      <c r="A2988" s="5">
        <f>2981</f>
      </c>
      <c r="B2988" s="5" t="s">
        <v>3007</v>
      </c>
      <c r="C2988" s="5" t="s">
        <v>27</v>
      </c>
      <c r="D2988" s="5" t="s">
        <v>26</v>
      </c>
      <c r="E2988" s="5">
        <v>21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10</v>
      </c>
      <c r="Q2988" s="5">
        <v>20</v>
      </c>
      <c r="R2988" s="5">
        <v>23</v>
      </c>
      <c r="S2988" s="5" t="s">
        <v>26</v>
      </c>
      <c r="T2988" s="5"/>
    </row>
    <row r="2989" spans="1:20" x14ac:dyDescent="0.25">
      <c r="A2989" s="5">
        <f>2982</f>
      </c>
      <c r="B2989" s="5" t="s">
        <v>3008</v>
      </c>
      <c r="C2989" s="5" t="s">
        <v>27</v>
      </c>
      <c r="D2989" s="5" t="s">
        <v>26</v>
      </c>
      <c r="E2989" s="5">
        <v>21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10</v>
      </c>
      <c r="Q2989" s="5">
        <v>20</v>
      </c>
      <c r="R2989" s="5">
        <v>23</v>
      </c>
      <c r="S2989" s="5" t="s">
        <v>26</v>
      </c>
      <c r="T2989" s="5"/>
    </row>
    <row r="2990" spans="1:20" x14ac:dyDescent="0.25">
      <c r="A2990" s="5">
        <f>2983</f>
      </c>
      <c r="B2990" s="5" t="s">
        <v>3009</v>
      </c>
      <c r="C2990" s="5" t="s">
        <v>27</v>
      </c>
      <c r="D2990" s="5" t="s">
        <v>26</v>
      </c>
      <c r="E2990" s="5">
        <v>21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10</v>
      </c>
      <c r="Q2990" s="5">
        <v>20</v>
      </c>
      <c r="R2990" s="5">
        <v>23</v>
      </c>
      <c r="S2990" s="5" t="s">
        <v>26</v>
      </c>
      <c r="T2990" s="5"/>
    </row>
    <row r="2991" spans="1:20" x14ac:dyDescent="0.25">
      <c r="A2991" s="5">
        <f>2984</f>
      </c>
      <c r="B2991" s="5" t="s">
        <v>3010</v>
      </c>
      <c r="C2991" s="5" t="s">
        <v>27</v>
      </c>
      <c r="D2991" s="5" t="s">
        <v>26</v>
      </c>
      <c r="E2991" s="5">
        <v>21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10</v>
      </c>
      <c r="Q2991" s="5">
        <v>20</v>
      </c>
      <c r="R2991" s="5">
        <v>23</v>
      </c>
      <c r="S2991" s="5" t="s">
        <v>26</v>
      </c>
      <c r="T2991" s="5"/>
    </row>
    <row r="2992" spans="1:20" x14ac:dyDescent="0.25">
      <c r="A2992" s="5">
        <f>2985</f>
      </c>
      <c r="B2992" s="5" t="s">
        <v>3011</v>
      </c>
      <c r="C2992" s="5" t="s">
        <v>27</v>
      </c>
      <c r="D2992" s="5" t="s">
        <v>26</v>
      </c>
      <c r="E2992" s="5">
        <v>21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10</v>
      </c>
      <c r="Q2992" s="5">
        <v>20</v>
      </c>
      <c r="R2992" s="5">
        <v>23</v>
      </c>
      <c r="S2992" s="5" t="s">
        <v>26</v>
      </c>
      <c r="T2992" s="5"/>
    </row>
    <row r="2993" spans="1:20" x14ac:dyDescent="0.25">
      <c r="A2993" s="5">
        <f>2986</f>
      </c>
      <c r="B2993" s="5" t="s">
        <v>3012</v>
      </c>
      <c r="C2993" s="5" t="s">
        <v>27</v>
      </c>
      <c r="D2993" s="5" t="s">
        <v>26</v>
      </c>
      <c r="E2993" s="5">
        <v>21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10</v>
      </c>
      <c r="Q2993" s="5">
        <v>20</v>
      </c>
      <c r="R2993" s="5">
        <v>23</v>
      </c>
      <c r="S2993" s="5" t="s">
        <v>26</v>
      </c>
      <c r="T2993" s="5"/>
    </row>
    <row r="2994" spans="1:20" x14ac:dyDescent="0.25">
      <c r="A2994" s="5">
        <f>2987</f>
      </c>
      <c r="B2994" s="5" t="s">
        <v>3013</v>
      </c>
      <c r="C2994" s="5" t="s">
        <v>27</v>
      </c>
      <c r="D2994" s="5" t="s">
        <v>26</v>
      </c>
      <c r="E2994" s="5">
        <v>21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10</v>
      </c>
      <c r="Q2994" s="5">
        <v>20</v>
      </c>
      <c r="R2994" s="5">
        <v>23</v>
      </c>
      <c r="S2994" s="5" t="s">
        <v>26</v>
      </c>
      <c r="T2994" s="5"/>
    </row>
    <row r="2995" spans="1:20" x14ac:dyDescent="0.25">
      <c r="A2995" s="5">
        <f>2988</f>
      </c>
      <c r="B2995" s="5" t="s">
        <v>3014</v>
      </c>
      <c r="C2995" s="5" t="s">
        <v>27</v>
      </c>
      <c r="D2995" s="5" t="s">
        <v>26</v>
      </c>
      <c r="E2995" s="5">
        <v>21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10</v>
      </c>
      <c r="Q2995" s="5">
        <v>20</v>
      </c>
      <c r="R2995" s="5">
        <v>23</v>
      </c>
      <c r="S2995" s="5" t="s">
        <v>26</v>
      </c>
      <c r="T2995" s="5"/>
    </row>
    <row r="2996" spans="1:20" x14ac:dyDescent="0.25">
      <c r="A2996" s="5">
        <f>2989</f>
      </c>
      <c r="B2996" s="5" t="s">
        <v>3015</v>
      </c>
      <c r="C2996" s="5" t="s">
        <v>27</v>
      </c>
      <c r="D2996" s="5" t="s">
        <v>26</v>
      </c>
      <c r="E2996" s="5">
        <v>21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10</v>
      </c>
      <c r="Q2996" s="5">
        <v>20</v>
      </c>
      <c r="R2996" s="5">
        <v>23</v>
      </c>
      <c r="S2996" s="5" t="s">
        <v>26</v>
      </c>
      <c r="T2996" s="5"/>
    </row>
    <row r="2997" spans="1:20" x14ac:dyDescent="0.25">
      <c r="A2997" s="5">
        <f>2990</f>
      </c>
      <c r="B2997" s="5" t="s">
        <v>3016</v>
      </c>
      <c r="C2997" s="5" t="s">
        <v>27</v>
      </c>
      <c r="D2997" s="5" t="s">
        <v>26</v>
      </c>
      <c r="E2997" s="5">
        <v>21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10</v>
      </c>
      <c r="Q2997" s="5">
        <v>20</v>
      </c>
      <c r="R2997" s="5">
        <v>23</v>
      </c>
      <c r="S2997" s="5" t="s">
        <v>26</v>
      </c>
      <c r="T2997" s="5"/>
    </row>
    <row r="2998" spans="1:20" x14ac:dyDescent="0.25">
      <c r="A2998" s="5">
        <f>2991</f>
      </c>
      <c r="B2998" s="5" t="s">
        <v>3017</v>
      </c>
      <c r="C2998" s="5" t="s">
        <v>27</v>
      </c>
      <c r="D2998" s="5" t="s">
        <v>26</v>
      </c>
      <c r="E2998" s="5">
        <v>21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10</v>
      </c>
      <c r="Q2998" s="5">
        <v>20</v>
      </c>
      <c r="R2998" s="5">
        <v>23</v>
      </c>
      <c r="S2998" s="5" t="s">
        <v>26</v>
      </c>
      <c r="T2998" s="5"/>
    </row>
    <row r="2999" spans="1:20" x14ac:dyDescent="0.25">
      <c r="A2999" s="5">
        <f>2992</f>
      </c>
      <c r="B2999" s="5" t="s">
        <v>3018</v>
      </c>
      <c r="C2999" s="5" t="s">
        <v>27</v>
      </c>
      <c r="D2999" s="5" t="s">
        <v>26</v>
      </c>
      <c r="E2999" s="5">
        <v>21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10</v>
      </c>
      <c r="Q2999" s="5">
        <v>20</v>
      </c>
      <c r="R2999" s="5">
        <v>23</v>
      </c>
      <c r="S2999" s="5" t="s">
        <v>26</v>
      </c>
      <c r="T2999" s="5"/>
    </row>
    <row r="3000" spans="1:20" x14ac:dyDescent="0.25">
      <c r="A3000" s="5">
        <f>2993</f>
      </c>
      <c r="B3000" s="5" t="s">
        <v>3019</v>
      </c>
      <c r="C3000" s="5" t="s">
        <v>27</v>
      </c>
      <c r="D3000" s="5" t="s">
        <v>26</v>
      </c>
      <c r="E3000" s="5">
        <v>21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10</v>
      </c>
      <c r="Q3000" s="5">
        <v>20</v>
      </c>
      <c r="R3000" s="5">
        <v>23</v>
      </c>
      <c r="S3000" s="5" t="s">
        <v>26</v>
      </c>
      <c r="T3000" s="5"/>
    </row>
    <row r="3001" spans="1:20" x14ac:dyDescent="0.25">
      <c r="A3001" s="5">
        <f>2994</f>
      </c>
      <c r="B3001" s="5" t="s">
        <v>3020</v>
      </c>
      <c r="C3001" s="5" t="s">
        <v>27</v>
      </c>
      <c r="D3001" s="5" t="s">
        <v>26</v>
      </c>
      <c r="E3001" s="5">
        <v>21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10</v>
      </c>
      <c r="Q3001" s="5">
        <v>20</v>
      </c>
      <c r="R3001" s="5">
        <v>23</v>
      </c>
      <c r="S3001" s="5" t="s">
        <v>26</v>
      </c>
      <c r="T3001" s="5"/>
    </row>
    <row r="3002" spans="1:20" x14ac:dyDescent="0.25">
      <c r="A3002" s="5">
        <f>2995</f>
      </c>
      <c r="B3002" s="5" t="s">
        <v>3021</v>
      </c>
      <c r="C3002" s="5" t="s">
        <v>27</v>
      </c>
      <c r="D3002" s="5" t="s">
        <v>26</v>
      </c>
      <c r="E3002" s="5">
        <v>21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10</v>
      </c>
      <c r="Q3002" s="5">
        <v>20</v>
      </c>
      <c r="R3002" s="5">
        <v>23</v>
      </c>
      <c r="S3002" s="5" t="s">
        <v>26</v>
      </c>
      <c r="T3002" s="5"/>
    </row>
    <row r="3003" spans="1:20" x14ac:dyDescent="0.25">
      <c r="A3003" s="5">
        <f>2996</f>
      </c>
      <c r="B3003" s="5" t="s">
        <v>3022</v>
      </c>
      <c r="C3003" s="5" t="s">
        <v>27</v>
      </c>
      <c r="D3003" s="5" t="s">
        <v>26</v>
      </c>
      <c r="E3003" s="5">
        <v>21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10</v>
      </c>
      <c r="Q3003" s="5">
        <v>20</v>
      </c>
      <c r="R3003" s="5">
        <v>23</v>
      </c>
      <c r="S3003" s="5" t="s">
        <v>26</v>
      </c>
      <c r="T3003" s="5"/>
    </row>
    <row r="3004" spans="1:20" x14ac:dyDescent="0.25">
      <c r="A3004" s="5">
        <f>2997</f>
      </c>
      <c r="B3004" s="5" t="s">
        <v>3023</v>
      </c>
      <c r="C3004" s="5" t="s">
        <v>27</v>
      </c>
      <c r="D3004" s="5" t="s">
        <v>26</v>
      </c>
      <c r="E3004" s="5">
        <v>21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10</v>
      </c>
      <c r="Q3004" s="5">
        <v>20</v>
      </c>
      <c r="R3004" s="5">
        <v>23</v>
      </c>
      <c r="S3004" s="5" t="s">
        <v>26</v>
      </c>
      <c r="T3004" s="5"/>
    </row>
    <row r="3005" spans="1:20" x14ac:dyDescent="0.25">
      <c r="A3005" s="5">
        <f>2998</f>
      </c>
      <c r="B3005" s="5" t="s">
        <v>3024</v>
      </c>
      <c r="C3005" s="5" t="s">
        <v>27</v>
      </c>
      <c r="D3005" s="5" t="s">
        <v>26</v>
      </c>
      <c r="E3005" s="5">
        <v>21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10</v>
      </c>
      <c r="Q3005" s="5">
        <v>20</v>
      </c>
      <c r="R3005" s="5">
        <v>23</v>
      </c>
      <c r="S3005" s="5" t="s">
        <v>26</v>
      </c>
      <c r="T3005" s="5"/>
    </row>
    <row r="3006" spans="1:20" x14ac:dyDescent="0.25">
      <c r="A3006" s="5">
        <f>2999</f>
      </c>
      <c r="B3006" s="5" t="s">
        <v>3025</v>
      </c>
      <c r="C3006" s="5" t="s">
        <v>27</v>
      </c>
      <c r="D3006" s="5" t="s">
        <v>26</v>
      </c>
      <c r="E3006" s="5">
        <v>21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10</v>
      </c>
      <c r="Q3006" s="5">
        <v>20</v>
      </c>
      <c r="R3006" s="5">
        <v>23</v>
      </c>
      <c r="S3006" s="5" t="s">
        <v>26</v>
      </c>
      <c r="T3006" s="5"/>
    </row>
    <row r="3007" spans="1:20" x14ac:dyDescent="0.25">
      <c r="A3007" s="5">
        <f>3000</f>
      </c>
      <c r="B3007" s="5" t="s">
        <v>3026</v>
      </c>
      <c r="C3007" s="5" t="s">
        <v>27</v>
      </c>
      <c r="D3007" s="5" t="s">
        <v>26</v>
      </c>
      <c r="E3007" s="5">
        <v>21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10</v>
      </c>
      <c r="Q3007" s="5">
        <v>20</v>
      </c>
      <c r="R3007" s="5">
        <v>23</v>
      </c>
      <c r="S3007" s="5" t="s">
        <v>26</v>
      </c>
      <c r="T3007" s="5"/>
    </row>
    <row r="3008" spans="1:20" x14ac:dyDescent="0.25">
      <c r="A3008" s="5">
        <f>3001</f>
      </c>
      <c r="B3008" s="5" t="s">
        <v>3027</v>
      </c>
      <c r="C3008" s="5" t="s">
        <v>27</v>
      </c>
      <c r="D3008" s="5" t="s">
        <v>26</v>
      </c>
      <c r="E3008" s="5">
        <v>21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10</v>
      </c>
      <c r="Q3008" s="5">
        <v>20</v>
      </c>
      <c r="R3008" s="5">
        <v>23</v>
      </c>
      <c r="S3008" s="5" t="s">
        <v>26</v>
      </c>
      <c r="T3008" s="5"/>
    </row>
    <row r="3009" spans="1:20" x14ac:dyDescent="0.25">
      <c r="A3009" s="5">
        <f>3002</f>
      </c>
      <c r="B3009" s="5" t="s">
        <v>3028</v>
      </c>
      <c r="C3009" s="5" t="s">
        <v>27</v>
      </c>
      <c r="D3009" s="5" t="s">
        <v>26</v>
      </c>
      <c r="E3009" s="5">
        <v>21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10</v>
      </c>
      <c r="Q3009" s="5">
        <v>20</v>
      </c>
      <c r="R3009" s="5">
        <v>23</v>
      </c>
      <c r="S3009" s="5" t="s">
        <v>26</v>
      </c>
      <c r="T3009" s="5"/>
    </row>
    <row r="3010" spans="1:20" x14ac:dyDescent="0.25">
      <c r="A3010" s="5">
        <f>3003</f>
      </c>
      <c r="B3010" s="5" t="s">
        <v>3029</v>
      </c>
      <c r="C3010" s="5" t="s">
        <v>27</v>
      </c>
      <c r="D3010" s="5" t="s">
        <v>26</v>
      </c>
      <c r="E3010" s="5">
        <v>21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10</v>
      </c>
      <c r="Q3010" s="5">
        <v>20</v>
      </c>
      <c r="R3010" s="5">
        <v>23</v>
      </c>
      <c r="S3010" s="5" t="s">
        <v>26</v>
      </c>
      <c r="T3010" s="5"/>
    </row>
    <row r="3011" spans="1:20" x14ac:dyDescent="0.25">
      <c r="A3011" s="5">
        <f>3004</f>
      </c>
      <c r="B3011" s="5" t="s">
        <v>3030</v>
      </c>
      <c r="C3011" s="5" t="s">
        <v>27</v>
      </c>
      <c r="D3011" s="5" t="s">
        <v>26</v>
      </c>
      <c r="E3011" s="5">
        <v>21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10</v>
      </c>
      <c r="Q3011" s="5">
        <v>20</v>
      </c>
      <c r="R3011" s="5">
        <v>23</v>
      </c>
      <c r="S3011" s="5" t="s">
        <v>26</v>
      </c>
      <c r="T3011" s="5"/>
    </row>
    <row r="3012" spans="1:20" x14ac:dyDescent="0.25">
      <c r="A3012" s="5">
        <f>3005</f>
      </c>
      <c r="B3012" s="5" t="s">
        <v>3031</v>
      </c>
      <c r="C3012" s="5" t="s">
        <v>27</v>
      </c>
      <c r="D3012" s="5" t="s">
        <v>26</v>
      </c>
      <c r="E3012" s="5">
        <v>21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10</v>
      </c>
      <c r="Q3012" s="5">
        <v>20</v>
      </c>
      <c r="R3012" s="5">
        <v>23</v>
      </c>
      <c r="S3012" s="5" t="s">
        <v>26</v>
      </c>
      <c r="T3012" s="5"/>
    </row>
    <row r="3013" spans="1:20" x14ac:dyDescent="0.25">
      <c r="A3013" s="5">
        <f>3006</f>
      </c>
      <c r="B3013" s="5" t="s">
        <v>3032</v>
      </c>
      <c r="C3013" s="5" t="s">
        <v>27</v>
      </c>
      <c r="D3013" s="5" t="s">
        <v>26</v>
      </c>
      <c r="E3013" s="5">
        <v>21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10</v>
      </c>
      <c r="Q3013" s="5">
        <v>20</v>
      </c>
      <c r="R3013" s="5">
        <v>23</v>
      </c>
      <c r="S3013" s="5" t="s">
        <v>26</v>
      </c>
      <c r="T3013" s="5"/>
    </row>
    <row r="3014" spans="1:20" x14ac:dyDescent="0.25">
      <c r="A3014" s="5">
        <f>3007</f>
      </c>
      <c r="B3014" s="5" t="s">
        <v>3033</v>
      </c>
      <c r="C3014" s="5" t="s">
        <v>27</v>
      </c>
      <c r="D3014" s="5" t="s">
        <v>26</v>
      </c>
      <c r="E3014" s="5">
        <v>21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10</v>
      </c>
      <c r="Q3014" s="5">
        <v>20</v>
      </c>
      <c r="R3014" s="5">
        <v>23</v>
      </c>
      <c r="S3014" s="5" t="s">
        <v>26</v>
      </c>
      <c r="T3014" s="5"/>
    </row>
    <row r="3015" spans="1:20" x14ac:dyDescent="0.25">
      <c r="A3015" s="5">
        <f>3008</f>
      </c>
      <c r="B3015" s="5" t="s">
        <v>3034</v>
      </c>
      <c r="C3015" s="5" t="s">
        <v>27</v>
      </c>
      <c r="D3015" s="5" t="s">
        <v>26</v>
      </c>
      <c r="E3015" s="5">
        <v>21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10</v>
      </c>
      <c r="Q3015" s="5">
        <v>20</v>
      </c>
      <c r="R3015" s="5">
        <v>23</v>
      </c>
      <c r="S3015" s="5" t="s">
        <v>26</v>
      </c>
      <c r="T3015" s="5"/>
    </row>
    <row r="3016" spans="1:20" x14ac:dyDescent="0.25">
      <c r="A3016" s="5">
        <f>3009</f>
      </c>
      <c r="B3016" s="5" t="s">
        <v>3035</v>
      </c>
      <c r="C3016" s="5" t="s">
        <v>27</v>
      </c>
      <c r="D3016" s="5" t="s">
        <v>26</v>
      </c>
      <c r="E3016" s="5">
        <v>21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10</v>
      </c>
      <c r="Q3016" s="5">
        <v>20</v>
      </c>
      <c r="R3016" s="5">
        <v>23</v>
      </c>
      <c r="S3016" s="5" t="s">
        <v>26</v>
      </c>
      <c r="T3016" s="5"/>
    </row>
    <row r="3017" spans="1:20" x14ac:dyDescent="0.25">
      <c r="A3017" s="5">
        <f>3010</f>
      </c>
      <c r="B3017" s="5" t="s">
        <v>3036</v>
      </c>
      <c r="C3017" s="5" t="s">
        <v>27</v>
      </c>
      <c r="D3017" s="5" t="s">
        <v>26</v>
      </c>
      <c r="E3017" s="5">
        <v>21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10</v>
      </c>
      <c r="Q3017" s="5">
        <v>20</v>
      </c>
      <c r="R3017" s="5">
        <v>23</v>
      </c>
      <c r="S3017" s="5" t="s">
        <v>26</v>
      </c>
      <c r="T3017" s="5"/>
    </row>
    <row r="3018" spans="1:20" x14ac:dyDescent="0.25">
      <c r="A3018" s="5">
        <f>3011</f>
      </c>
      <c r="B3018" s="5" t="s">
        <v>3037</v>
      </c>
      <c r="C3018" s="5" t="s">
        <v>27</v>
      </c>
      <c r="D3018" s="5" t="s">
        <v>26</v>
      </c>
      <c r="E3018" s="5">
        <v>21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10</v>
      </c>
      <c r="Q3018" s="5">
        <v>20</v>
      </c>
      <c r="R3018" s="5">
        <v>23</v>
      </c>
      <c r="S3018" s="5" t="s">
        <v>26</v>
      </c>
      <c r="T3018" s="5"/>
    </row>
    <row r="3019" spans="1:20" x14ac:dyDescent="0.25">
      <c r="A3019" s="5">
        <f>3012</f>
      </c>
      <c r="B3019" s="5" t="s">
        <v>3038</v>
      </c>
      <c r="C3019" s="5" t="s">
        <v>27</v>
      </c>
      <c r="D3019" s="5" t="s">
        <v>26</v>
      </c>
      <c r="E3019" s="5">
        <v>21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10</v>
      </c>
      <c r="Q3019" s="5">
        <v>20</v>
      </c>
      <c r="R3019" s="5">
        <v>23</v>
      </c>
      <c r="S3019" s="5" t="s">
        <v>26</v>
      </c>
      <c r="T3019" s="5"/>
    </row>
    <row r="3020" spans="1:20" x14ac:dyDescent="0.25">
      <c r="A3020" s="5">
        <f>3013</f>
      </c>
      <c r="B3020" s="5" t="s">
        <v>3039</v>
      </c>
      <c r="C3020" s="5" t="s">
        <v>27</v>
      </c>
      <c r="D3020" s="5" t="s">
        <v>26</v>
      </c>
      <c r="E3020" s="5">
        <v>21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10</v>
      </c>
      <c r="Q3020" s="5">
        <v>20</v>
      </c>
      <c r="R3020" s="5">
        <v>23</v>
      </c>
      <c r="S3020" s="5" t="s">
        <v>26</v>
      </c>
      <c r="T3020" s="5"/>
    </row>
    <row r="3021" spans="1:20" x14ac:dyDescent="0.25">
      <c r="A3021" s="5">
        <f>3014</f>
      </c>
      <c r="B3021" s="5" t="s">
        <v>3040</v>
      </c>
      <c r="C3021" s="5" t="s">
        <v>27</v>
      </c>
      <c r="D3021" s="5" t="s">
        <v>26</v>
      </c>
      <c r="E3021" s="5">
        <v>21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10</v>
      </c>
      <c r="Q3021" s="5">
        <v>20</v>
      </c>
      <c r="R3021" s="5">
        <v>23</v>
      </c>
      <c r="S3021" s="5" t="s">
        <v>26</v>
      </c>
      <c r="T3021" s="5"/>
    </row>
    <row r="3022" spans="1:20" x14ac:dyDescent="0.25">
      <c r="A3022" s="5">
        <f>3015</f>
      </c>
      <c r="B3022" s="5" t="s">
        <v>3041</v>
      </c>
      <c r="C3022" s="5" t="s">
        <v>27</v>
      </c>
      <c r="D3022" s="5" t="s">
        <v>26</v>
      </c>
      <c r="E3022" s="5">
        <v>21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10</v>
      </c>
      <c r="Q3022" s="5">
        <v>20</v>
      </c>
      <c r="R3022" s="5">
        <v>23</v>
      </c>
      <c r="S3022" s="5" t="s">
        <v>26</v>
      </c>
      <c r="T3022" s="5"/>
    </row>
    <row r="3023" spans="1:20" x14ac:dyDescent="0.25">
      <c r="A3023" s="5">
        <f>3016</f>
      </c>
      <c r="B3023" s="5" t="s">
        <v>3042</v>
      </c>
      <c r="C3023" s="5" t="s">
        <v>27</v>
      </c>
      <c r="D3023" s="5" t="s">
        <v>26</v>
      </c>
      <c r="E3023" s="5">
        <v>21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10</v>
      </c>
      <c r="Q3023" s="5">
        <v>20</v>
      </c>
      <c r="R3023" s="5">
        <v>23</v>
      </c>
      <c r="S3023" s="5" t="s">
        <v>26</v>
      </c>
      <c r="T3023" s="5"/>
    </row>
    <row r="3024" spans="1:20" x14ac:dyDescent="0.25">
      <c r="A3024" s="5">
        <f>3017</f>
      </c>
      <c r="B3024" s="5" t="s">
        <v>3043</v>
      </c>
      <c r="C3024" s="5" t="s">
        <v>27</v>
      </c>
      <c r="D3024" s="5" t="s">
        <v>26</v>
      </c>
      <c r="E3024" s="5">
        <v>21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10</v>
      </c>
      <c r="Q3024" s="5">
        <v>20</v>
      </c>
      <c r="R3024" s="5">
        <v>23</v>
      </c>
      <c r="S3024" s="5" t="s">
        <v>26</v>
      </c>
      <c r="T3024" s="5"/>
    </row>
    <row r="3025" spans="1:20" x14ac:dyDescent="0.25">
      <c r="A3025" s="5">
        <f>3018</f>
      </c>
      <c r="B3025" s="5" t="s">
        <v>3044</v>
      </c>
      <c r="C3025" s="5" t="s">
        <v>27</v>
      </c>
      <c r="D3025" s="5" t="s">
        <v>26</v>
      </c>
      <c r="E3025" s="5">
        <v>21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10</v>
      </c>
      <c r="Q3025" s="5">
        <v>20</v>
      </c>
      <c r="R3025" s="5">
        <v>23</v>
      </c>
      <c r="S3025" s="5" t="s">
        <v>26</v>
      </c>
      <c r="T3025" s="5"/>
    </row>
    <row r="3026" spans="1:20" x14ac:dyDescent="0.25">
      <c r="A3026" s="5">
        <f>3019</f>
      </c>
      <c r="B3026" s="5" t="s">
        <v>3045</v>
      </c>
      <c r="C3026" s="5" t="s">
        <v>27</v>
      </c>
      <c r="D3026" s="5" t="s">
        <v>26</v>
      </c>
      <c r="E3026" s="5">
        <v>21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10</v>
      </c>
      <c r="Q3026" s="5">
        <v>20</v>
      </c>
      <c r="R3026" s="5">
        <v>23</v>
      </c>
      <c r="S3026" s="5" t="s">
        <v>26</v>
      </c>
      <c r="T3026" s="5"/>
    </row>
    <row r="3027" spans="1:20" x14ac:dyDescent="0.25">
      <c r="A3027" s="5">
        <f>3020</f>
      </c>
      <c r="B3027" s="5" t="s">
        <v>3046</v>
      </c>
      <c r="C3027" s="5" t="s">
        <v>27</v>
      </c>
      <c r="D3027" s="5" t="s">
        <v>26</v>
      </c>
      <c r="E3027" s="5">
        <v>21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10</v>
      </c>
      <c r="Q3027" s="5">
        <v>20</v>
      </c>
      <c r="R3027" s="5">
        <v>23</v>
      </c>
      <c r="S3027" s="5" t="s">
        <v>26</v>
      </c>
      <c r="T3027" s="5"/>
    </row>
    <row r="3028" spans="1:20" x14ac:dyDescent="0.25">
      <c r="A3028" s="5">
        <f>3021</f>
      </c>
      <c r="B3028" s="5" t="s">
        <v>3047</v>
      </c>
      <c r="C3028" s="5" t="s">
        <v>27</v>
      </c>
      <c r="D3028" s="5" t="s">
        <v>26</v>
      </c>
      <c r="E3028" s="5">
        <v>21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10</v>
      </c>
      <c r="Q3028" s="5">
        <v>20</v>
      </c>
      <c r="R3028" s="5">
        <v>23</v>
      </c>
      <c r="S3028" s="5" t="s">
        <v>26</v>
      </c>
      <c r="T3028" s="5"/>
    </row>
    <row r="3029" spans="1:20" x14ac:dyDescent="0.25">
      <c r="A3029" s="5">
        <f>3022</f>
      </c>
      <c r="B3029" s="5" t="s">
        <v>3048</v>
      </c>
      <c r="C3029" s="5" t="s">
        <v>27</v>
      </c>
      <c r="D3029" s="5" t="s">
        <v>26</v>
      </c>
      <c r="E3029" s="5">
        <v>21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10</v>
      </c>
      <c r="Q3029" s="5">
        <v>20</v>
      </c>
      <c r="R3029" s="5">
        <v>23</v>
      </c>
      <c r="S3029" s="5" t="s">
        <v>26</v>
      </c>
      <c r="T3029" s="5"/>
    </row>
    <row r="3030" spans="1:20" x14ac:dyDescent="0.25">
      <c r="A3030" s="5">
        <f>3023</f>
      </c>
      <c r="B3030" s="5" t="s">
        <v>3049</v>
      </c>
      <c r="C3030" s="5" t="s">
        <v>27</v>
      </c>
      <c r="D3030" s="5" t="s">
        <v>26</v>
      </c>
      <c r="E3030" s="5">
        <v>21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10</v>
      </c>
      <c r="Q3030" s="5">
        <v>20</v>
      </c>
      <c r="R3030" s="5">
        <v>23</v>
      </c>
      <c r="S3030" s="5" t="s">
        <v>26</v>
      </c>
      <c r="T3030" s="5"/>
    </row>
    <row r="3031" spans="1:20" x14ac:dyDescent="0.25">
      <c r="A3031" s="5">
        <f>3024</f>
      </c>
      <c r="B3031" s="5" t="s">
        <v>3050</v>
      </c>
      <c r="C3031" s="5" t="s">
        <v>27</v>
      </c>
      <c r="D3031" s="5" t="s">
        <v>26</v>
      </c>
      <c r="E3031" s="5">
        <v>21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10</v>
      </c>
      <c r="Q3031" s="5">
        <v>20</v>
      </c>
      <c r="R3031" s="5">
        <v>23</v>
      </c>
      <c r="S3031" s="5" t="s">
        <v>26</v>
      </c>
      <c r="T3031" s="5"/>
    </row>
    <row r="3032" spans="1:20" x14ac:dyDescent="0.25">
      <c r="A3032" s="5">
        <f>3025</f>
      </c>
      <c r="B3032" s="5" t="s">
        <v>3051</v>
      </c>
      <c r="C3032" s="5" t="s">
        <v>27</v>
      </c>
      <c r="D3032" s="5" t="s">
        <v>26</v>
      </c>
      <c r="E3032" s="5">
        <v>21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10</v>
      </c>
      <c r="Q3032" s="5">
        <v>20</v>
      </c>
      <c r="R3032" s="5">
        <v>23</v>
      </c>
      <c r="S3032" s="5" t="s">
        <v>26</v>
      </c>
      <c r="T3032" s="5"/>
    </row>
    <row r="3033" spans="1:20" x14ac:dyDescent="0.25">
      <c r="A3033" s="5">
        <f>3026</f>
      </c>
      <c r="B3033" s="5" t="s">
        <v>3052</v>
      </c>
      <c r="C3033" s="5" t="s">
        <v>27</v>
      </c>
      <c r="D3033" s="5" t="s">
        <v>26</v>
      </c>
      <c r="E3033" s="5">
        <v>21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10</v>
      </c>
      <c r="Q3033" s="5">
        <v>20</v>
      </c>
      <c r="R3033" s="5">
        <v>23</v>
      </c>
      <c r="S3033" s="5" t="s">
        <v>26</v>
      </c>
      <c r="T3033" s="5"/>
    </row>
    <row r="3034" spans="1:20" x14ac:dyDescent="0.25">
      <c r="A3034" s="5">
        <f>3027</f>
      </c>
      <c r="B3034" s="5" t="s">
        <v>3053</v>
      </c>
      <c r="C3034" s="5" t="s">
        <v>27</v>
      </c>
      <c r="D3034" s="5" t="s">
        <v>26</v>
      </c>
      <c r="E3034" s="5">
        <v>21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10</v>
      </c>
      <c r="Q3034" s="5">
        <v>20</v>
      </c>
      <c r="R3034" s="5">
        <v>23</v>
      </c>
      <c r="S3034" s="5" t="s">
        <v>26</v>
      </c>
      <c r="T3034" s="5"/>
    </row>
    <row r="3035" spans="1:20" x14ac:dyDescent="0.25">
      <c r="A3035" s="5">
        <f>3028</f>
      </c>
      <c r="B3035" s="5" t="s">
        <v>3054</v>
      </c>
      <c r="C3035" s="5" t="s">
        <v>27</v>
      </c>
      <c r="D3035" s="5" t="s">
        <v>26</v>
      </c>
      <c r="E3035" s="5">
        <v>21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10</v>
      </c>
      <c r="Q3035" s="5">
        <v>20</v>
      </c>
      <c r="R3035" s="5">
        <v>23</v>
      </c>
      <c r="S3035" s="5" t="s">
        <v>26</v>
      </c>
      <c r="T3035" s="5"/>
    </row>
    <row r="3036" spans="1:20" x14ac:dyDescent="0.25">
      <c r="A3036" s="5">
        <f>3029</f>
      </c>
      <c r="B3036" s="5" t="s">
        <v>3055</v>
      </c>
      <c r="C3036" s="5" t="s">
        <v>27</v>
      </c>
      <c r="D3036" s="5" t="s">
        <v>26</v>
      </c>
      <c r="E3036" s="5">
        <v>21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10</v>
      </c>
      <c r="Q3036" s="5">
        <v>20</v>
      </c>
      <c r="R3036" s="5">
        <v>23</v>
      </c>
      <c r="S3036" s="5" t="s">
        <v>26</v>
      </c>
      <c r="T3036" s="5"/>
    </row>
    <row r="3037" spans="1:20" x14ac:dyDescent="0.25">
      <c r="A3037" s="5">
        <f>3030</f>
      </c>
      <c r="B3037" s="5" t="s">
        <v>3056</v>
      </c>
      <c r="C3037" s="5" t="s">
        <v>27</v>
      </c>
      <c r="D3037" s="5" t="s">
        <v>26</v>
      </c>
      <c r="E3037" s="5">
        <v>21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10</v>
      </c>
      <c r="Q3037" s="5">
        <v>20</v>
      </c>
      <c r="R3037" s="5">
        <v>23</v>
      </c>
      <c r="S3037" s="5" t="s">
        <v>26</v>
      </c>
      <c r="T3037" s="5"/>
    </row>
    <row r="3038" spans="1:20" x14ac:dyDescent="0.25">
      <c r="A3038" s="5">
        <f>3031</f>
      </c>
      <c r="B3038" s="5" t="s">
        <v>3057</v>
      </c>
      <c r="C3038" s="5" t="s">
        <v>27</v>
      </c>
      <c r="D3038" s="5" t="s">
        <v>26</v>
      </c>
      <c r="E3038" s="5">
        <v>21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10</v>
      </c>
      <c r="Q3038" s="5">
        <v>20</v>
      </c>
      <c r="R3038" s="5">
        <v>23</v>
      </c>
      <c r="S3038" s="5" t="s">
        <v>26</v>
      </c>
      <c r="T3038" s="5"/>
    </row>
    <row r="3039" spans="1:20" x14ac:dyDescent="0.25">
      <c r="A3039" s="5">
        <f>3032</f>
      </c>
      <c r="B3039" s="5" t="s">
        <v>3058</v>
      </c>
      <c r="C3039" s="5" t="s">
        <v>27</v>
      </c>
      <c r="D3039" s="5" t="s">
        <v>26</v>
      </c>
      <c r="E3039" s="5">
        <v>21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10</v>
      </c>
      <c r="Q3039" s="5">
        <v>20</v>
      </c>
      <c r="R3039" s="5">
        <v>23</v>
      </c>
      <c r="S3039" s="5" t="s">
        <v>26</v>
      </c>
      <c r="T3039" s="5"/>
    </row>
    <row r="3040" spans="1:20" x14ac:dyDescent="0.25">
      <c r="A3040" s="5">
        <f>3033</f>
      </c>
      <c r="B3040" s="5" t="s">
        <v>3059</v>
      </c>
      <c r="C3040" s="5" t="s">
        <v>27</v>
      </c>
      <c r="D3040" s="5" t="s">
        <v>26</v>
      </c>
      <c r="E3040" s="5">
        <v>21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10</v>
      </c>
      <c r="Q3040" s="5">
        <v>20</v>
      </c>
      <c r="R3040" s="5">
        <v>23</v>
      </c>
      <c r="S3040" s="5" t="s">
        <v>26</v>
      </c>
      <c r="T3040" s="5"/>
    </row>
    <row r="3041" spans="1:20" x14ac:dyDescent="0.25">
      <c r="A3041" s="5">
        <f>3034</f>
      </c>
      <c r="B3041" s="5" t="s">
        <v>3060</v>
      </c>
      <c r="C3041" s="5" t="s">
        <v>27</v>
      </c>
      <c r="D3041" s="5" t="s">
        <v>26</v>
      </c>
      <c r="E3041" s="5">
        <v>21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10</v>
      </c>
      <c r="Q3041" s="5">
        <v>20</v>
      </c>
      <c r="R3041" s="5">
        <v>23</v>
      </c>
      <c r="S3041" s="5" t="s">
        <v>26</v>
      </c>
      <c r="T3041" s="5"/>
    </row>
    <row r="3042" spans="1:20" x14ac:dyDescent="0.25">
      <c r="A3042" s="5">
        <f>3035</f>
      </c>
      <c r="B3042" s="5" t="s">
        <v>3061</v>
      </c>
      <c r="C3042" s="5" t="s">
        <v>27</v>
      </c>
      <c r="D3042" s="5" t="s">
        <v>26</v>
      </c>
      <c r="E3042" s="5">
        <v>21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10</v>
      </c>
      <c r="Q3042" s="5">
        <v>20</v>
      </c>
      <c r="R3042" s="5">
        <v>23</v>
      </c>
      <c r="S3042" s="5" t="s">
        <v>26</v>
      </c>
      <c r="T3042" s="5"/>
    </row>
    <row r="3043" spans="1:20" x14ac:dyDescent="0.25">
      <c r="A3043" s="5">
        <f>3036</f>
      </c>
      <c r="B3043" s="5" t="s">
        <v>3062</v>
      </c>
      <c r="C3043" s="5" t="s">
        <v>27</v>
      </c>
      <c r="D3043" s="5" t="s">
        <v>26</v>
      </c>
      <c r="E3043" s="5">
        <v>21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10</v>
      </c>
      <c r="Q3043" s="5">
        <v>20</v>
      </c>
      <c r="R3043" s="5">
        <v>23</v>
      </c>
      <c r="S3043" s="5" t="s">
        <v>26</v>
      </c>
      <c r="T3043" s="5"/>
    </row>
    <row r="3044" spans="1:20" x14ac:dyDescent="0.25">
      <c r="A3044" s="5">
        <f>3037</f>
      </c>
      <c r="B3044" s="5" t="s">
        <v>3063</v>
      </c>
      <c r="C3044" s="5" t="s">
        <v>27</v>
      </c>
      <c r="D3044" s="5" t="s">
        <v>26</v>
      </c>
      <c r="E3044" s="5">
        <v>21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10</v>
      </c>
      <c r="Q3044" s="5">
        <v>20</v>
      </c>
      <c r="R3044" s="5">
        <v>23</v>
      </c>
      <c r="S3044" s="5" t="s">
        <v>26</v>
      </c>
      <c r="T3044" s="5"/>
    </row>
    <row r="3045" spans="1:20" x14ac:dyDescent="0.25">
      <c r="A3045" s="5">
        <f>3038</f>
      </c>
      <c r="B3045" s="5" t="s">
        <v>3064</v>
      </c>
      <c r="C3045" s="5" t="s">
        <v>27</v>
      </c>
      <c r="D3045" s="5" t="s">
        <v>26</v>
      </c>
      <c r="E3045" s="5">
        <v>21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10</v>
      </c>
      <c r="Q3045" s="5">
        <v>20</v>
      </c>
      <c r="R3045" s="5">
        <v>23</v>
      </c>
      <c r="S3045" s="5" t="s">
        <v>26</v>
      </c>
      <c r="T3045" s="5"/>
    </row>
    <row r="3046" spans="1:20" x14ac:dyDescent="0.25">
      <c r="A3046" s="5">
        <f>3039</f>
      </c>
      <c r="B3046" s="5" t="s">
        <v>3065</v>
      </c>
      <c r="C3046" s="5" t="s">
        <v>27</v>
      </c>
      <c r="D3046" s="5" t="s">
        <v>26</v>
      </c>
      <c r="E3046" s="5">
        <v>21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10</v>
      </c>
      <c r="Q3046" s="5">
        <v>20</v>
      </c>
      <c r="R3046" s="5">
        <v>23</v>
      </c>
      <c r="S3046" s="5" t="s">
        <v>26</v>
      </c>
      <c r="T3046" s="5"/>
    </row>
    <row r="3047" spans="1:20" x14ac:dyDescent="0.25">
      <c r="A3047" s="5">
        <f>3040</f>
      </c>
      <c r="B3047" s="5" t="s">
        <v>3066</v>
      </c>
      <c r="C3047" s="5" t="s">
        <v>27</v>
      </c>
      <c r="D3047" s="5" t="s">
        <v>26</v>
      </c>
      <c r="E3047" s="5">
        <v>21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10</v>
      </c>
      <c r="Q3047" s="5">
        <v>20</v>
      </c>
      <c r="R3047" s="5">
        <v>23</v>
      </c>
      <c r="S3047" s="5" t="s">
        <v>26</v>
      </c>
      <c r="T3047" s="5"/>
    </row>
    <row r="3048" spans="1:20" x14ac:dyDescent="0.25">
      <c r="A3048" s="5">
        <f>3041</f>
      </c>
      <c r="B3048" s="5" t="s">
        <v>3067</v>
      </c>
      <c r="C3048" s="5" t="s">
        <v>27</v>
      </c>
      <c r="D3048" s="5" t="s">
        <v>26</v>
      </c>
      <c r="E3048" s="5">
        <v>21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10</v>
      </c>
      <c r="Q3048" s="5">
        <v>20</v>
      </c>
      <c r="R3048" s="5">
        <v>23</v>
      </c>
      <c r="S3048" s="5" t="s">
        <v>26</v>
      </c>
      <c r="T3048" s="5"/>
    </row>
    <row r="3049" spans="1:20" x14ac:dyDescent="0.25">
      <c r="A3049" s="5">
        <f>3042</f>
      </c>
      <c r="B3049" s="5" t="s">
        <v>3068</v>
      </c>
      <c r="C3049" s="5" t="s">
        <v>27</v>
      </c>
      <c r="D3049" s="5" t="s">
        <v>26</v>
      </c>
      <c r="E3049" s="5">
        <v>21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10</v>
      </c>
      <c r="Q3049" s="5">
        <v>20</v>
      </c>
      <c r="R3049" s="5">
        <v>23</v>
      </c>
      <c r="S3049" s="5" t="s">
        <v>26</v>
      </c>
      <c r="T3049" s="5"/>
    </row>
    <row r="3050" spans="1:20" x14ac:dyDescent="0.25">
      <c r="A3050" s="5">
        <f>3043</f>
      </c>
      <c r="B3050" s="5" t="s">
        <v>3069</v>
      </c>
      <c r="C3050" s="5" t="s">
        <v>27</v>
      </c>
      <c r="D3050" s="5" t="s">
        <v>26</v>
      </c>
      <c r="E3050" s="5">
        <v>21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10</v>
      </c>
      <c r="Q3050" s="5">
        <v>20</v>
      </c>
      <c r="R3050" s="5">
        <v>23</v>
      </c>
      <c r="S3050" s="5" t="s">
        <v>26</v>
      </c>
      <c r="T3050" s="5"/>
    </row>
    <row r="3051" spans="1:20" x14ac:dyDescent="0.25">
      <c r="A3051" s="5">
        <f>3044</f>
      </c>
      <c r="B3051" s="5" t="s">
        <v>3070</v>
      </c>
      <c r="C3051" s="5" t="s">
        <v>27</v>
      </c>
      <c r="D3051" s="5" t="s">
        <v>26</v>
      </c>
      <c r="E3051" s="5">
        <v>21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10</v>
      </c>
      <c r="Q3051" s="5">
        <v>20</v>
      </c>
      <c r="R3051" s="5">
        <v>23</v>
      </c>
      <c r="S3051" s="5" t="s">
        <v>26</v>
      </c>
      <c r="T3051" s="5"/>
    </row>
    <row r="3052" spans="1:20" x14ac:dyDescent="0.25">
      <c r="A3052" s="5">
        <f>3045</f>
      </c>
      <c r="B3052" s="5" t="s">
        <v>3071</v>
      </c>
      <c r="C3052" s="5" t="s">
        <v>27</v>
      </c>
      <c r="D3052" s="5" t="s">
        <v>26</v>
      </c>
      <c r="E3052" s="5">
        <v>21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10</v>
      </c>
      <c r="Q3052" s="5">
        <v>20</v>
      </c>
      <c r="R3052" s="5">
        <v>23</v>
      </c>
      <c r="S3052" s="5" t="s">
        <v>26</v>
      </c>
      <c r="T3052" s="5"/>
    </row>
    <row r="3053" spans="1:20" x14ac:dyDescent="0.25">
      <c r="A3053" s="5">
        <f>3046</f>
      </c>
      <c r="B3053" s="5" t="s">
        <v>3072</v>
      </c>
      <c r="C3053" s="5" t="s">
        <v>27</v>
      </c>
      <c r="D3053" s="5" t="s">
        <v>26</v>
      </c>
      <c r="E3053" s="5">
        <v>21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10</v>
      </c>
      <c r="Q3053" s="5">
        <v>20</v>
      </c>
      <c r="R3053" s="5">
        <v>23</v>
      </c>
      <c r="S3053" s="5" t="s">
        <v>26</v>
      </c>
      <c r="T3053" s="5"/>
    </row>
    <row r="3054" spans="1:20" x14ac:dyDescent="0.25">
      <c r="A3054" s="5">
        <f>3047</f>
      </c>
      <c r="B3054" s="5" t="s">
        <v>3073</v>
      </c>
      <c r="C3054" s="5" t="s">
        <v>27</v>
      </c>
      <c r="D3054" s="5" t="s">
        <v>26</v>
      </c>
      <c r="E3054" s="5">
        <v>21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10</v>
      </c>
      <c r="Q3054" s="5">
        <v>20</v>
      </c>
      <c r="R3054" s="5">
        <v>23</v>
      </c>
      <c r="S3054" s="5" t="s">
        <v>26</v>
      </c>
      <c r="T3054" s="5"/>
    </row>
    <row r="3055" spans="1:20" x14ac:dyDescent="0.25">
      <c r="A3055" s="5">
        <f>3048</f>
      </c>
      <c r="B3055" s="5" t="s">
        <v>3074</v>
      </c>
      <c r="C3055" s="5" t="s">
        <v>27</v>
      </c>
      <c r="D3055" s="5" t="s">
        <v>26</v>
      </c>
      <c r="E3055" s="5">
        <v>21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10</v>
      </c>
      <c r="Q3055" s="5">
        <v>20</v>
      </c>
      <c r="R3055" s="5">
        <v>23</v>
      </c>
      <c r="S3055" s="5" t="s">
        <v>26</v>
      </c>
      <c r="T3055" s="5"/>
    </row>
    <row r="3056" spans="1:20" x14ac:dyDescent="0.25">
      <c r="A3056" s="5">
        <f>3049</f>
      </c>
      <c r="B3056" s="5" t="s">
        <v>3075</v>
      </c>
      <c r="C3056" s="5" t="s">
        <v>27</v>
      </c>
      <c r="D3056" s="5" t="s">
        <v>26</v>
      </c>
      <c r="E3056" s="5">
        <v>21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10</v>
      </c>
      <c r="Q3056" s="5">
        <v>20</v>
      </c>
      <c r="R3056" s="5">
        <v>23</v>
      </c>
      <c r="S3056" s="5" t="s">
        <v>26</v>
      </c>
      <c r="T3056" s="5"/>
    </row>
    <row r="3057" spans="1:20" x14ac:dyDescent="0.25">
      <c r="A3057" s="5">
        <f>3050</f>
      </c>
      <c r="B3057" s="5" t="s">
        <v>3076</v>
      </c>
      <c r="C3057" s="5" t="s">
        <v>27</v>
      </c>
      <c r="D3057" s="5" t="s">
        <v>26</v>
      </c>
      <c r="E3057" s="5">
        <v>21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10</v>
      </c>
      <c r="Q3057" s="5">
        <v>20</v>
      </c>
      <c r="R3057" s="5">
        <v>23</v>
      </c>
      <c r="S3057" s="5" t="s">
        <v>26</v>
      </c>
      <c r="T3057" s="5"/>
    </row>
    <row r="3058" spans="1:20" x14ac:dyDescent="0.25">
      <c r="A3058" s="5">
        <f>3051</f>
      </c>
      <c r="B3058" s="5" t="s">
        <v>3077</v>
      </c>
      <c r="C3058" s="5" t="s">
        <v>27</v>
      </c>
      <c r="D3058" s="5" t="s">
        <v>26</v>
      </c>
      <c r="E3058" s="5">
        <v>21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10</v>
      </c>
      <c r="Q3058" s="5">
        <v>20</v>
      </c>
      <c r="R3058" s="5">
        <v>23</v>
      </c>
      <c r="S3058" s="5" t="s">
        <v>26</v>
      </c>
      <c r="T3058" s="5"/>
    </row>
    <row r="3059" spans="1:20" x14ac:dyDescent="0.25">
      <c r="A3059" s="5">
        <f>3052</f>
      </c>
      <c r="B3059" s="5" t="s">
        <v>3078</v>
      </c>
      <c r="C3059" s="5" t="s">
        <v>27</v>
      </c>
      <c r="D3059" s="5" t="s">
        <v>26</v>
      </c>
      <c r="E3059" s="5">
        <v>21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10</v>
      </c>
      <c r="Q3059" s="5">
        <v>20</v>
      </c>
      <c r="R3059" s="5">
        <v>23</v>
      </c>
      <c r="S3059" s="5" t="s">
        <v>26</v>
      </c>
      <c r="T3059" s="5"/>
    </row>
    <row r="3060" spans="1:20" x14ac:dyDescent="0.25">
      <c r="A3060" s="5">
        <f>3053</f>
      </c>
      <c r="B3060" s="5" t="s">
        <v>3079</v>
      </c>
      <c r="C3060" s="5" t="s">
        <v>27</v>
      </c>
      <c r="D3060" s="5" t="s">
        <v>26</v>
      </c>
      <c r="E3060" s="5">
        <v>21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10</v>
      </c>
      <c r="Q3060" s="5">
        <v>20</v>
      </c>
      <c r="R3060" s="5">
        <v>23</v>
      </c>
      <c r="S3060" s="5" t="s">
        <v>26</v>
      </c>
      <c r="T3060" s="5"/>
    </row>
    <row r="3061" spans="1:20" x14ac:dyDescent="0.25">
      <c r="A3061" s="5">
        <f>3054</f>
      </c>
      <c r="B3061" s="5" t="s">
        <v>3080</v>
      </c>
      <c r="C3061" s="5" t="s">
        <v>27</v>
      </c>
      <c r="D3061" s="5" t="s">
        <v>26</v>
      </c>
      <c r="E3061" s="5">
        <v>21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10</v>
      </c>
      <c r="Q3061" s="5">
        <v>20</v>
      </c>
      <c r="R3061" s="5">
        <v>23</v>
      </c>
      <c r="S3061" s="5" t="s">
        <v>26</v>
      </c>
      <c r="T3061" s="5"/>
    </row>
    <row r="3062" spans="1:20" x14ac:dyDescent="0.25">
      <c r="A3062" s="5">
        <f>3055</f>
      </c>
      <c r="B3062" s="5" t="s">
        <v>3081</v>
      </c>
      <c r="C3062" s="5" t="s">
        <v>27</v>
      </c>
      <c r="D3062" s="5" t="s">
        <v>26</v>
      </c>
      <c r="E3062" s="5">
        <v>21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10</v>
      </c>
      <c r="Q3062" s="5">
        <v>20</v>
      </c>
      <c r="R3062" s="5">
        <v>23</v>
      </c>
      <c r="S3062" s="5" t="s">
        <v>26</v>
      </c>
      <c r="T3062" s="5"/>
    </row>
    <row r="3063" spans="1:20" x14ac:dyDescent="0.25">
      <c r="A3063" s="5">
        <f>3056</f>
      </c>
      <c r="B3063" s="5" t="s">
        <v>3082</v>
      </c>
      <c r="C3063" s="5" t="s">
        <v>27</v>
      </c>
      <c r="D3063" s="5" t="s">
        <v>26</v>
      </c>
      <c r="E3063" s="5">
        <v>21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10</v>
      </c>
      <c r="Q3063" s="5">
        <v>20</v>
      </c>
      <c r="R3063" s="5">
        <v>23</v>
      </c>
      <c r="S3063" s="5" t="s">
        <v>26</v>
      </c>
      <c r="T3063" s="5"/>
    </row>
    <row r="3064" spans="1:20" x14ac:dyDescent="0.25">
      <c r="A3064" s="5">
        <f>3057</f>
      </c>
      <c r="B3064" s="5" t="s">
        <v>3083</v>
      </c>
      <c r="C3064" s="5" t="s">
        <v>27</v>
      </c>
      <c r="D3064" s="5" t="s">
        <v>26</v>
      </c>
      <c r="E3064" s="5">
        <v>21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10</v>
      </c>
      <c r="Q3064" s="5">
        <v>20</v>
      </c>
      <c r="R3064" s="5">
        <v>23</v>
      </c>
      <c r="S3064" s="5" t="s">
        <v>26</v>
      </c>
      <c r="T3064" s="5"/>
    </row>
    <row r="3065" spans="1:20" x14ac:dyDescent="0.25">
      <c r="A3065" s="5">
        <f>3058</f>
      </c>
      <c r="B3065" s="5" t="s">
        <v>3084</v>
      </c>
      <c r="C3065" s="5" t="s">
        <v>27</v>
      </c>
      <c r="D3065" s="5" t="s">
        <v>26</v>
      </c>
      <c r="E3065" s="5">
        <v>21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10</v>
      </c>
      <c r="Q3065" s="5">
        <v>20</v>
      </c>
      <c r="R3065" s="5">
        <v>23</v>
      </c>
      <c r="S3065" s="5" t="s">
        <v>26</v>
      </c>
      <c r="T3065" s="5"/>
    </row>
    <row r="3066" spans="1:20" x14ac:dyDescent="0.25">
      <c r="A3066" s="5">
        <f>3059</f>
      </c>
      <c r="B3066" s="5" t="s">
        <v>3085</v>
      </c>
      <c r="C3066" s="5" t="s">
        <v>27</v>
      </c>
      <c r="D3066" s="5" t="s">
        <v>26</v>
      </c>
      <c r="E3066" s="5">
        <v>21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10</v>
      </c>
      <c r="Q3066" s="5">
        <v>20</v>
      </c>
      <c r="R3066" s="5">
        <v>23</v>
      </c>
      <c r="S3066" s="5" t="s">
        <v>26</v>
      </c>
      <c r="T3066" s="5"/>
    </row>
    <row r="3067" spans="1:20" x14ac:dyDescent="0.25">
      <c r="A3067" s="5">
        <f>3060</f>
      </c>
      <c r="B3067" s="5" t="s">
        <v>3086</v>
      </c>
      <c r="C3067" s="5" t="s">
        <v>27</v>
      </c>
      <c r="D3067" s="5" t="s">
        <v>26</v>
      </c>
      <c r="E3067" s="5">
        <v>21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10</v>
      </c>
      <c r="Q3067" s="5">
        <v>20</v>
      </c>
      <c r="R3067" s="5">
        <v>23</v>
      </c>
      <c r="S3067" s="5" t="s">
        <v>26</v>
      </c>
      <c r="T3067" s="5"/>
    </row>
    <row r="3068" spans="1:20" x14ac:dyDescent="0.25">
      <c r="A3068" s="5">
        <f>3061</f>
      </c>
      <c r="B3068" s="5" t="s">
        <v>3087</v>
      </c>
      <c r="C3068" s="5" t="s">
        <v>27</v>
      </c>
      <c r="D3068" s="5" t="s">
        <v>26</v>
      </c>
      <c r="E3068" s="5">
        <v>21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10</v>
      </c>
      <c r="Q3068" s="5">
        <v>20</v>
      </c>
      <c r="R3068" s="5">
        <v>23</v>
      </c>
      <c r="S3068" s="5" t="s">
        <v>26</v>
      </c>
      <c r="T3068" s="5"/>
    </row>
    <row r="3069" spans="1:20" x14ac:dyDescent="0.25">
      <c r="A3069" s="5">
        <f>3062</f>
      </c>
      <c r="B3069" s="5" t="s">
        <v>3088</v>
      </c>
      <c r="C3069" s="5" t="s">
        <v>27</v>
      </c>
      <c r="D3069" s="5" t="s">
        <v>26</v>
      </c>
      <c r="E3069" s="5">
        <v>21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10</v>
      </c>
      <c r="Q3069" s="5">
        <v>20</v>
      </c>
      <c r="R3069" s="5">
        <v>23</v>
      </c>
      <c r="S3069" s="5" t="s">
        <v>26</v>
      </c>
      <c r="T3069" s="5"/>
    </row>
    <row r="3070" spans="1:20" x14ac:dyDescent="0.25">
      <c r="A3070" s="5">
        <f>3063</f>
      </c>
      <c r="B3070" s="5" t="s">
        <v>3089</v>
      </c>
      <c r="C3070" s="5" t="s">
        <v>27</v>
      </c>
      <c r="D3070" s="5" t="s">
        <v>26</v>
      </c>
      <c r="E3070" s="5">
        <v>21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10</v>
      </c>
      <c r="Q3070" s="5">
        <v>20</v>
      </c>
      <c r="R3070" s="5">
        <v>23</v>
      </c>
      <c r="S3070" s="5" t="s">
        <v>26</v>
      </c>
      <c r="T3070" s="5"/>
    </row>
    <row r="3071" spans="1:20" x14ac:dyDescent="0.25">
      <c r="A3071" s="5">
        <f>3064</f>
      </c>
      <c r="B3071" s="5" t="s">
        <v>3090</v>
      </c>
      <c r="C3071" s="5" t="s">
        <v>27</v>
      </c>
      <c r="D3071" s="5" t="s">
        <v>26</v>
      </c>
      <c r="E3071" s="5">
        <v>21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10</v>
      </c>
      <c r="Q3071" s="5">
        <v>20</v>
      </c>
      <c r="R3071" s="5">
        <v>23</v>
      </c>
      <c r="S3071" s="5" t="s">
        <v>26</v>
      </c>
      <c r="T3071" s="5"/>
    </row>
    <row r="3072" spans="1:20" x14ac:dyDescent="0.25">
      <c r="A3072" s="5">
        <f>3065</f>
      </c>
      <c r="B3072" s="5" t="s">
        <v>3091</v>
      </c>
      <c r="C3072" s="5" t="s">
        <v>27</v>
      </c>
      <c r="D3072" s="5" t="s">
        <v>26</v>
      </c>
      <c r="E3072" s="5">
        <v>21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10</v>
      </c>
      <c r="Q3072" s="5">
        <v>20</v>
      </c>
      <c r="R3072" s="5">
        <v>23</v>
      </c>
      <c r="S3072" s="5" t="s">
        <v>26</v>
      </c>
      <c r="T3072" s="5"/>
    </row>
    <row r="3073" spans="1:20" x14ac:dyDescent="0.25">
      <c r="A3073" s="5">
        <f>3066</f>
      </c>
      <c r="B3073" s="5" t="s">
        <v>3092</v>
      </c>
      <c r="C3073" s="5" t="s">
        <v>27</v>
      </c>
      <c r="D3073" s="5" t="s">
        <v>26</v>
      </c>
      <c r="E3073" s="5">
        <v>21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10</v>
      </c>
      <c r="Q3073" s="5">
        <v>20</v>
      </c>
      <c r="R3073" s="5">
        <v>23</v>
      </c>
      <c r="S3073" s="5" t="s">
        <v>26</v>
      </c>
      <c r="T3073" s="5"/>
    </row>
    <row r="3074" spans="1:20" x14ac:dyDescent="0.25">
      <c r="A3074" s="5">
        <f>3067</f>
      </c>
      <c r="B3074" s="5" t="s">
        <v>3093</v>
      </c>
      <c r="C3074" s="5" t="s">
        <v>27</v>
      </c>
      <c r="D3074" s="5" t="s">
        <v>26</v>
      </c>
      <c r="E3074" s="5">
        <v>21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10</v>
      </c>
      <c r="Q3074" s="5">
        <v>20</v>
      </c>
      <c r="R3074" s="5">
        <v>23</v>
      </c>
      <c r="S3074" s="5" t="s">
        <v>26</v>
      </c>
      <c r="T3074" s="5"/>
    </row>
    <row r="3075" spans="1:20" x14ac:dyDescent="0.25">
      <c r="A3075" s="5">
        <f>3068</f>
      </c>
      <c r="B3075" s="5" t="s">
        <v>3094</v>
      </c>
      <c r="C3075" s="5" t="s">
        <v>27</v>
      </c>
      <c r="D3075" s="5" t="s">
        <v>26</v>
      </c>
      <c r="E3075" s="5">
        <v>21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10</v>
      </c>
      <c r="Q3075" s="5">
        <v>20</v>
      </c>
      <c r="R3075" s="5">
        <v>23</v>
      </c>
      <c r="S3075" s="5" t="s">
        <v>26</v>
      </c>
      <c r="T3075" s="5"/>
    </row>
    <row r="3076" spans="1:20" x14ac:dyDescent="0.25">
      <c r="A3076" s="5">
        <f>3069</f>
      </c>
      <c r="B3076" s="5" t="s">
        <v>3095</v>
      </c>
      <c r="C3076" s="5" t="s">
        <v>27</v>
      </c>
      <c r="D3076" s="5" t="s">
        <v>26</v>
      </c>
      <c r="E3076" s="5">
        <v>21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10</v>
      </c>
      <c r="Q3076" s="5">
        <v>20</v>
      </c>
      <c r="R3076" s="5">
        <v>23</v>
      </c>
      <c r="S3076" s="5" t="s">
        <v>26</v>
      </c>
      <c r="T3076" s="5"/>
    </row>
    <row r="3077" spans="1:20" x14ac:dyDescent="0.25">
      <c r="A3077" s="5">
        <f>3070</f>
      </c>
      <c r="B3077" s="5" t="s">
        <v>3096</v>
      </c>
      <c r="C3077" s="5" t="s">
        <v>27</v>
      </c>
      <c r="D3077" s="5" t="s">
        <v>26</v>
      </c>
      <c r="E3077" s="5">
        <v>21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10</v>
      </c>
      <c r="Q3077" s="5">
        <v>20</v>
      </c>
      <c r="R3077" s="5">
        <v>23</v>
      </c>
      <c r="S3077" s="5" t="s">
        <v>26</v>
      </c>
      <c r="T3077" s="5"/>
    </row>
    <row r="3078" spans="1:20" x14ac:dyDescent="0.25">
      <c r="A3078" s="5">
        <f>3071</f>
      </c>
      <c r="B3078" s="5" t="s">
        <v>3097</v>
      </c>
      <c r="C3078" s="5" t="s">
        <v>27</v>
      </c>
      <c r="D3078" s="5" t="s">
        <v>26</v>
      </c>
      <c r="E3078" s="5">
        <v>21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10</v>
      </c>
      <c r="Q3078" s="5">
        <v>20</v>
      </c>
      <c r="R3078" s="5">
        <v>23</v>
      </c>
      <c r="S3078" s="5" t="s">
        <v>26</v>
      </c>
      <c r="T3078" s="5"/>
    </row>
    <row r="3079" spans="1:20" x14ac:dyDescent="0.25">
      <c r="A3079" s="5">
        <f>3072</f>
      </c>
      <c r="B3079" s="5" t="s">
        <v>3098</v>
      </c>
      <c r="C3079" s="5" t="s">
        <v>27</v>
      </c>
      <c r="D3079" s="5" t="s">
        <v>26</v>
      </c>
      <c r="E3079" s="5">
        <v>21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10</v>
      </c>
      <c r="Q3079" s="5">
        <v>20</v>
      </c>
      <c r="R3079" s="5">
        <v>23</v>
      </c>
      <c r="S3079" s="5" t="s">
        <v>26</v>
      </c>
      <c r="T3079" s="5"/>
    </row>
    <row r="3080" spans="1:20" x14ac:dyDescent="0.25">
      <c r="A3080" s="5">
        <f>3073</f>
      </c>
      <c r="B3080" s="5" t="s">
        <v>3099</v>
      </c>
      <c r="C3080" s="5" t="s">
        <v>27</v>
      </c>
      <c r="D3080" s="5" t="s">
        <v>26</v>
      </c>
      <c r="E3080" s="5">
        <v>21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10</v>
      </c>
      <c r="Q3080" s="5">
        <v>20</v>
      </c>
      <c r="R3080" s="5">
        <v>23</v>
      </c>
      <c r="S3080" s="5" t="s">
        <v>26</v>
      </c>
      <c r="T3080" s="5"/>
    </row>
    <row r="3081" spans="1:20" x14ac:dyDescent="0.25">
      <c r="A3081" s="5">
        <f>3074</f>
      </c>
      <c r="B3081" s="5" t="s">
        <v>3100</v>
      </c>
      <c r="C3081" s="5" t="s">
        <v>27</v>
      </c>
      <c r="D3081" s="5" t="s">
        <v>26</v>
      </c>
      <c r="E3081" s="5">
        <v>21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10</v>
      </c>
      <c r="Q3081" s="5">
        <v>20</v>
      </c>
      <c r="R3081" s="5">
        <v>23</v>
      </c>
      <c r="S3081" s="5" t="s">
        <v>26</v>
      </c>
      <c r="T3081" s="5"/>
    </row>
    <row r="3082" spans="1:20" x14ac:dyDescent="0.25">
      <c r="A3082" s="5">
        <f>3075</f>
      </c>
      <c r="B3082" s="5" t="s">
        <v>3101</v>
      </c>
      <c r="C3082" s="5" t="s">
        <v>27</v>
      </c>
      <c r="D3082" s="5" t="s">
        <v>26</v>
      </c>
      <c r="E3082" s="5">
        <v>21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10</v>
      </c>
      <c r="Q3082" s="5">
        <v>20</v>
      </c>
      <c r="R3082" s="5">
        <v>23</v>
      </c>
      <c r="S3082" s="5" t="s">
        <v>26</v>
      </c>
      <c r="T3082" s="5"/>
    </row>
    <row r="3083" spans="1:20" x14ac:dyDescent="0.25">
      <c r="A3083" s="5">
        <f>3076</f>
      </c>
      <c r="B3083" s="5" t="s">
        <v>3102</v>
      </c>
      <c r="C3083" s="5" t="s">
        <v>27</v>
      </c>
      <c r="D3083" s="5" t="s">
        <v>26</v>
      </c>
      <c r="E3083" s="5">
        <v>21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10</v>
      </c>
      <c r="Q3083" s="5">
        <v>20</v>
      </c>
      <c r="R3083" s="5">
        <v>23</v>
      </c>
      <c r="S3083" s="5" t="s">
        <v>26</v>
      </c>
      <c r="T3083" s="5"/>
    </row>
    <row r="3084" spans="1:20" x14ac:dyDescent="0.25">
      <c r="A3084" s="5">
        <f>3077</f>
      </c>
      <c r="B3084" s="5" t="s">
        <v>3103</v>
      </c>
      <c r="C3084" s="5" t="s">
        <v>27</v>
      </c>
      <c r="D3084" s="5" t="s">
        <v>26</v>
      </c>
      <c r="E3084" s="5">
        <v>21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10</v>
      </c>
      <c r="Q3084" s="5">
        <v>20</v>
      </c>
      <c r="R3084" s="5">
        <v>23</v>
      </c>
      <c r="S3084" s="5" t="s">
        <v>26</v>
      </c>
      <c r="T3084" s="5"/>
    </row>
    <row r="3085" spans="1:20" x14ac:dyDescent="0.25">
      <c r="A3085" s="5">
        <f>3078</f>
      </c>
      <c r="B3085" s="5" t="s">
        <v>3104</v>
      </c>
      <c r="C3085" s="5" t="s">
        <v>27</v>
      </c>
      <c r="D3085" s="5" t="s">
        <v>26</v>
      </c>
      <c r="E3085" s="5">
        <v>21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10</v>
      </c>
      <c r="Q3085" s="5">
        <v>20</v>
      </c>
      <c r="R3085" s="5">
        <v>23</v>
      </c>
      <c r="S3085" s="5" t="s">
        <v>26</v>
      </c>
      <c r="T3085" s="5"/>
    </row>
    <row r="3086" spans="1:20" x14ac:dyDescent="0.25">
      <c r="A3086" s="5">
        <f>3079</f>
      </c>
      <c r="B3086" s="5" t="s">
        <v>3105</v>
      </c>
      <c r="C3086" s="5" t="s">
        <v>27</v>
      </c>
      <c r="D3086" s="5" t="s">
        <v>26</v>
      </c>
      <c r="E3086" s="5">
        <v>21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10</v>
      </c>
      <c r="Q3086" s="5">
        <v>20</v>
      </c>
      <c r="R3086" s="5">
        <v>23</v>
      </c>
      <c r="S3086" s="5" t="s">
        <v>26</v>
      </c>
      <c r="T3086" s="5"/>
    </row>
    <row r="3087" spans="1:20" x14ac:dyDescent="0.25">
      <c r="A3087" s="5">
        <f>3080</f>
      </c>
      <c r="B3087" s="5" t="s">
        <v>3106</v>
      </c>
      <c r="C3087" s="5" t="s">
        <v>27</v>
      </c>
      <c r="D3087" s="5" t="s">
        <v>26</v>
      </c>
      <c r="E3087" s="5">
        <v>21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10</v>
      </c>
      <c r="Q3087" s="5">
        <v>22</v>
      </c>
      <c r="R3087" s="5">
        <v>23</v>
      </c>
      <c r="S3087" s="5" t="s">
        <v>27</v>
      </c>
      <c r="T3087" s="5"/>
    </row>
    <row r="3088" spans="1:20" x14ac:dyDescent="0.25">
      <c r="A3088" s="5">
        <f>3081</f>
      </c>
      <c r="B3088" s="5" t="s">
        <v>3107</v>
      </c>
      <c r="C3088" s="5" t="s">
        <v>27</v>
      </c>
      <c r="D3088" s="5" t="s">
        <v>26</v>
      </c>
      <c r="E3088" s="5">
        <v>21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10</v>
      </c>
      <c r="Q3088" s="5">
        <v>20</v>
      </c>
      <c r="R3088" s="5">
        <v>23</v>
      </c>
      <c r="S3088" s="5" t="s">
        <v>26</v>
      </c>
      <c r="T3088" s="5"/>
    </row>
    <row r="3089" spans="1:20" x14ac:dyDescent="0.25">
      <c r="A3089" s="5">
        <f>3082</f>
      </c>
      <c r="B3089" s="5" t="s">
        <v>3108</v>
      </c>
      <c r="C3089" s="5" t="s">
        <v>27</v>
      </c>
      <c r="D3089" s="5" t="s">
        <v>26</v>
      </c>
      <c r="E3089" s="5">
        <v>21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10</v>
      </c>
      <c r="Q3089" s="5">
        <v>20</v>
      </c>
      <c r="R3089" s="5">
        <v>23</v>
      </c>
      <c r="S3089" s="5" t="s">
        <v>26</v>
      </c>
      <c r="T3089" s="5"/>
    </row>
    <row r="3090" spans="1:20" x14ac:dyDescent="0.25">
      <c r="A3090" s="5">
        <f>3083</f>
      </c>
      <c r="B3090" s="5" t="s">
        <v>3109</v>
      </c>
      <c r="C3090" s="5" t="s">
        <v>27</v>
      </c>
      <c r="D3090" s="5" t="s">
        <v>26</v>
      </c>
      <c r="E3090" s="5">
        <v>21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10</v>
      </c>
      <c r="Q3090" s="5">
        <v>20</v>
      </c>
      <c r="R3090" s="5">
        <v>23</v>
      </c>
      <c r="S3090" s="5" t="s">
        <v>26</v>
      </c>
      <c r="T3090" s="5"/>
    </row>
    <row r="3091" spans="1:20" x14ac:dyDescent="0.25">
      <c r="A3091" s="5">
        <f>3084</f>
      </c>
      <c r="B3091" s="5" t="s">
        <v>3110</v>
      </c>
      <c r="C3091" s="5" t="s">
        <v>27</v>
      </c>
      <c r="D3091" s="5" t="s">
        <v>26</v>
      </c>
      <c r="E3091" s="5">
        <v>21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10</v>
      </c>
      <c r="Q3091" s="5">
        <v>20</v>
      </c>
      <c r="R3091" s="5">
        <v>23</v>
      </c>
      <c r="S3091" s="5" t="s">
        <v>26</v>
      </c>
      <c r="T3091" s="5"/>
    </row>
    <row r="3092" spans="1:20" x14ac:dyDescent="0.25">
      <c r="A3092" s="5">
        <f>3085</f>
      </c>
      <c r="B3092" s="5" t="s">
        <v>3111</v>
      </c>
      <c r="C3092" s="5" t="s">
        <v>27</v>
      </c>
      <c r="D3092" s="5" t="s">
        <v>26</v>
      </c>
      <c r="E3092" s="5">
        <v>21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10</v>
      </c>
      <c r="Q3092" s="5">
        <v>20</v>
      </c>
      <c r="R3092" s="5">
        <v>23</v>
      </c>
      <c r="S3092" s="5" t="s">
        <v>26</v>
      </c>
      <c r="T3092" s="5"/>
    </row>
    <row r="3093" spans="1:20" x14ac:dyDescent="0.25">
      <c r="A3093" s="5">
        <f>3086</f>
      </c>
      <c r="B3093" s="5" t="s">
        <v>3112</v>
      </c>
      <c r="C3093" s="5" t="s">
        <v>27</v>
      </c>
      <c r="D3093" s="5" t="s">
        <v>26</v>
      </c>
      <c r="E3093" s="5">
        <v>21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10</v>
      </c>
      <c r="Q3093" s="5">
        <v>20</v>
      </c>
      <c r="R3093" s="5">
        <v>23</v>
      </c>
      <c r="S3093" s="5" t="s">
        <v>26</v>
      </c>
      <c r="T3093" s="5"/>
    </row>
    <row r="3094" spans="1:20" x14ac:dyDescent="0.25">
      <c r="A3094" s="5">
        <f>3087</f>
      </c>
      <c r="B3094" s="5" t="s">
        <v>3113</v>
      </c>
      <c r="C3094" s="5" t="s">
        <v>27</v>
      </c>
      <c r="D3094" s="5" t="s">
        <v>26</v>
      </c>
      <c r="E3094" s="5">
        <v>21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10</v>
      </c>
      <c r="Q3094" s="5">
        <v>22</v>
      </c>
      <c r="R3094" s="5">
        <v>23</v>
      </c>
      <c r="S3094" s="5" t="s">
        <v>27</v>
      </c>
      <c r="T3094" s="5"/>
    </row>
    <row r="3095" spans="1:20" x14ac:dyDescent="0.25">
      <c r="A3095" s="5">
        <f>3088</f>
      </c>
      <c r="B3095" s="5" t="s">
        <v>3114</v>
      </c>
      <c r="C3095" s="5" t="s">
        <v>27</v>
      </c>
      <c r="D3095" s="5" t="s">
        <v>26</v>
      </c>
      <c r="E3095" s="5">
        <v>21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10</v>
      </c>
      <c r="Q3095" s="5">
        <v>22</v>
      </c>
      <c r="R3095" s="5">
        <v>23</v>
      </c>
      <c r="S3095" s="5" t="s">
        <v>27</v>
      </c>
      <c r="T3095" s="5"/>
    </row>
    <row r="3096" spans="1:20" x14ac:dyDescent="0.25">
      <c r="A3096" s="5">
        <f>3089</f>
      </c>
      <c r="B3096" s="5" t="s">
        <v>3115</v>
      </c>
      <c r="C3096" s="5" t="s">
        <v>27</v>
      </c>
      <c r="D3096" s="5" t="s">
        <v>26</v>
      </c>
      <c r="E3096" s="5">
        <v>21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10</v>
      </c>
      <c r="Q3096" s="5">
        <v>22</v>
      </c>
      <c r="R3096" s="5">
        <v>23</v>
      </c>
      <c r="S3096" s="5" t="s">
        <v>27</v>
      </c>
      <c r="T3096" s="5"/>
    </row>
    <row r="3097" spans="1:20" x14ac:dyDescent="0.25">
      <c r="A3097" s="5">
        <f>3090</f>
      </c>
      <c r="B3097" s="5" t="s">
        <v>3116</v>
      </c>
      <c r="C3097" s="5" t="s">
        <v>27</v>
      </c>
      <c r="D3097" s="5" t="s">
        <v>26</v>
      </c>
      <c r="E3097" s="5">
        <v>21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10</v>
      </c>
      <c r="Q3097" s="5">
        <v>20</v>
      </c>
      <c r="R3097" s="5">
        <v>23</v>
      </c>
      <c r="S3097" s="5" t="s">
        <v>26</v>
      </c>
      <c r="T3097" s="5"/>
    </row>
    <row r="3098" spans="1:20" x14ac:dyDescent="0.25">
      <c r="A3098" s="5">
        <f>3091</f>
      </c>
      <c r="B3098" s="5" t="s">
        <v>3117</v>
      </c>
      <c r="C3098" s="5" t="s">
        <v>27</v>
      </c>
      <c r="D3098" s="5" t="s">
        <v>26</v>
      </c>
      <c r="E3098" s="5">
        <v>21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10</v>
      </c>
      <c r="Q3098" s="5">
        <v>20</v>
      </c>
      <c r="R3098" s="5">
        <v>23</v>
      </c>
      <c r="S3098" s="5" t="s">
        <v>26</v>
      </c>
      <c r="T3098" s="5"/>
    </row>
    <row r="3099" spans="1:20" x14ac:dyDescent="0.25">
      <c r="A3099" s="5">
        <f>3092</f>
      </c>
      <c r="B3099" s="5" t="s">
        <v>3118</v>
      </c>
      <c r="C3099" s="5" t="s">
        <v>27</v>
      </c>
      <c r="D3099" s="5" t="s">
        <v>26</v>
      </c>
      <c r="E3099" s="5">
        <v>21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10</v>
      </c>
      <c r="Q3099" s="5">
        <v>20</v>
      </c>
      <c r="R3099" s="5">
        <v>23</v>
      </c>
      <c r="S3099" s="5" t="s">
        <v>26</v>
      </c>
      <c r="T3099" s="5"/>
    </row>
    <row r="3100" spans="1:20" x14ac:dyDescent="0.25">
      <c r="A3100" s="5">
        <f>3093</f>
      </c>
      <c r="B3100" s="5" t="s">
        <v>3119</v>
      </c>
      <c r="C3100" s="5" t="s">
        <v>27</v>
      </c>
      <c r="D3100" s="5" t="s">
        <v>26</v>
      </c>
      <c r="E3100" s="5">
        <v>21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10</v>
      </c>
      <c r="Q3100" s="5">
        <v>22</v>
      </c>
      <c r="R3100" s="5">
        <v>23</v>
      </c>
      <c r="S3100" s="5" t="s">
        <v>27</v>
      </c>
      <c r="T3100" s="5"/>
    </row>
    <row r="3101" spans="1:20" x14ac:dyDescent="0.25">
      <c r="A3101" s="5">
        <f>3094</f>
      </c>
      <c r="B3101" s="5" t="s">
        <v>3120</v>
      </c>
      <c r="C3101" s="5" t="s">
        <v>27</v>
      </c>
      <c r="D3101" s="5" t="s">
        <v>26</v>
      </c>
      <c r="E3101" s="5">
        <v>21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10</v>
      </c>
      <c r="Q3101" s="5">
        <v>20</v>
      </c>
      <c r="R3101" s="5">
        <v>23</v>
      </c>
      <c r="S3101" s="5" t="s">
        <v>26</v>
      </c>
      <c r="T3101" s="5"/>
    </row>
    <row r="3102" spans="1:20" x14ac:dyDescent="0.25">
      <c r="A3102" s="5">
        <f>3095</f>
      </c>
      <c r="B3102" s="5" t="s">
        <v>3121</v>
      </c>
      <c r="C3102" s="5" t="s">
        <v>27</v>
      </c>
      <c r="D3102" s="5" t="s">
        <v>26</v>
      </c>
      <c r="E3102" s="5">
        <v>21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10</v>
      </c>
      <c r="Q3102" s="5">
        <v>22</v>
      </c>
      <c r="R3102" s="5">
        <v>23</v>
      </c>
      <c r="S3102" s="5" t="s">
        <v>27</v>
      </c>
      <c r="T3102" s="5"/>
    </row>
    <row r="3103" spans="1:20" x14ac:dyDescent="0.25">
      <c r="A3103" s="5">
        <f>3096</f>
      </c>
      <c r="B3103" s="5" t="s">
        <v>3122</v>
      </c>
      <c r="C3103" s="5" t="s">
        <v>27</v>
      </c>
      <c r="D3103" s="5" t="s">
        <v>26</v>
      </c>
      <c r="E3103" s="5">
        <v>21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10</v>
      </c>
      <c r="Q3103" s="5">
        <v>20</v>
      </c>
      <c r="R3103" s="5">
        <v>23</v>
      </c>
      <c r="S3103" s="5" t="s">
        <v>26</v>
      </c>
      <c r="T3103" s="5"/>
    </row>
    <row r="3104" spans="1:20" x14ac:dyDescent="0.25">
      <c r="A3104" s="5">
        <f>3097</f>
      </c>
      <c r="B3104" s="5" t="s">
        <v>3123</v>
      </c>
      <c r="C3104" s="5" t="s">
        <v>27</v>
      </c>
      <c r="D3104" s="5" t="s">
        <v>26</v>
      </c>
      <c r="E3104" s="5">
        <v>21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10</v>
      </c>
      <c r="Q3104" s="5">
        <v>20</v>
      </c>
      <c r="R3104" s="5">
        <v>23</v>
      </c>
      <c r="S3104" s="5" t="s">
        <v>26</v>
      </c>
      <c r="T3104" s="5"/>
    </row>
    <row r="3105" spans="1:20" x14ac:dyDescent="0.25">
      <c r="A3105" s="5">
        <f>3098</f>
      </c>
      <c r="B3105" s="5" t="s">
        <v>3124</v>
      </c>
      <c r="C3105" s="5" t="s">
        <v>27</v>
      </c>
      <c r="D3105" s="5" t="s">
        <v>26</v>
      </c>
      <c r="E3105" s="5">
        <v>21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10</v>
      </c>
      <c r="Q3105" s="5">
        <v>20</v>
      </c>
      <c r="R3105" s="5">
        <v>23</v>
      </c>
      <c r="S3105" s="5" t="s">
        <v>26</v>
      </c>
      <c r="T3105" s="5"/>
    </row>
    <row r="3106" spans="1:20" x14ac:dyDescent="0.25">
      <c r="A3106" s="5">
        <f>3099</f>
      </c>
      <c r="B3106" s="5" t="s">
        <v>3125</v>
      </c>
      <c r="C3106" s="5" t="s">
        <v>27</v>
      </c>
      <c r="D3106" s="5" t="s">
        <v>26</v>
      </c>
      <c r="E3106" s="5">
        <v>21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10</v>
      </c>
      <c r="Q3106" s="5">
        <v>20</v>
      </c>
      <c r="R3106" s="5">
        <v>23</v>
      </c>
      <c r="S3106" s="5" t="s">
        <v>26</v>
      </c>
      <c r="T3106" s="5"/>
    </row>
    <row r="3107" spans="1:20" x14ac:dyDescent="0.25">
      <c r="A3107" s="5">
        <f>3100</f>
      </c>
      <c r="B3107" s="5" t="s">
        <v>3126</v>
      </c>
      <c r="C3107" s="5" t="s">
        <v>27</v>
      </c>
      <c r="D3107" s="5" t="s">
        <v>26</v>
      </c>
      <c r="E3107" s="5">
        <v>21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10</v>
      </c>
      <c r="Q3107" s="5">
        <v>20</v>
      </c>
      <c r="R3107" s="5">
        <v>23</v>
      </c>
      <c r="S3107" s="5" t="s">
        <v>26</v>
      </c>
      <c r="T3107" s="5"/>
    </row>
    <row r="3108" spans="1:20" x14ac:dyDescent="0.25">
      <c r="A3108" s="5">
        <f>3101</f>
      </c>
      <c r="B3108" s="5" t="s">
        <v>3127</v>
      </c>
      <c r="C3108" s="5" t="s">
        <v>27</v>
      </c>
      <c r="D3108" s="5" t="s">
        <v>26</v>
      </c>
      <c r="E3108" s="5">
        <v>21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10</v>
      </c>
      <c r="Q3108" s="5">
        <v>20</v>
      </c>
      <c r="R3108" s="5">
        <v>23</v>
      </c>
      <c r="S3108" s="5" t="s">
        <v>26</v>
      </c>
      <c r="T3108" s="5"/>
    </row>
    <row r="3109" spans="1:20" x14ac:dyDescent="0.25">
      <c r="A3109" s="5">
        <f>3102</f>
      </c>
      <c r="B3109" s="5" t="s">
        <v>3128</v>
      </c>
      <c r="C3109" s="5" t="s">
        <v>27</v>
      </c>
      <c r="D3109" s="5" t="s">
        <v>26</v>
      </c>
      <c r="E3109" s="5">
        <v>21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10</v>
      </c>
      <c r="Q3109" s="5">
        <v>20</v>
      </c>
      <c r="R3109" s="5">
        <v>23</v>
      </c>
      <c r="S3109" s="5" t="s">
        <v>26</v>
      </c>
      <c r="T3109" s="5"/>
    </row>
    <row r="3110" spans="1:20" x14ac:dyDescent="0.25">
      <c r="A3110" s="5">
        <f>3103</f>
      </c>
      <c r="B3110" s="5" t="s">
        <v>3129</v>
      </c>
      <c r="C3110" s="5" t="s">
        <v>27</v>
      </c>
      <c r="D3110" s="5" t="s">
        <v>26</v>
      </c>
      <c r="E3110" s="5">
        <v>21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10</v>
      </c>
      <c r="Q3110" s="5">
        <v>20</v>
      </c>
      <c r="R3110" s="5">
        <v>23</v>
      </c>
      <c r="S3110" s="5" t="s">
        <v>26</v>
      </c>
      <c r="T3110" s="5"/>
    </row>
    <row r="3111" spans="1:20" x14ac:dyDescent="0.25">
      <c r="A3111" s="5">
        <f>3104</f>
      </c>
      <c r="B3111" s="5" t="s">
        <v>3130</v>
      </c>
      <c r="C3111" s="5" t="s">
        <v>27</v>
      </c>
      <c r="D3111" s="5" t="s">
        <v>26</v>
      </c>
      <c r="E3111" s="5">
        <v>21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10</v>
      </c>
      <c r="Q3111" s="5">
        <v>20</v>
      </c>
      <c r="R3111" s="5">
        <v>23</v>
      </c>
      <c r="S3111" s="5" t="s">
        <v>26</v>
      </c>
      <c r="T3111" s="5"/>
    </row>
    <row r="3112" spans="1:20" x14ac:dyDescent="0.25">
      <c r="A3112" s="5">
        <f>3105</f>
      </c>
      <c r="B3112" s="5" t="s">
        <v>3131</v>
      </c>
      <c r="C3112" s="5" t="s">
        <v>27</v>
      </c>
      <c r="D3112" s="5" t="s">
        <v>26</v>
      </c>
      <c r="E3112" s="5">
        <v>21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10</v>
      </c>
      <c r="Q3112" s="5">
        <v>20</v>
      </c>
      <c r="R3112" s="5">
        <v>23</v>
      </c>
      <c r="S3112" s="5" t="s">
        <v>26</v>
      </c>
      <c r="T3112" s="5"/>
    </row>
    <row r="3113" spans="1:20" x14ac:dyDescent="0.25">
      <c r="A3113" s="5">
        <f>3106</f>
      </c>
      <c r="B3113" s="5" t="s">
        <v>3132</v>
      </c>
      <c r="C3113" s="5" t="s">
        <v>27</v>
      </c>
      <c r="D3113" s="5" t="s">
        <v>26</v>
      </c>
      <c r="E3113" s="5">
        <v>21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10</v>
      </c>
      <c r="Q3113" s="5">
        <v>20</v>
      </c>
      <c r="R3113" s="5">
        <v>23</v>
      </c>
      <c r="S3113" s="5" t="s">
        <v>26</v>
      </c>
      <c r="T3113" s="5"/>
    </row>
    <row r="3114" spans="1:20" x14ac:dyDescent="0.25">
      <c r="A3114" s="5">
        <f>3107</f>
      </c>
      <c r="B3114" s="5" t="s">
        <v>3133</v>
      </c>
      <c r="C3114" s="5" t="s">
        <v>27</v>
      </c>
      <c r="D3114" s="5" t="s">
        <v>26</v>
      </c>
      <c r="E3114" s="5">
        <v>21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10</v>
      </c>
      <c r="Q3114" s="5">
        <v>20</v>
      </c>
      <c r="R3114" s="5">
        <v>23</v>
      </c>
      <c r="S3114" s="5" t="s">
        <v>26</v>
      </c>
      <c r="T3114" s="5"/>
    </row>
    <row r="3115" spans="1:20" x14ac:dyDescent="0.25">
      <c r="A3115" s="5">
        <f>3108</f>
      </c>
      <c r="B3115" s="5" t="s">
        <v>3134</v>
      </c>
      <c r="C3115" s="5" t="s">
        <v>27</v>
      </c>
      <c r="D3115" s="5" t="s">
        <v>26</v>
      </c>
      <c r="E3115" s="5">
        <v>21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10</v>
      </c>
      <c r="Q3115" s="5">
        <v>20</v>
      </c>
      <c r="R3115" s="5">
        <v>23</v>
      </c>
      <c r="S3115" s="5" t="s">
        <v>26</v>
      </c>
      <c r="T3115" s="5"/>
    </row>
    <row r="3116" spans="1:20" x14ac:dyDescent="0.25">
      <c r="A3116" s="5">
        <f>3109</f>
      </c>
      <c r="B3116" s="5" t="s">
        <v>3135</v>
      </c>
      <c r="C3116" s="5" t="s">
        <v>27</v>
      </c>
      <c r="D3116" s="5" t="s">
        <v>26</v>
      </c>
      <c r="E3116" s="5">
        <v>21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10</v>
      </c>
      <c r="Q3116" s="5">
        <v>20</v>
      </c>
      <c r="R3116" s="5">
        <v>23</v>
      </c>
      <c r="S3116" s="5" t="s">
        <v>26</v>
      </c>
      <c r="T3116" s="5"/>
    </row>
    <row r="3117" spans="1:20" x14ac:dyDescent="0.25">
      <c r="A3117" s="5">
        <f>3110</f>
      </c>
      <c r="B3117" s="5" t="s">
        <v>3136</v>
      </c>
      <c r="C3117" s="5" t="s">
        <v>27</v>
      </c>
      <c r="D3117" s="5" t="s">
        <v>26</v>
      </c>
      <c r="E3117" s="5">
        <v>21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10</v>
      </c>
      <c r="Q3117" s="5">
        <v>20</v>
      </c>
      <c r="R3117" s="5">
        <v>23</v>
      </c>
      <c r="S3117" s="5" t="s">
        <v>26</v>
      </c>
      <c r="T3117" s="5"/>
    </row>
    <row r="3118" spans="1:20" x14ac:dyDescent="0.25">
      <c r="A3118" s="5">
        <f>3111</f>
      </c>
      <c r="B3118" s="5" t="s">
        <v>3137</v>
      </c>
      <c r="C3118" s="5" t="s">
        <v>27</v>
      </c>
      <c r="D3118" s="5" t="s">
        <v>26</v>
      </c>
      <c r="E3118" s="5">
        <v>21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10</v>
      </c>
      <c r="Q3118" s="5">
        <v>20</v>
      </c>
      <c r="R3118" s="5">
        <v>23</v>
      </c>
      <c r="S3118" s="5" t="s">
        <v>26</v>
      </c>
      <c r="T3118" s="5"/>
    </row>
    <row r="3119" spans="1:20" x14ac:dyDescent="0.25">
      <c r="A3119" s="5">
        <f>3112</f>
      </c>
      <c r="B3119" s="5" t="s">
        <v>3138</v>
      </c>
      <c r="C3119" s="5" t="s">
        <v>27</v>
      </c>
      <c r="D3119" s="5" t="s">
        <v>26</v>
      </c>
      <c r="E3119" s="5">
        <v>21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10</v>
      </c>
      <c r="Q3119" s="5">
        <v>20</v>
      </c>
      <c r="R3119" s="5">
        <v>23</v>
      </c>
      <c r="S3119" s="5" t="s">
        <v>26</v>
      </c>
      <c r="T3119" s="5"/>
    </row>
    <row r="3120" spans="1:20" x14ac:dyDescent="0.25">
      <c r="A3120" s="5">
        <f>3113</f>
      </c>
      <c r="B3120" s="5" t="s">
        <v>3139</v>
      </c>
      <c r="C3120" s="5" t="s">
        <v>27</v>
      </c>
      <c r="D3120" s="5" t="s">
        <v>26</v>
      </c>
      <c r="E3120" s="5">
        <v>21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10</v>
      </c>
      <c r="Q3120" s="5">
        <v>20</v>
      </c>
      <c r="R3120" s="5">
        <v>23</v>
      </c>
      <c r="S3120" s="5" t="s">
        <v>26</v>
      </c>
      <c r="T3120" s="5"/>
    </row>
    <row r="3121" spans="1:20" x14ac:dyDescent="0.25">
      <c r="A3121" s="5">
        <f>3114</f>
      </c>
      <c r="B3121" s="5" t="s">
        <v>3140</v>
      </c>
      <c r="C3121" s="5" t="s">
        <v>27</v>
      </c>
      <c r="D3121" s="5" t="s">
        <v>26</v>
      </c>
      <c r="E3121" s="5">
        <v>21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10</v>
      </c>
      <c r="Q3121" s="5">
        <v>20</v>
      </c>
      <c r="R3121" s="5">
        <v>23</v>
      </c>
      <c r="S3121" s="5" t="s">
        <v>26</v>
      </c>
      <c r="T3121" s="5"/>
    </row>
    <row r="3122" spans="1:20" x14ac:dyDescent="0.25">
      <c r="A3122" s="5">
        <f>3115</f>
      </c>
      <c r="B3122" s="5" t="s">
        <v>3141</v>
      </c>
      <c r="C3122" s="5" t="s">
        <v>27</v>
      </c>
      <c r="D3122" s="5" t="s">
        <v>26</v>
      </c>
      <c r="E3122" s="5">
        <v>21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10</v>
      </c>
      <c r="Q3122" s="5">
        <v>20</v>
      </c>
      <c r="R3122" s="5">
        <v>23</v>
      </c>
      <c r="S3122" s="5" t="s">
        <v>26</v>
      </c>
      <c r="T3122" s="5"/>
    </row>
    <row r="3123" spans="1:20" x14ac:dyDescent="0.25">
      <c r="A3123" s="5">
        <f>3116</f>
      </c>
      <c r="B3123" s="5" t="s">
        <v>3142</v>
      </c>
      <c r="C3123" s="5" t="s">
        <v>27</v>
      </c>
      <c r="D3123" s="5" t="s">
        <v>26</v>
      </c>
      <c r="E3123" s="5">
        <v>21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10</v>
      </c>
      <c r="Q3123" s="5">
        <v>20</v>
      </c>
      <c r="R3123" s="5">
        <v>23</v>
      </c>
      <c r="S3123" s="5" t="s">
        <v>26</v>
      </c>
      <c r="T3123" s="5"/>
    </row>
    <row r="3124" spans="1:20" x14ac:dyDescent="0.25">
      <c r="A3124" s="5">
        <f>3117</f>
      </c>
      <c r="B3124" s="5" t="s">
        <v>3143</v>
      </c>
      <c r="C3124" s="5" t="s">
        <v>27</v>
      </c>
      <c r="D3124" s="5" t="s">
        <v>26</v>
      </c>
      <c r="E3124" s="5">
        <v>21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10</v>
      </c>
      <c r="Q3124" s="5">
        <v>20</v>
      </c>
      <c r="R3124" s="5">
        <v>23</v>
      </c>
      <c r="S3124" s="5" t="s">
        <v>26</v>
      </c>
      <c r="T3124" s="5"/>
    </row>
    <row r="3125" spans="1:20" x14ac:dyDescent="0.25">
      <c r="A3125" s="5">
        <f>3118</f>
      </c>
      <c r="B3125" s="5" t="s">
        <v>3144</v>
      </c>
      <c r="C3125" s="5" t="s">
        <v>27</v>
      </c>
      <c r="D3125" s="5" t="s">
        <v>26</v>
      </c>
      <c r="E3125" s="5">
        <v>21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10</v>
      </c>
      <c r="Q3125" s="5">
        <v>20</v>
      </c>
      <c r="R3125" s="5">
        <v>23</v>
      </c>
      <c r="S3125" s="5" t="s">
        <v>26</v>
      </c>
      <c r="T3125" s="5"/>
    </row>
    <row r="3126" spans="1:20" x14ac:dyDescent="0.25">
      <c r="A3126" s="5">
        <f>3119</f>
      </c>
      <c r="B3126" s="5" t="s">
        <v>3145</v>
      </c>
      <c r="C3126" s="5" t="s">
        <v>27</v>
      </c>
      <c r="D3126" s="5" t="s">
        <v>26</v>
      </c>
      <c r="E3126" s="5">
        <v>21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10</v>
      </c>
      <c r="Q3126" s="5">
        <v>20</v>
      </c>
      <c r="R3126" s="5">
        <v>23</v>
      </c>
      <c r="S3126" s="5" t="s">
        <v>26</v>
      </c>
      <c r="T3126" s="5"/>
    </row>
    <row r="3127" spans="1:20" x14ac:dyDescent="0.25">
      <c r="A3127" s="5">
        <f>3120</f>
      </c>
      <c r="B3127" s="5" t="s">
        <v>3146</v>
      </c>
      <c r="C3127" s="5" t="s">
        <v>27</v>
      </c>
      <c r="D3127" s="5" t="s">
        <v>26</v>
      </c>
      <c r="E3127" s="5">
        <v>21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10</v>
      </c>
      <c r="Q3127" s="5">
        <v>20</v>
      </c>
      <c r="R3127" s="5">
        <v>23</v>
      </c>
      <c r="S3127" s="5" t="s">
        <v>26</v>
      </c>
      <c r="T3127" s="5"/>
    </row>
    <row r="3128" spans="1:20" x14ac:dyDescent="0.25">
      <c r="A3128" s="5">
        <f>3121</f>
      </c>
      <c r="B3128" s="5" t="s">
        <v>3147</v>
      </c>
      <c r="C3128" s="5" t="s">
        <v>27</v>
      </c>
      <c r="D3128" s="5" t="s">
        <v>26</v>
      </c>
      <c r="E3128" s="5">
        <v>21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10</v>
      </c>
      <c r="Q3128" s="5">
        <v>20</v>
      </c>
      <c r="R3128" s="5">
        <v>23</v>
      </c>
      <c r="S3128" s="5" t="s">
        <v>26</v>
      </c>
      <c r="T3128" s="5"/>
    </row>
    <row r="3129" spans="1:20" x14ac:dyDescent="0.25">
      <c r="A3129" s="5">
        <f>3122</f>
      </c>
      <c r="B3129" s="5" t="s">
        <v>3148</v>
      </c>
      <c r="C3129" s="5" t="s">
        <v>27</v>
      </c>
      <c r="D3129" s="5" t="s">
        <v>26</v>
      </c>
      <c r="E3129" s="5">
        <v>21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10</v>
      </c>
      <c r="Q3129" s="5">
        <v>22</v>
      </c>
      <c r="R3129" s="5">
        <v>23</v>
      </c>
      <c r="S3129" s="5" t="s">
        <v>27</v>
      </c>
      <c r="T3129" s="5"/>
    </row>
    <row r="3130" spans="1:20" x14ac:dyDescent="0.25">
      <c r="A3130" s="5">
        <f>3123</f>
      </c>
      <c r="B3130" s="5" t="s">
        <v>3149</v>
      </c>
      <c r="C3130" s="5" t="s">
        <v>27</v>
      </c>
      <c r="D3130" s="5" t="s">
        <v>26</v>
      </c>
      <c r="E3130" s="5">
        <v>21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10</v>
      </c>
      <c r="Q3130" s="5">
        <v>20</v>
      </c>
      <c r="R3130" s="5">
        <v>23</v>
      </c>
      <c r="S3130" s="5" t="s">
        <v>26</v>
      </c>
      <c r="T3130" s="5"/>
    </row>
    <row r="3131" spans="1:20" x14ac:dyDescent="0.25">
      <c r="A3131" s="5">
        <f>3124</f>
      </c>
      <c r="B3131" s="5" t="s">
        <v>3150</v>
      </c>
      <c r="C3131" s="5" t="s">
        <v>27</v>
      </c>
      <c r="D3131" s="5" t="s">
        <v>26</v>
      </c>
      <c r="E3131" s="5">
        <v>21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10</v>
      </c>
      <c r="Q3131" s="5">
        <v>20</v>
      </c>
      <c r="R3131" s="5">
        <v>23</v>
      </c>
      <c r="S3131" s="5" t="s">
        <v>26</v>
      </c>
      <c r="T3131" s="5"/>
    </row>
    <row r="3132" spans="1:20" x14ac:dyDescent="0.25">
      <c r="A3132" s="5">
        <f>3125</f>
      </c>
      <c r="B3132" s="5" t="s">
        <v>3151</v>
      </c>
      <c r="C3132" s="5" t="s">
        <v>27</v>
      </c>
      <c r="D3132" s="5" t="s">
        <v>26</v>
      </c>
      <c r="E3132" s="5">
        <v>21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10</v>
      </c>
      <c r="Q3132" s="5">
        <v>20</v>
      </c>
      <c r="R3132" s="5">
        <v>23</v>
      </c>
      <c r="S3132" s="5" t="s">
        <v>26</v>
      </c>
      <c r="T3132" s="5"/>
    </row>
    <row r="3133" spans="1:20" x14ac:dyDescent="0.25">
      <c r="A3133" s="5">
        <f>3126</f>
      </c>
      <c r="B3133" s="5" t="s">
        <v>3152</v>
      </c>
      <c r="C3133" s="5" t="s">
        <v>27</v>
      </c>
      <c r="D3133" s="5" t="s">
        <v>26</v>
      </c>
      <c r="E3133" s="5">
        <v>21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10</v>
      </c>
      <c r="Q3133" s="5">
        <v>20</v>
      </c>
      <c r="R3133" s="5">
        <v>23</v>
      </c>
      <c r="S3133" s="5" t="s">
        <v>26</v>
      </c>
      <c r="T3133" s="5"/>
    </row>
    <row r="3134" spans="1:20" x14ac:dyDescent="0.25">
      <c r="A3134" s="5">
        <f>3127</f>
      </c>
      <c r="B3134" s="5" t="s">
        <v>3153</v>
      </c>
      <c r="C3134" s="5" t="s">
        <v>27</v>
      </c>
      <c r="D3134" s="5" t="s">
        <v>26</v>
      </c>
      <c r="E3134" s="5">
        <v>21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10</v>
      </c>
      <c r="Q3134" s="5">
        <v>20</v>
      </c>
      <c r="R3134" s="5">
        <v>23</v>
      </c>
      <c r="S3134" s="5" t="s">
        <v>26</v>
      </c>
      <c r="T3134" s="5"/>
    </row>
    <row r="3135" spans="1:20" x14ac:dyDescent="0.25">
      <c r="A3135" s="5">
        <f>3128</f>
      </c>
      <c r="B3135" s="5" t="s">
        <v>3154</v>
      </c>
      <c r="C3135" s="5" t="s">
        <v>27</v>
      </c>
      <c r="D3135" s="5" t="s">
        <v>26</v>
      </c>
      <c r="E3135" s="5">
        <v>21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10</v>
      </c>
      <c r="Q3135" s="5">
        <v>20</v>
      </c>
      <c r="R3135" s="5">
        <v>23</v>
      </c>
      <c r="S3135" s="5" t="s">
        <v>26</v>
      </c>
      <c r="T3135" s="5"/>
    </row>
    <row r="3136" spans="1:20" x14ac:dyDescent="0.25">
      <c r="A3136" s="5">
        <f>3129</f>
      </c>
      <c r="B3136" s="5" t="s">
        <v>3155</v>
      </c>
      <c r="C3136" s="5" t="s">
        <v>27</v>
      </c>
      <c r="D3136" s="5" t="s">
        <v>26</v>
      </c>
      <c r="E3136" s="5">
        <v>21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10</v>
      </c>
      <c r="Q3136" s="5">
        <v>20</v>
      </c>
      <c r="R3136" s="5">
        <v>23</v>
      </c>
      <c r="S3136" s="5" t="s">
        <v>26</v>
      </c>
      <c r="T3136" s="5"/>
    </row>
    <row r="3137" spans="1:20" x14ac:dyDescent="0.25">
      <c r="A3137" s="5">
        <f>3130</f>
      </c>
      <c r="B3137" s="5" t="s">
        <v>3156</v>
      </c>
      <c r="C3137" s="5" t="s">
        <v>27</v>
      </c>
      <c r="D3137" s="5" t="s">
        <v>26</v>
      </c>
      <c r="E3137" s="5">
        <v>21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10</v>
      </c>
      <c r="Q3137" s="5">
        <v>20</v>
      </c>
      <c r="R3137" s="5">
        <v>23</v>
      </c>
      <c r="S3137" s="5" t="s">
        <v>26</v>
      </c>
      <c r="T3137" s="5"/>
    </row>
    <row r="3138" spans="1:20" x14ac:dyDescent="0.25">
      <c r="A3138" s="5">
        <f>3131</f>
      </c>
      <c r="B3138" s="5" t="s">
        <v>3157</v>
      </c>
      <c r="C3138" s="5" t="s">
        <v>27</v>
      </c>
      <c r="D3138" s="5" t="s">
        <v>26</v>
      </c>
      <c r="E3138" s="5">
        <v>21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10</v>
      </c>
      <c r="Q3138" s="5">
        <v>20</v>
      </c>
      <c r="R3138" s="5">
        <v>23</v>
      </c>
      <c r="S3138" s="5" t="s">
        <v>26</v>
      </c>
      <c r="T3138" s="5"/>
    </row>
    <row r="3139" spans="1:20" x14ac:dyDescent="0.25">
      <c r="A3139" s="5">
        <f>3132</f>
      </c>
      <c r="B3139" s="5" t="s">
        <v>3158</v>
      </c>
      <c r="C3139" s="5" t="s">
        <v>27</v>
      </c>
      <c r="D3139" s="5" t="s">
        <v>26</v>
      </c>
      <c r="E3139" s="5">
        <v>21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10</v>
      </c>
      <c r="Q3139" s="5">
        <v>20</v>
      </c>
      <c r="R3139" s="5">
        <v>23</v>
      </c>
      <c r="S3139" s="5" t="s">
        <v>26</v>
      </c>
      <c r="T3139" s="5"/>
    </row>
    <row r="3140" spans="1:20" x14ac:dyDescent="0.25">
      <c r="A3140" s="5">
        <f>3133</f>
      </c>
      <c r="B3140" s="5" t="s">
        <v>3159</v>
      </c>
      <c r="C3140" s="5" t="s">
        <v>27</v>
      </c>
      <c r="D3140" s="5" t="s">
        <v>26</v>
      </c>
      <c r="E3140" s="5">
        <v>21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10</v>
      </c>
      <c r="Q3140" s="5">
        <v>20</v>
      </c>
      <c r="R3140" s="5">
        <v>23</v>
      </c>
      <c r="S3140" s="5" t="s">
        <v>26</v>
      </c>
      <c r="T3140" s="5"/>
    </row>
    <row r="3141" spans="1:20" x14ac:dyDescent="0.25">
      <c r="A3141" s="5">
        <f>3134</f>
      </c>
      <c r="B3141" s="5" t="s">
        <v>3160</v>
      </c>
      <c r="C3141" s="5" t="s">
        <v>27</v>
      </c>
      <c r="D3141" s="5" t="s">
        <v>26</v>
      </c>
      <c r="E3141" s="5">
        <v>21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10</v>
      </c>
      <c r="Q3141" s="5">
        <v>20</v>
      </c>
      <c r="R3141" s="5">
        <v>23</v>
      </c>
      <c r="S3141" s="5" t="s">
        <v>26</v>
      </c>
      <c r="T3141" s="5"/>
    </row>
    <row r="3142" spans="1:20" x14ac:dyDescent="0.25">
      <c r="A3142" s="5">
        <f>3135</f>
      </c>
      <c r="B3142" s="5" t="s">
        <v>3161</v>
      </c>
      <c r="C3142" s="5" t="s">
        <v>27</v>
      </c>
      <c r="D3142" s="5" t="s">
        <v>26</v>
      </c>
      <c r="E3142" s="5">
        <v>21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10</v>
      </c>
      <c r="Q3142" s="5">
        <v>20</v>
      </c>
      <c r="R3142" s="5">
        <v>23</v>
      </c>
      <c r="S3142" s="5" t="s">
        <v>26</v>
      </c>
      <c r="T3142" s="5"/>
    </row>
    <row r="3143" spans="1:20" x14ac:dyDescent="0.25">
      <c r="A3143" s="5">
        <f>3136</f>
      </c>
      <c r="B3143" s="5" t="s">
        <v>3162</v>
      </c>
      <c r="C3143" s="5" t="s">
        <v>27</v>
      </c>
      <c r="D3143" s="5" t="s">
        <v>26</v>
      </c>
      <c r="E3143" s="5">
        <v>21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10</v>
      </c>
      <c r="Q3143" s="5">
        <v>20</v>
      </c>
      <c r="R3143" s="5">
        <v>23</v>
      </c>
      <c r="S3143" s="5" t="s">
        <v>26</v>
      </c>
      <c r="T3143" s="5"/>
    </row>
    <row r="3144" spans="1:20" x14ac:dyDescent="0.25">
      <c r="A3144" s="5">
        <f>3137</f>
      </c>
      <c r="B3144" s="5" t="s">
        <v>3163</v>
      </c>
      <c r="C3144" s="5" t="s">
        <v>27</v>
      </c>
      <c r="D3144" s="5" t="s">
        <v>26</v>
      </c>
      <c r="E3144" s="5">
        <v>21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10</v>
      </c>
      <c r="Q3144" s="5">
        <v>20</v>
      </c>
      <c r="R3144" s="5">
        <v>23</v>
      </c>
      <c r="S3144" s="5" t="s">
        <v>26</v>
      </c>
      <c r="T3144" s="5"/>
    </row>
    <row r="3145" spans="1:20" x14ac:dyDescent="0.25">
      <c r="A3145" s="5">
        <f>3138</f>
      </c>
      <c r="B3145" s="5" t="s">
        <v>3164</v>
      </c>
      <c r="C3145" s="5" t="s">
        <v>27</v>
      </c>
      <c r="D3145" s="5" t="s">
        <v>26</v>
      </c>
      <c r="E3145" s="5">
        <v>21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10</v>
      </c>
      <c r="Q3145" s="5">
        <v>20</v>
      </c>
      <c r="R3145" s="5">
        <v>23</v>
      </c>
      <c r="S3145" s="5" t="s">
        <v>26</v>
      </c>
      <c r="T3145" s="5"/>
    </row>
    <row r="3146" spans="1:20" x14ac:dyDescent="0.25">
      <c r="A3146" s="5">
        <f>3139</f>
      </c>
      <c r="B3146" s="5" t="s">
        <v>3165</v>
      </c>
      <c r="C3146" s="5" t="s">
        <v>27</v>
      </c>
      <c r="D3146" s="5" t="s">
        <v>26</v>
      </c>
      <c r="E3146" s="5">
        <v>21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10</v>
      </c>
      <c r="Q3146" s="5">
        <v>20</v>
      </c>
      <c r="R3146" s="5">
        <v>23</v>
      </c>
      <c r="S3146" s="5" t="s">
        <v>26</v>
      </c>
      <c r="T3146" s="5"/>
    </row>
    <row r="3147" spans="1:20" x14ac:dyDescent="0.25">
      <c r="A3147" s="5">
        <f>3140</f>
      </c>
      <c r="B3147" s="5" t="s">
        <v>3166</v>
      </c>
      <c r="C3147" s="5" t="s">
        <v>27</v>
      </c>
      <c r="D3147" s="5" t="s">
        <v>26</v>
      </c>
      <c r="E3147" s="5">
        <v>21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10</v>
      </c>
      <c r="Q3147" s="5">
        <v>20</v>
      </c>
      <c r="R3147" s="5">
        <v>23</v>
      </c>
      <c r="S3147" s="5" t="s">
        <v>26</v>
      </c>
      <c r="T3147" s="5"/>
    </row>
    <row r="3148" spans="1:20" x14ac:dyDescent="0.25">
      <c r="A3148" s="5">
        <f>3141</f>
      </c>
      <c r="B3148" s="5" t="s">
        <v>3167</v>
      </c>
      <c r="C3148" s="5" t="s">
        <v>27</v>
      </c>
      <c r="D3148" s="5" t="s">
        <v>26</v>
      </c>
      <c r="E3148" s="5">
        <v>21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10</v>
      </c>
      <c r="Q3148" s="5">
        <v>20</v>
      </c>
      <c r="R3148" s="5">
        <v>23</v>
      </c>
      <c r="S3148" s="5" t="s">
        <v>26</v>
      </c>
      <c r="T3148" s="5"/>
    </row>
    <row r="3149" spans="1:20" x14ac:dyDescent="0.25">
      <c r="A3149" s="5">
        <f>3142</f>
      </c>
      <c r="B3149" s="5" t="s">
        <v>3168</v>
      </c>
      <c r="C3149" s="5" t="s">
        <v>27</v>
      </c>
      <c r="D3149" s="5" t="s">
        <v>26</v>
      </c>
      <c r="E3149" s="5">
        <v>21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10</v>
      </c>
      <c r="Q3149" s="5">
        <v>20</v>
      </c>
      <c r="R3149" s="5">
        <v>23</v>
      </c>
      <c r="S3149" s="5" t="s">
        <v>26</v>
      </c>
      <c r="T3149" s="5"/>
    </row>
    <row r="3150" spans="1:20" x14ac:dyDescent="0.25">
      <c r="A3150" s="5">
        <f>3143</f>
      </c>
      <c r="B3150" s="5" t="s">
        <v>3169</v>
      </c>
      <c r="C3150" s="5" t="s">
        <v>27</v>
      </c>
      <c r="D3150" s="5" t="s">
        <v>26</v>
      </c>
      <c r="E3150" s="5">
        <v>21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10</v>
      </c>
      <c r="Q3150" s="5">
        <v>20</v>
      </c>
      <c r="R3150" s="5">
        <v>23</v>
      </c>
      <c r="S3150" s="5" t="s">
        <v>26</v>
      </c>
      <c r="T3150" s="5"/>
    </row>
    <row r="3151" spans="1:20" x14ac:dyDescent="0.25">
      <c r="A3151" s="5">
        <f>3144</f>
      </c>
      <c r="B3151" s="5" t="s">
        <v>3170</v>
      </c>
      <c r="C3151" s="5" t="s">
        <v>27</v>
      </c>
      <c r="D3151" s="5" t="s">
        <v>26</v>
      </c>
      <c r="E3151" s="5">
        <v>21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10</v>
      </c>
      <c r="Q3151" s="5">
        <v>20</v>
      </c>
      <c r="R3151" s="5">
        <v>23</v>
      </c>
      <c r="S3151" s="5" t="s">
        <v>26</v>
      </c>
      <c r="T3151" s="5"/>
    </row>
    <row r="3152" spans="1:20" x14ac:dyDescent="0.25">
      <c r="A3152" s="5">
        <f>3145</f>
      </c>
      <c r="B3152" s="5" t="s">
        <v>3171</v>
      </c>
      <c r="C3152" s="5" t="s">
        <v>27</v>
      </c>
      <c r="D3152" s="5" t="s">
        <v>26</v>
      </c>
      <c r="E3152" s="5">
        <v>21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10</v>
      </c>
      <c r="Q3152" s="5">
        <v>20</v>
      </c>
      <c r="R3152" s="5">
        <v>23</v>
      </c>
      <c r="S3152" s="5" t="s">
        <v>26</v>
      </c>
      <c r="T3152" s="5"/>
    </row>
    <row r="3153" spans="1:20" x14ac:dyDescent="0.25">
      <c r="A3153" s="5">
        <f>3146</f>
      </c>
      <c r="B3153" s="5" t="s">
        <v>3172</v>
      </c>
      <c r="C3153" s="5" t="s">
        <v>27</v>
      </c>
      <c r="D3153" s="5" t="s">
        <v>26</v>
      </c>
      <c r="E3153" s="5">
        <v>21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10</v>
      </c>
      <c r="Q3153" s="5">
        <v>20</v>
      </c>
      <c r="R3153" s="5">
        <v>23</v>
      </c>
      <c r="S3153" s="5" t="s">
        <v>26</v>
      </c>
      <c r="T3153" s="5"/>
    </row>
    <row r="3154" spans="1:20" x14ac:dyDescent="0.25">
      <c r="A3154" s="5">
        <f>3147</f>
      </c>
      <c r="B3154" s="5" t="s">
        <v>3173</v>
      </c>
      <c r="C3154" s="5" t="s">
        <v>27</v>
      </c>
      <c r="D3154" s="5" t="s">
        <v>26</v>
      </c>
      <c r="E3154" s="5">
        <v>21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10</v>
      </c>
      <c r="Q3154" s="5">
        <v>20</v>
      </c>
      <c r="R3154" s="5">
        <v>23</v>
      </c>
      <c r="S3154" s="5" t="s">
        <v>26</v>
      </c>
      <c r="T3154" s="5"/>
    </row>
    <row r="3155" spans="1:20" x14ac:dyDescent="0.25">
      <c r="A3155" s="5">
        <f>3148</f>
      </c>
      <c r="B3155" s="5" t="s">
        <v>3174</v>
      </c>
      <c r="C3155" s="5" t="s">
        <v>27</v>
      </c>
      <c r="D3155" s="5" t="s">
        <v>26</v>
      </c>
      <c r="E3155" s="5">
        <v>21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10</v>
      </c>
      <c r="Q3155" s="5">
        <v>20</v>
      </c>
      <c r="R3155" s="5">
        <v>23</v>
      </c>
      <c r="S3155" s="5" t="s">
        <v>26</v>
      </c>
      <c r="T3155" s="5"/>
    </row>
    <row r="3156" spans="1:20" x14ac:dyDescent="0.25">
      <c r="A3156" s="5">
        <f>3149</f>
      </c>
      <c r="B3156" s="5" t="s">
        <v>3175</v>
      </c>
      <c r="C3156" s="5" t="s">
        <v>27</v>
      </c>
      <c r="D3156" s="5" t="s">
        <v>26</v>
      </c>
      <c r="E3156" s="5">
        <v>21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10</v>
      </c>
      <c r="Q3156" s="5">
        <v>20</v>
      </c>
      <c r="R3156" s="5">
        <v>23</v>
      </c>
      <c r="S3156" s="5" t="s">
        <v>26</v>
      </c>
      <c r="T3156" s="5"/>
    </row>
    <row r="3157" spans="1:20" x14ac:dyDescent="0.25">
      <c r="A3157" s="5">
        <f>3150</f>
      </c>
      <c r="B3157" s="5" t="s">
        <v>3176</v>
      </c>
      <c r="C3157" s="5" t="s">
        <v>27</v>
      </c>
      <c r="D3157" s="5" t="s">
        <v>26</v>
      </c>
      <c r="E3157" s="5">
        <v>21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10</v>
      </c>
      <c r="Q3157" s="5">
        <v>20</v>
      </c>
      <c r="R3157" s="5">
        <v>23</v>
      </c>
      <c r="S3157" s="5" t="s">
        <v>26</v>
      </c>
      <c r="T3157" s="5"/>
    </row>
    <row r="3158" spans="1:20" x14ac:dyDescent="0.25">
      <c r="A3158" s="5">
        <f>3151</f>
      </c>
      <c r="B3158" s="5" t="s">
        <v>3177</v>
      </c>
      <c r="C3158" s="5" t="s">
        <v>27</v>
      </c>
      <c r="D3158" s="5" t="s">
        <v>26</v>
      </c>
      <c r="E3158" s="5">
        <v>21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10</v>
      </c>
      <c r="Q3158" s="5">
        <v>20</v>
      </c>
      <c r="R3158" s="5">
        <v>23</v>
      </c>
      <c r="S3158" s="5" t="s">
        <v>26</v>
      </c>
      <c r="T3158" s="5"/>
    </row>
    <row r="3159" spans="1:20" x14ac:dyDescent="0.25">
      <c r="A3159" s="5">
        <f>3152</f>
      </c>
      <c r="B3159" s="5" t="s">
        <v>3178</v>
      </c>
      <c r="C3159" s="5" t="s">
        <v>27</v>
      </c>
      <c r="D3159" s="5" t="s">
        <v>26</v>
      </c>
      <c r="E3159" s="5">
        <v>21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10</v>
      </c>
      <c r="Q3159" s="5">
        <v>20</v>
      </c>
      <c r="R3159" s="5">
        <v>23</v>
      </c>
      <c r="S3159" s="5" t="s">
        <v>26</v>
      </c>
      <c r="T3159" s="5"/>
    </row>
    <row r="3160" spans="1:20" x14ac:dyDescent="0.25">
      <c r="A3160" s="5">
        <f>3153</f>
      </c>
      <c r="B3160" s="5" t="s">
        <v>3179</v>
      </c>
      <c r="C3160" s="5" t="s">
        <v>27</v>
      </c>
      <c r="D3160" s="5" t="s">
        <v>26</v>
      </c>
      <c r="E3160" s="5">
        <v>21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10</v>
      </c>
      <c r="Q3160" s="5">
        <v>20</v>
      </c>
      <c r="R3160" s="5">
        <v>23</v>
      </c>
      <c r="S3160" s="5" t="s">
        <v>26</v>
      </c>
      <c r="T3160" s="5"/>
    </row>
    <row r="3161" spans="1:20" x14ac:dyDescent="0.25">
      <c r="A3161" s="5">
        <f>3154</f>
      </c>
      <c r="B3161" s="5" t="s">
        <v>3180</v>
      </c>
      <c r="C3161" s="5" t="s">
        <v>27</v>
      </c>
      <c r="D3161" s="5" t="s">
        <v>26</v>
      </c>
      <c r="E3161" s="5">
        <v>21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10</v>
      </c>
      <c r="Q3161" s="5">
        <v>20</v>
      </c>
      <c r="R3161" s="5">
        <v>23</v>
      </c>
      <c r="S3161" s="5" t="s">
        <v>26</v>
      </c>
      <c r="T3161" s="5"/>
    </row>
    <row r="3162" spans="1:20" x14ac:dyDescent="0.25">
      <c r="A3162" s="5">
        <f>3155</f>
      </c>
      <c r="B3162" s="5" t="s">
        <v>3181</v>
      </c>
      <c r="C3162" s="5" t="s">
        <v>27</v>
      </c>
      <c r="D3162" s="5" t="s">
        <v>26</v>
      </c>
      <c r="E3162" s="5">
        <v>21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10</v>
      </c>
      <c r="Q3162" s="5">
        <v>20</v>
      </c>
      <c r="R3162" s="5">
        <v>23</v>
      </c>
      <c r="S3162" s="5" t="s">
        <v>26</v>
      </c>
      <c r="T3162" s="5"/>
    </row>
    <row r="3163" spans="1:20" x14ac:dyDescent="0.25">
      <c r="A3163" s="5">
        <f>3156</f>
      </c>
      <c r="B3163" s="5" t="s">
        <v>3182</v>
      </c>
      <c r="C3163" s="5" t="s">
        <v>27</v>
      </c>
      <c r="D3163" s="5" t="s">
        <v>26</v>
      </c>
      <c r="E3163" s="5">
        <v>21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10</v>
      </c>
      <c r="Q3163" s="5">
        <v>20</v>
      </c>
      <c r="R3163" s="5">
        <v>23</v>
      </c>
      <c r="S3163" s="5" t="s">
        <v>26</v>
      </c>
      <c r="T3163" s="5"/>
    </row>
    <row r="3164" spans="1:20" x14ac:dyDescent="0.25">
      <c r="A3164" s="5">
        <f>3157</f>
      </c>
      <c r="B3164" s="5" t="s">
        <v>3183</v>
      </c>
      <c r="C3164" s="5" t="s">
        <v>27</v>
      </c>
      <c r="D3164" s="5" t="s">
        <v>26</v>
      </c>
      <c r="E3164" s="5">
        <v>21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10</v>
      </c>
      <c r="Q3164" s="5">
        <v>20</v>
      </c>
      <c r="R3164" s="5">
        <v>23</v>
      </c>
      <c r="S3164" s="5" t="s">
        <v>26</v>
      </c>
      <c r="T3164" s="5"/>
    </row>
    <row r="3165" spans="1:20" x14ac:dyDescent="0.25">
      <c r="A3165" s="5">
        <f>3158</f>
      </c>
      <c r="B3165" s="5" t="s">
        <v>3184</v>
      </c>
      <c r="C3165" s="5" t="s">
        <v>27</v>
      </c>
      <c r="D3165" s="5" t="s">
        <v>26</v>
      </c>
      <c r="E3165" s="5">
        <v>21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10</v>
      </c>
      <c r="Q3165" s="5">
        <v>20</v>
      </c>
      <c r="R3165" s="5">
        <v>23</v>
      </c>
      <c r="S3165" s="5" t="s">
        <v>26</v>
      </c>
      <c r="T3165" s="5"/>
    </row>
    <row r="3166" spans="1:20" x14ac:dyDescent="0.25">
      <c r="A3166" s="5">
        <f>3159</f>
      </c>
      <c r="B3166" s="5" t="s">
        <v>3185</v>
      </c>
      <c r="C3166" s="5" t="s">
        <v>27</v>
      </c>
      <c r="D3166" s="5" t="s">
        <v>26</v>
      </c>
      <c r="E3166" s="5">
        <v>21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10</v>
      </c>
      <c r="Q3166" s="5">
        <v>20</v>
      </c>
      <c r="R3166" s="5">
        <v>23</v>
      </c>
      <c r="S3166" s="5" t="s">
        <v>26</v>
      </c>
      <c r="T3166" s="5"/>
    </row>
    <row r="3167" spans="1:20" x14ac:dyDescent="0.25">
      <c r="A3167" s="5">
        <f>3160</f>
      </c>
      <c r="B3167" s="5" t="s">
        <v>3186</v>
      </c>
      <c r="C3167" s="5" t="s">
        <v>27</v>
      </c>
      <c r="D3167" s="5" t="s">
        <v>26</v>
      </c>
      <c r="E3167" s="5">
        <v>21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10</v>
      </c>
      <c r="Q3167" s="5">
        <v>20</v>
      </c>
      <c r="R3167" s="5">
        <v>23</v>
      </c>
      <c r="S3167" s="5" t="s">
        <v>26</v>
      </c>
      <c r="T3167" s="5"/>
    </row>
    <row r="3168" spans="1:20" x14ac:dyDescent="0.25">
      <c r="A3168" s="5">
        <f>3161</f>
      </c>
      <c r="B3168" s="5" t="s">
        <v>3187</v>
      </c>
      <c r="C3168" s="5" t="s">
        <v>27</v>
      </c>
      <c r="D3168" s="5" t="s">
        <v>26</v>
      </c>
      <c r="E3168" s="5">
        <v>21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10</v>
      </c>
      <c r="Q3168" s="5">
        <v>20</v>
      </c>
      <c r="R3168" s="5">
        <v>23</v>
      </c>
      <c r="S3168" s="5" t="s">
        <v>26</v>
      </c>
      <c r="T3168" s="5"/>
    </row>
    <row r="3169" spans="1:20" x14ac:dyDescent="0.25">
      <c r="A3169" s="5">
        <f>3162</f>
      </c>
      <c r="B3169" s="5" t="s">
        <v>3188</v>
      </c>
      <c r="C3169" s="5" t="s">
        <v>27</v>
      </c>
      <c r="D3169" s="5" t="s">
        <v>26</v>
      </c>
      <c r="E3169" s="5">
        <v>21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10</v>
      </c>
      <c r="Q3169" s="5">
        <v>20</v>
      </c>
      <c r="R3169" s="5">
        <v>23</v>
      </c>
      <c r="S3169" s="5" t="s">
        <v>26</v>
      </c>
      <c r="T3169" s="5"/>
    </row>
    <row r="3170" spans="1:20" x14ac:dyDescent="0.25">
      <c r="A3170" s="5">
        <f>3163</f>
      </c>
      <c r="B3170" s="5" t="s">
        <v>3189</v>
      </c>
      <c r="C3170" s="5" t="s">
        <v>27</v>
      </c>
      <c r="D3170" s="5" t="s">
        <v>26</v>
      </c>
      <c r="E3170" s="5">
        <v>21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10</v>
      </c>
      <c r="Q3170" s="5">
        <v>20</v>
      </c>
      <c r="R3170" s="5">
        <v>23</v>
      </c>
      <c r="S3170" s="5" t="s">
        <v>26</v>
      </c>
      <c r="T3170" s="5"/>
    </row>
    <row r="3171" spans="1:20" x14ac:dyDescent="0.25">
      <c r="A3171" s="5">
        <f>3164</f>
      </c>
      <c r="B3171" s="5" t="s">
        <v>3190</v>
      </c>
      <c r="C3171" s="5" t="s">
        <v>27</v>
      </c>
      <c r="D3171" s="5" t="s">
        <v>26</v>
      </c>
      <c r="E3171" s="5">
        <v>21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10</v>
      </c>
      <c r="Q3171" s="5">
        <v>20</v>
      </c>
      <c r="R3171" s="5">
        <v>23</v>
      </c>
      <c r="S3171" s="5" t="s">
        <v>26</v>
      </c>
      <c r="T3171" s="5"/>
    </row>
    <row r="3172" spans="1:20" x14ac:dyDescent="0.25">
      <c r="A3172" s="5">
        <f>3165</f>
      </c>
      <c r="B3172" s="5" t="s">
        <v>3191</v>
      </c>
      <c r="C3172" s="5" t="s">
        <v>27</v>
      </c>
      <c r="D3172" s="5" t="s">
        <v>26</v>
      </c>
      <c r="E3172" s="5">
        <v>21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10</v>
      </c>
      <c r="Q3172" s="5">
        <v>20</v>
      </c>
      <c r="R3172" s="5">
        <v>23</v>
      </c>
      <c r="S3172" s="5" t="s">
        <v>26</v>
      </c>
      <c r="T3172" s="5"/>
    </row>
    <row r="3173" spans="1:20" x14ac:dyDescent="0.25">
      <c r="A3173" s="5">
        <f>3166</f>
      </c>
      <c r="B3173" s="5" t="s">
        <v>3192</v>
      </c>
      <c r="C3173" s="5" t="s">
        <v>27</v>
      </c>
      <c r="D3173" s="5" t="s">
        <v>26</v>
      </c>
      <c r="E3173" s="5">
        <v>21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10</v>
      </c>
      <c r="Q3173" s="5">
        <v>20</v>
      </c>
      <c r="R3173" s="5">
        <v>23</v>
      </c>
      <c r="S3173" s="5" t="s">
        <v>26</v>
      </c>
      <c r="T3173" s="5"/>
    </row>
    <row r="3174" spans="1:20" x14ac:dyDescent="0.25">
      <c r="A3174" s="5">
        <f>3167</f>
      </c>
      <c r="B3174" s="5" t="s">
        <v>3193</v>
      </c>
      <c r="C3174" s="5" t="s">
        <v>27</v>
      </c>
      <c r="D3174" s="5" t="s">
        <v>26</v>
      </c>
      <c r="E3174" s="5">
        <v>21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10</v>
      </c>
      <c r="Q3174" s="5">
        <v>20</v>
      </c>
      <c r="R3174" s="5">
        <v>23</v>
      </c>
      <c r="S3174" s="5" t="s">
        <v>26</v>
      </c>
      <c r="T3174" s="5"/>
    </row>
    <row r="3175" spans="1:20" x14ac:dyDescent="0.25">
      <c r="A3175" s="5">
        <f>3168</f>
      </c>
      <c r="B3175" s="5" t="s">
        <v>3194</v>
      </c>
      <c r="C3175" s="5" t="s">
        <v>27</v>
      </c>
      <c r="D3175" s="5" t="s">
        <v>26</v>
      </c>
      <c r="E3175" s="5">
        <v>21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10</v>
      </c>
      <c r="Q3175" s="5">
        <v>20</v>
      </c>
      <c r="R3175" s="5">
        <v>23</v>
      </c>
      <c r="S3175" s="5" t="s">
        <v>26</v>
      </c>
      <c r="T3175" s="5"/>
    </row>
    <row r="3176" spans="1:20" x14ac:dyDescent="0.25">
      <c r="A3176" s="5">
        <f>3169</f>
      </c>
      <c r="B3176" s="5" t="s">
        <v>3195</v>
      </c>
      <c r="C3176" s="5" t="s">
        <v>27</v>
      </c>
      <c r="D3176" s="5" t="s">
        <v>26</v>
      </c>
      <c r="E3176" s="5">
        <v>21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10</v>
      </c>
      <c r="Q3176" s="5">
        <v>20</v>
      </c>
      <c r="R3176" s="5">
        <v>23</v>
      </c>
      <c r="S3176" s="5" t="s">
        <v>26</v>
      </c>
      <c r="T3176" s="5"/>
    </row>
    <row r="3177" spans="1:20" x14ac:dyDescent="0.25">
      <c r="A3177" s="5">
        <f>3170</f>
      </c>
      <c r="B3177" s="5" t="s">
        <v>3196</v>
      </c>
      <c r="C3177" s="5" t="s">
        <v>27</v>
      </c>
      <c r="D3177" s="5" t="s">
        <v>26</v>
      </c>
      <c r="E3177" s="5">
        <v>21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10</v>
      </c>
      <c r="Q3177" s="5">
        <v>20</v>
      </c>
      <c r="R3177" s="5">
        <v>23</v>
      </c>
      <c r="S3177" s="5" t="s">
        <v>26</v>
      </c>
      <c r="T3177" s="5"/>
    </row>
    <row r="3178" spans="1:20" x14ac:dyDescent="0.25">
      <c r="A3178" s="5">
        <f>3171</f>
      </c>
      <c r="B3178" s="5" t="s">
        <v>3197</v>
      </c>
      <c r="C3178" s="5" t="s">
        <v>27</v>
      </c>
      <c r="D3178" s="5" t="s">
        <v>26</v>
      </c>
      <c r="E3178" s="5">
        <v>21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10</v>
      </c>
      <c r="Q3178" s="5">
        <v>20</v>
      </c>
      <c r="R3178" s="5">
        <v>23</v>
      </c>
      <c r="S3178" s="5" t="s">
        <v>26</v>
      </c>
      <c r="T3178" s="5"/>
    </row>
    <row r="3179" spans="1:20" x14ac:dyDescent="0.25">
      <c r="A3179" s="5">
        <f>3172</f>
      </c>
      <c r="B3179" s="5" t="s">
        <v>3198</v>
      </c>
      <c r="C3179" s="5" t="s">
        <v>27</v>
      </c>
      <c r="D3179" s="5" t="s">
        <v>26</v>
      </c>
      <c r="E3179" s="5">
        <v>21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10</v>
      </c>
      <c r="Q3179" s="5">
        <v>20</v>
      </c>
      <c r="R3179" s="5">
        <v>23</v>
      </c>
      <c r="S3179" s="5" t="s">
        <v>26</v>
      </c>
      <c r="T3179" s="5"/>
    </row>
    <row r="3180" spans="1:20" x14ac:dyDescent="0.25">
      <c r="A3180" s="5">
        <f>3173</f>
      </c>
      <c r="B3180" s="5" t="s">
        <v>3199</v>
      </c>
      <c r="C3180" s="5" t="s">
        <v>27</v>
      </c>
      <c r="D3180" s="5" t="s">
        <v>26</v>
      </c>
      <c r="E3180" s="5">
        <v>21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10</v>
      </c>
      <c r="Q3180" s="5">
        <v>20</v>
      </c>
      <c r="R3180" s="5">
        <v>23</v>
      </c>
      <c r="S3180" s="5" t="s">
        <v>26</v>
      </c>
      <c r="T3180" s="5"/>
    </row>
    <row r="3181" spans="1:20" x14ac:dyDescent="0.25">
      <c r="A3181" s="5">
        <f>3174</f>
      </c>
      <c r="B3181" s="5" t="s">
        <v>3200</v>
      </c>
      <c r="C3181" s="5" t="s">
        <v>27</v>
      </c>
      <c r="D3181" s="5" t="s">
        <v>26</v>
      </c>
      <c r="E3181" s="5">
        <v>21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10</v>
      </c>
      <c r="Q3181" s="5">
        <v>20</v>
      </c>
      <c r="R3181" s="5">
        <v>23</v>
      </c>
      <c r="S3181" s="5" t="s">
        <v>26</v>
      </c>
      <c r="T3181" s="5"/>
    </row>
    <row r="3182" spans="1:20" x14ac:dyDescent="0.25">
      <c r="A3182" s="5">
        <f>3175</f>
      </c>
      <c r="B3182" s="5" t="s">
        <v>3201</v>
      </c>
      <c r="C3182" s="5" t="s">
        <v>27</v>
      </c>
      <c r="D3182" s="5" t="s">
        <v>26</v>
      </c>
      <c r="E3182" s="5">
        <v>21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10</v>
      </c>
      <c r="Q3182" s="5">
        <v>20</v>
      </c>
      <c r="R3182" s="5">
        <v>23</v>
      </c>
      <c r="S3182" s="5" t="s">
        <v>26</v>
      </c>
      <c r="T3182" s="5"/>
    </row>
    <row r="3183" spans="1:20" x14ac:dyDescent="0.25">
      <c r="A3183" s="5">
        <f>3176</f>
      </c>
      <c r="B3183" s="5" t="s">
        <v>3202</v>
      </c>
      <c r="C3183" s="5" t="s">
        <v>27</v>
      </c>
      <c r="D3183" s="5" t="s">
        <v>26</v>
      </c>
      <c r="E3183" s="5">
        <v>21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10</v>
      </c>
      <c r="Q3183" s="5">
        <v>20</v>
      </c>
      <c r="R3183" s="5">
        <v>23</v>
      </c>
      <c r="S3183" s="5" t="s">
        <v>26</v>
      </c>
      <c r="T3183" s="5"/>
    </row>
    <row r="3184" spans="1:20" x14ac:dyDescent="0.25">
      <c r="A3184" s="5">
        <f>3177</f>
      </c>
      <c r="B3184" s="5" t="s">
        <v>3203</v>
      </c>
      <c r="C3184" s="5" t="s">
        <v>27</v>
      </c>
      <c r="D3184" s="5" t="s">
        <v>26</v>
      </c>
      <c r="E3184" s="5">
        <v>21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10</v>
      </c>
      <c r="Q3184" s="5">
        <v>20</v>
      </c>
      <c r="R3184" s="5">
        <v>23</v>
      </c>
      <c r="S3184" s="5" t="s">
        <v>26</v>
      </c>
      <c r="T3184" s="5"/>
    </row>
    <row r="3185" spans="1:20" x14ac:dyDescent="0.25">
      <c r="A3185" s="5">
        <f>3178</f>
      </c>
      <c r="B3185" s="5" t="s">
        <v>3204</v>
      </c>
      <c r="C3185" s="5" t="s">
        <v>27</v>
      </c>
      <c r="D3185" s="5" t="s">
        <v>26</v>
      </c>
      <c r="E3185" s="5">
        <v>21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10</v>
      </c>
      <c r="Q3185" s="5">
        <v>20</v>
      </c>
      <c r="R3185" s="5">
        <v>23</v>
      </c>
      <c r="S3185" s="5" t="s">
        <v>26</v>
      </c>
      <c r="T3185" s="5"/>
    </row>
    <row r="3186" spans="1:20" x14ac:dyDescent="0.25">
      <c r="A3186" s="5">
        <f>3179</f>
      </c>
      <c r="B3186" s="5" t="s">
        <v>3205</v>
      </c>
      <c r="C3186" s="5" t="s">
        <v>27</v>
      </c>
      <c r="D3186" s="5" t="s">
        <v>26</v>
      </c>
      <c r="E3186" s="5">
        <v>21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10</v>
      </c>
      <c r="Q3186" s="5">
        <v>20</v>
      </c>
      <c r="R3186" s="5">
        <v>23</v>
      </c>
      <c r="S3186" s="5" t="s">
        <v>26</v>
      </c>
      <c r="T3186" s="5"/>
    </row>
    <row r="3187" spans="1:20" x14ac:dyDescent="0.25">
      <c r="A3187" s="5">
        <f>3180</f>
      </c>
      <c r="B3187" s="5" t="s">
        <v>3206</v>
      </c>
      <c r="C3187" s="5" t="s">
        <v>27</v>
      </c>
      <c r="D3187" s="5" t="s">
        <v>26</v>
      </c>
      <c r="E3187" s="5">
        <v>21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10</v>
      </c>
      <c r="Q3187" s="5">
        <v>20</v>
      </c>
      <c r="R3187" s="5">
        <v>23</v>
      </c>
      <c r="S3187" s="5" t="s">
        <v>26</v>
      </c>
      <c r="T3187" s="5"/>
    </row>
    <row r="3188" spans="1:20" x14ac:dyDescent="0.25">
      <c r="A3188" s="5">
        <f>3181</f>
      </c>
      <c r="B3188" s="5" t="s">
        <v>3207</v>
      </c>
      <c r="C3188" s="5" t="s">
        <v>27</v>
      </c>
      <c r="D3188" s="5" t="s">
        <v>26</v>
      </c>
      <c r="E3188" s="5">
        <v>21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10</v>
      </c>
      <c r="Q3188" s="5">
        <v>20</v>
      </c>
      <c r="R3188" s="5">
        <v>23</v>
      </c>
      <c r="S3188" s="5" t="s">
        <v>26</v>
      </c>
      <c r="T3188" s="5"/>
    </row>
    <row r="3189" spans="1:20" x14ac:dyDescent="0.25">
      <c r="A3189" s="5">
        <f>3182</f>
      </c>
      <c r="B3189" s="5" t="s">
        <v>3208</v>
      </c>
      <c r="C3189" s="5" t="s">
        <v>27</v>
      </c>
      <c r="D3189" s="5" t="s">
        <v>26</v>
      </c>
      <c r="E3189" s="5">
        <v>21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10</v>
      </c>
      <c r="Q3189" s="5">
        <v>20</v>
      </c>
      <c r="R3189" s="5">
        <v>23</v>
      </c>
      <c r="S3189" s="5" t="s">
        <v>26</v>
      </c>
      <c r="T3189" s="5"/>
    </row>
    <row r="3190" spans="1:20" x14ac:dyDescent="0.25">
      <c r="A3190" s="5">
        <f>3183</f>
      </c>
      <c r="B3190" s="5" t="s">
        <v>3209</v>
      </c>
      <c r="C3190" s="5" t="s">
        <v>27</v>
      </c>
      <c r="D3190" s="5" t="s">
        <v>26</v>
      </c>
      <c r="E3190" s="5">
        <v>21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10</v>
      </c>
      <c r="Q3190" s="5">
        <v>20</v>
      </c>
      <c r="R3190" s="5">
        <v>23</v>
      </c>
      <c r="S3190" s="5" t="s">
        <v>26</v>
      </c>
      <c r="T3190" s="5"/>
    </row>
    <row r="3191" spans="1:20" x14ac:dyDescent="0.25">
      <c r="A3191" s="5">
        <f>3184</f>
      </c>
      <c r="B3191" s="5" t="s">
        <v>3210</v>
      </c>
      <c r="C3191" s="5" t="s">
        <v>27</v>
      </c>
      <c r="D3191" s="5" t="s">
        <v>26</v>
      </c>
      <c r="E3191" s="5">
        <v>21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10</v>
      </c>
      <c r="Q3191" s="5">
        <v>20</v>
      </c>
      <c r="R3191" s="5">
        <v>23</v>
      </c>
      <c r="S3191" s="5" t="s">
        <v>26</v>
      </c>
      <c r="T3191" s="5"/>
    </row>
    <row r="3192" spans="1:20" x14ac:dyDescent="0.25">
      <c r="A3192" s="5">
        <f>3185</f>
      </c>
      <c r="B3192" s="5" t="s">
        <v>3211</v>
      </c>
      <c r="C3192" s="5" t="s">
        <v>27</v>
      </c>
      <c r="D3192" s="5" t="s">
        <v>26</v>
      </c>
      <c r="E3192" s="5">
        <v>21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10</v>
      </c>
      <c r="Q3192" s="5">
        <v>20</v>
      </c>
      <c r="R3192" s="5">
        <v>23</v>
      </c>
      <c r="S3192" s="5" t="s">
        <v>26</v>
      </c>
      <c r="T3192" s="5"/>
    </row>
    <row r="3193" spans="1:20" x14ac:dyDescent="0.25">
      <c r="A3193" s="5">
        <f>3186</f>
      </c>
      <c r="B3193" s="5" t="s">
        <v>3212</v>
      </c>
      <c r="C3193" s="5" t="s">
        <v>27</v>
      </c>
      <c r="D3193" s="5" t="s">
        <v>26</v>
      </c>
      <c r="E3193" s="5">
        <v>21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10</v>
      </c>
      <c r="Q3193" s="5">
        <v>20</v>
      </c>
      <c r="R3193" s="5">
        <v>23</v>
      </c>
      <c r="S3193" s="5" t="s">
        <v>26</v>
      </c>
      <c r="T3193" s="5"/>
    </row>
    <row r="3194" spans="1:20" x14ac:dyDescent="0.25">
      <c r="A3194" s="5">
        <f>3187</f>
      </c>
      <c r="B3194" s="5" t="s">
        <v>3213</v>
      </c>
      <c r="C3194" s="5" t="s">
        <v>27</v>
      </c>
      <c r="D3194" s="5" t="s">
        <v>26</v>
      </c>
      <c r="E3194" s="5">
        <v>21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10</v>
      </c>
      <c r="Q3194" s="5">
        <v>20</v>
      </c>
      <c r="R3194" s="5">
        <v>23</v>
      </c>
      <c r="S3194" s="5" t="s">
        <v>26</v>
      </c>
      <c r="T3194" s="5"/>
    </row>
    <row r="3195" spans="1:20" x14ac:dyDescent="0.25">
      <c r="A3195" s="5">
        <f>3188</f>
      </c>
      <c r="B3195" s="5" t="s">
        <v>3214</v>
      </c>
      <c r="C3195" s="5" t="s">
        <v>27</v>
      </c>
      <c r="D3195" s="5" t="s">
        <v>26</v>
      </c>
      <c r="E3195" s="5">
        <v>21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10</v>
      </c>
      <c r="Q3195" s="5">
        <v>20</v>
      </c>
      <c r="R3195" s="5">
        <v>23</v>
      </c>
      <c r="S3195" s="5" t="s">
        <v>26</v>
      </c>
      <c r="T3195" s="5"/>
    </row>
    <row r="3196" spans="1:20" x14ac:dyDescent="0.25">
      <c r="A3196" s="5">
        <f>3189</f>
      </c>
      <c r="B3196" s="5" t="s">
        <v>3215</v>
      </c>
      <c r="C3196" s="5" t="s">
        <v>27</v>
      </c>
      <c r="D3196" s="5" t="s">
        <v>26</v>
      </c>
      <c r="E3196" s="5">
        <v>21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10</v>
      </c>
      <c r="Q3196" s="5">
        <v>20</v>
      </c>
      <c r="R3196" s="5">
        <v>23</v>
      </c>
      <c r="S3196" s="5" t="s">
        <v>26</v>
      </c>
      <c r="T3196" s="5"/>
    </row>
    <row r="3197" spans="1:20" x14ac:dyDescent="0.25">
      <c r="A3197" s="5">
        <f>3190</f>
      </c>
      <c r="B3197" s="5" t="s">
        <v>3216</v>
      </c>
      <c r="C3197" s="5" t="s">
        <v>27</v>
      </c>
      <c r="D3197" s="5" t="s">
        <v>26</v>
      </c>
      <c r="E3197" s="5">
        <v>21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10</v>
      </c>
      <c r="Q3197" s="5">
        <v>20</v>
      </c>
      <c r="R3197" s="5">
        <v>23</v>
      </c>
      <c r="S3197" s="5" t="s">
        <v>26</v>
      </c>
      <c r="T3197" s="5"/>
    </row>
    <row r="3198" spans="1:20" x14ac:dyDescent="0.25">
      <c r="A3198" s="5">
        <f>3191</f>
      </c>
      <c r="B3198" s="5" t="s">
        <v>3217</v>
      </c>
      <c r="C3198" s="5" t="s">
        <v>27</v>
      </c>
      <c r="D3198" s="5" t="s">
        <v>26</v>
      </c>
      <c r="E3198" s="5">
        <v>21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10</v>
      </c>
      <c r="Q3198" s="5">
        <v>20</v>
      </c>
      <c r="R3198" s="5">
        <v>23</v>
      </c>
      <c r="S3198" s="5" t="s">
        <v>26</v>
      </c>
      <c r="T3198" s="5"/>
    </row>
    <row r="3199" spans="1:20" x14ac:dyDescent="0.25">
      <c r="A3199" s="5">
        <f>3192</f>
      </c>
      <c r="B3199" s="5" t="s">
        <v>3218</v>
      </c>
      <c r="C3199" s="5" t="s">
        <v>27</v>
      </c>
      <c r="D3199" s="5" t="s">
        <v>26</v>
      </c>
      <c r="E3199" s="5">
        <v>21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10</v>
      </c>
      <c r="Q3199" s="5">
        <v>20</v>
      </c>
      <c r="R3199" s="5">
        <v>23</v>
      </c>
      <c r="S3199" s="5" t="s">
        <v>26</v>
      </c>
      <c r="T3199" s="5"/>
    </row>
    <row r="3200" spans="1:20" x14ac:dyDescent="0.25">
      <c r="A3200" s="5">
        <f>3193</f>
      </c>
      <c r="B3200" s="5" t="s">
        <v>3219</v>
      </c>
      <c r="C3200" s="5" t="s">
        <v>27</v>
      </c>
      <c r="D3200" s="5" t="s">
        <v>26</v>
      </c>
      <c r="E3200" s="5">
        <v>21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10</v>
      </c>
      <c r="Q3200" s="5">
        <v>20</v>
      </c>
      <c r="R3200" s="5">
        <v>23</v>
      </c>
      <c r="S3200" s="5" t="s">
        <v>26</v>
      </c>
      <c r="T3200" s="5"/>
    </row>
    <row r="3201" spans="1:20" x14ac:dyDescent="0.25">
      <c r="A3201" s="5">
        <f>3194</f>
      </c>
      <c r="B3201" s="5" t="s">
        <v>3220</v>
      </c>
      <c r="C3201" s="5" t="s">
        <v>27</v>
      </c>
      <c r="D3201" s="5" t="s">
        <v>26</v>
      </c>
      <c r="E3201" s="5">
        <v>21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10</v>
      </c>
      <c r="Q3201" s="5">
        <v>20</v>
      </c>
      <c r="R3201" s="5">
        <v>23</v>
      </c>
      <c r="S3201" s="5" t="s">
        <v>26</v>
      </c>
      <c r="T3201" s="5"/>
    </row>
    <row r="3202" spans="1:20" x14ac:dyDescent="0.25">
      <c r="A3202" s="5">
        <f>3195</f>
      </c>
      <c r="B3202" s="5" t="s">
        <v>3221</v>
      </c>
      <c r="C3202" s="5" t="s">
        <v>27</v>
      </c>
      <c r="D3202" s="5" t="s">
        <v>26</v>
      </c>
      <c r="E3202" s="5">
        <v>21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10</v>
      </c>
      <c r="Q3202" s="5">
        <v>20</v>
      </c>
      <c r="R3202" s="5">
        <v>23</v>
      </c>
      <c r="S3202" s="5" t="s">
        <v>26</v>
      </c>
      <c r="T3202" s="5"/>
    </row>
    <row r="3203" spans="1:20" x14ac:dyDescent="0.25">
      <c r="A3203" s="5">
        <f>3196</f>
      </c>
      <c r="B3203" s="5" t="s">
        <v>3222</v>
      </c>
      <c r="C3203" s="5" t="s">
        <v>27</v>
      </c>
      <c r="D3203" s="5" t="s">
        <v>26</v>
      </c>
      <c r="E3203" s="5">
        <v>21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10</v>
      </c>
      <c r="Q3203" s="5">
        <v>20</v>
      </c>
      <c r="R3203" s="5">
        <v>23</v>
      </c>
      <c r="S3203" s="5" t="s">
        <v>26</v>
      </c>
      <c r="T3203" s="5"/>
    </row>
    <row r="3204" spans="1:20" x14ac:dyDescent="0.25">
      <c r="A3204" s="5">
        <f>3197</f>
      </c>
      <c r="B3204" s="5" t="s">
        <v>3223</v>
      </c>
      <c r="C3204" s="5" t="s">
        <v>27</v>
      </c>
      <c r="D3204" s="5" t="s">
        <v>26</v>
      </c>
      <c r="E3204" s="5">
        <v>21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10</v>
      </c>
      <c r="Q3204" s="5">
        <v>20</v>
      </c>
      <c r="R3204" s="5">
        <v>23</v>
      </c>
      <c r="S3204" s="5" t="s">
        <v>26</v>
      </c>
      <c r="T3204" s="5"/>
    </row>
    <row r="3205" spans="1:20" x14ac:dyDescent="0.25">
      <c r="A3205" s="5">
        <f>3198</f>
      </c>
      <c r="B3205" s="5" t="s">
        <v>3224</v>
      </c>
      <c r="C3205" s="5" t="s">
        <v>27</v>
      </c>
      <c r="D3205" s="5" t="s">
        <v>26</v>
      </c>
      <c r="E3205" s="5">
        <v>21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10</v>
      </c>
      <c r="Q3205" s="5">
        <v>20</v>
      </c>
      <c r="R3205" s="5">
        <v>23</v>
      </c>
      <c r="S3205" s="5" t="s">
        <v>26</v>
      </c>
      <c r="T3205" s="5"/>
    </row>
    <row r="3206" spans="1:20" x14ac:dyDescent="0.25">
      <c r="A3206" s="5">
        <f>3199</f>
      </c>
      <c r="B3206" s="5" t="s">
        <v>3225</v>
      </c>
      <c r="C3206" s="5" t="s">
        <v>27</v>
      </c>
      <c r="D3206" s="5" t="s">
        <v>26</v>
      </c>
      <c r="E3206" s="5">
        <v>21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10</v>
      </c>
      <c r="Q3206" s="5">
        <v>20</v>
      </c>
      <c r="R3206" s="5">
        <v>23</v>
      </c>
      <c r="S3206" s="5" t="s">
        <v>26</v>
      </c>
      <c r="T3206" s="5"/>
    </row>
    <row r="3207" spans="1:20" x14ac:dyDescent="0.25">
      <c r="A3207" s="5">
        <f>3200</f>
      </c>
      <c r="B3207" s="5" t="s">
        <v>3226</v>
      </c>
      <c r="C3207" s="5" t="s">
        <v>27</v>
      </c>
      <c r="D3207" s="5" t="s">
        <v>26</v>
      </c>
      <c r="E3207" s="5">
        <v>21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10</v>
      </c>
      <c r="Q3207" s="5">
        <v>20</v>
      </c>
      <c r="R3207" s="5">
        <v>23</v>
      </c>
      <c r="S3207" s="5" t="s">
        <v>26</v>
      </c>
      <c r="T3207" s="5"/>
    </row>
    <row r="3208" spans="1:20" x14ac:dyDescent="0.25">
      <c r="A3208" s="5">
        <f>3201</f>
      </c>
      <c r="B3208" s="5" t="s">
        <v>3227</v>
      </c>
      <c r="C3208" s="5" t="s">
        <v>27</v>
      </c>
      <c r="D3208" s="5" t="s">
        <v>26</v>
      </c>
      <c r="E3208" s="5">
        <v>21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10</v>
      </c>
      <c r="Q3208" s="5">
        <v>20</v>
      </c>
      <c r="R3208" s="5">
        <v>23</v>
      </c>
      <c r="S3208" s="5" t="s">
        <v>26</v>
      </c>
      <c r="T3208" s="5"/>
    </row>
    <row r="3209" spans="1:20" x14ac:dyDescent="0.25">
      <c r="A3209" s="5">
        <f>3202</f>
      </c>
      <c r="B3209" s="5" t="s">
        <v>3228</v>
      </c>
      <c r="C3209" s="5" t="s">
        <v>27</v>
      </c>
      <c r="D3209" s="5" t="s">
        <v>26</v>
      </c>
      <c r="E3209" s="5">
        <v>21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10</v>
      </c>
      <c r="Q3209" s="5">
        <v>20</v>
      </c>
      <c r="R3209" s="5">
        <v>23</v>
      </c>
      <c r="S3209" s="5" t="s">
        <v>26</v>
      </c>
      <c r="T3209" s="5"/>
    </row>
    <row r="3210" spans="1:20" x14ac:dyDescent="0.25">
      <c r="A3210" s="5">
        <f>3203</f>
      </c>
      <c r="B3210" s="5" t="s">
        <v>3229</v>
      </c>
      <c r="C3210" s="5" t="s">
        <v>27</v>
      </c>
      <c r="D3210" s="5" t="s">
        <v>26</v>
      </c>
      <c r="E3210" s="5">
        <v>21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10</v>
      </c>
      <c r="Q3210" s="5">
        <v>20</v>
      </c>
      <c r="R3210" s="5">
        <v>23</v>
      </c>
      <c r="S3210" s="5" t="s">
        <v>26</v>
      </c>
      <c r="T3210" s="5"/>
    </row>
    <row r="3211" spans="1:20" x14ac:dyDescent="0.25">
      <c r="A3211" s="5">
        <f>3204</f>
      </c>
      <c r="B3211" s="5" t="s">
        <v>3230</v>
      </c>
      <c r="C3211" s="5" t="s">
        <v>27</v>
      </c>
      <c r="D3211" s="5" t="s">
        <v>26</v>
      </c>
      <c r="E3211" s="5">
        <v>21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10</v>
      </c>
      <c r="Q3211" s="5">
        <v>20</v>
      </c>
      <c r="R3211" s="5">
        <v>23</v>
      </c>
      <c r="S3211" s="5" t="s">
        <v>26</v>
      </c>
      <c r="T3211" s="5"/>
    </row>
    <row r="3212" spans="1:20" x14ac:dyDescent="0.25">
      <c r="A3212" s="5">
        <f>3205</f>
      </c>
      <c r="B3212" s="5" t="s">
        <v>3231</v>
      </c>
      <c r="C3212" s="5" t="s">
        <v>27</v>
      </c>
      <c r="D3212" s="5" t="s">
        <v>26</v>
      </c>
      <c r="E3212" s="5">
        <v>21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10</v>
      </c>
      <c r="Q3212" s="5">
        <v>20</v>
      </c>
      <c r="R3212" s="5">
        <v>23</v>
      </c>
      <c r="S3212" s="5" t="s">
        <v>26</v>
      </c>
      <c r="T3212" s="5"/>
    </row>
    <row r="3213" spans="1:20" x14ac:dyDescent="0.25">
      <c r="A3213" s="5">
        <f>3206</f>
      </c>
      <c r="B3213" s="5" t="s">
        <v>3232</v>
      </c>
      <c r="C3213" s="5" t="s">
        <v>27</v>
      </c>
      <c r="D3213" s="5" t="s">
        <v>26</v>
      </c>
      <c r="E3213" s="5">
        <v>21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10</v>
      </c>
      <c r="Q3213" s="5">
        <v>20</v>
      </c>
      <c r="R3213" s="5">
        <v>23</v>
      </c>
      <c r="S3213" s="5" t="s">
        <v>26</v>
      </c>
      <c r="T3213" s="5"/>
    </row>
    <row r="3214" spans="1:20" x14ac:dyDescent="0.25">
      <c r="A3214" s="5">
        <f>3207</f>
      </c>
      <c r="B3214" s="5" t="s">
        <v>3233</v>
      </c>
      <c r="C3214" s="5" t="s">
        <v>27</v>
      </c>
      <c r="D3214" s="5" t="s">
        <v>26</v>
      </c>
      <c r="E3214" s="5">
        <v>21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10</v>
      </c>
      <c r="Q3214" s="5">
        <v>20</v>
      </c>
      <c r="R3214" s="5">
        <v>23</v>
      </c>
      <c r="S3214" s="5" t="s">
        <v>26</v>
      </c>
      <c r="T3214" s="5"/>
    </row>
    <row r="3215" spans="1:20" x14ac:dyDescent="0.25">
      <c r="A3215" s="5">
        <f>3208</f>
      </c>
      <c r="B3215" s="5" t="s">
        <v>3234</v>
      </c>
      <c r="C3215" s="5" t="s">
        <v>27</v>
      </c>
      <c r="D3215" s="5" t="s">
        <v>26</v>
      </c>
      <c r="E3215" s="5">
        <v>21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10</v>
      </c>
      <c r="Q3215" s="5">
        <v>20</v>
      </c>
      <c r="R3215" s="5">
        <v>23</v>
      </c>
      <c r="S3215" s="5" t="s">
        <v>26</v>
      </c>
      <c r="T3215" s="5"/>
    </row>
    <row r="3216" spans="1:20" x14ac:dyDescent="0.25">
      <c r="A3216" s="5">
        <f>3209</f>
      </c>
      <c r="B3216" s="5" t="s">
        <v>3235</v>
      </c>
      <c r="C3216" s="5" t="s">
        <v>27</v>
      </c>
      <c r="D3216" s="5" t="s">
        <v>26</v>
      </c>
      <c r="E3216" s="5">
        <v>21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10</v>
      </c>
      <c r="Q3216" s="5">
        <v>20</v>
      </c>
      <c r="R3216" s="5">
        <v>23</v>
      </c>
      <c r="S3216" s="5" t="s">
        <v>26</v>
      </c>
      <c r="T3216" s="5"/>
    </row>
    <row r="3217" spans="1:20" x14ac:dyDescent="0.25">
      <c r="A3217" s="5">
        <f>3210</f>
      </c>
      <c r="B3217" s="5" t="s">
        <v>3236</v>
      </c>
      <c r="C3217" s="5" t="s">
        <v>27</v>
      </c>
      <c r="D3217" s="5" t="s">
        <v>26</v>
      </c>
      <c r="E3217" s="5">
        <v>21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10</v>
      </c>
      <c r="Q3217" s="5">
        <v>20</v>
      </c>
      <c r="R3217" s="5">
        <v>23</v>
      </c>
      <c r="S3217" s="5" t="s">
        <v>26</v>
      </c>
      <c r="T3217" s="5"/>
    </row>
    <row r="3218" spans="1:20" x14ac:dyDescent="0.25">
      <c r="A3218" s="5">
        <f>3211</f>
      </c>
      <c r="B3218" s="5" t="s">
        <v>3237</v>
      </c>
      <c r="C3218" s="5" t="s">
        <v>27</v>
      </c>
      <c r="D3218" s="5" t="s">
        <v>26</v>
      </c>
      <c r="E3218" s="5">
        <v>21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10</v>
      </c>
      <c r="Q3218" s="5">
        <v>20</v>
      </c>
      <c r="R3218" s="5">
        <v>23</v>
      </c>
      <c r="S3218" s="5" t="s">
        <v>26</v>
      </c>
      <c r="T3218" s="5"/>
    </row>
    <row r="3219" spans="1:20" x14ac:dyDescent="0.25">
      <c r="A3219" s="5">
        <f>3212</f>
      </c>
      <c r="B3219" s="5" t="s">
        <v>3238</v>
      </c>
      <c r="C3219" s="5" t="s">
        <v>27</v>
      </c>
      <c r="D3219" s="5" t="s">
        <v>26</v>
      </c>
      <c r="E3219" s="5">
        <v>21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10</v>
      </c>
      <c r="Q3219" s="5">
        <v>20</v>
      </c>
      <c r="R3219" s="5">
        <v>23</v>
      </c>
      <c r="S3219" s="5" t="s">
        <v>26</v>
      </c>
      <c r="T3219" s="5"/>
    </row>
    <row r="3220" spans="1:20" x14ac:dyDescent="0.25">
      <c r="A3220" s="5">
        <f>3213</f>
      </c>
      <c r="B3220" s="5" t="s">
        <v>3239</v>
      </c>
      <c r="C3220" s="5" t="s">
        <v>27</v>
      </c>
      <c r="D3220" s="5" t="s">
        <v>26</v>
      </c>
      <c r="E3220" s="5">
        <v>21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10</v>
      </c>
      <c r="Q3220" s="5">
        <v>20</v>
      </c>
      <c r="R3220" s="5">
        <v>23</v>
      </c>
      <c r="S3220" s="5" t="s">
        <v>26</v>
      </c>
      <c r="T3220" s="5"/>
    </row>
    <row r="3221" spans="1:20" x14ac:dyDescent="0.25">
      <c r="A3221" s="5">
        <f>3214</f>
      </c>
      <c r="B3221" s="5" t="s">
        <v>3240</v>
      </c>
      <c r="C3221" s="5" t="s">
        <v>27</v>
      </c>
      <c r="D3221" s="5" t="s">
        <v>26</v>
      </c>
      <c r="E3221" s="5">
        <v>21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10</v>
      </c>
      <c r="Q3221" s="5">
        <v>20</v>
      </c>
      <c r="R3221" s="5">
        <v>23</v>
      </c>
      <c r="S3221" s="5" t="s">
        <v>26</v>
      </c>
      <c r="T3221" s="5"/>
    </row>
    <row r="3222" spans="1:20" x14ac:dyDescent="0.25">
      <c r="A3222" s="5">
        <f>3215</f>
      </c>
      <c r="B3222" s="5" t="s">
        <v>3241</v>
      </c>
      <c r="C3222" s="5" t="s">
        <v>27</v>
      </c>
      <c r="D3222" s="5" t="s">
        <v>26</v>
      </c>
      <c r="E3222" s="5">
        <v>21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10</v>
      </c>
      <c r="Q3222" s="5">
        <v>20</v>
      </c>
      <c r="R3222" s="5">
        <v>23</v>
      </c>
      <c r="S3222" s="5" t="s">
        <v>26</v>
      </c>
      <c r="T3222" s="5"/>
    </row>
    <row r="3223" spans="1:20" x14ac:dyDescent="0.25">
      <c r="A3223" s="5">
        <f>3216</f>
      </c>
      <c r="B3223" s="5" t="s">
        <v>3242</v>
      </c>
      <c r="C3223" s="5" t="s">
        <v>27</v>
      </c>
      <c r="D3223" s="5" t="s">
        <v>26</v>
      </c>
      <c r="E3223" s="5">
        <v>21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10</v>
      </c>
      <c r="Q3223" s="5">
        <v>20</v>
      </c>
      <c r="R3223" s="5">
        <v>23</v>
      </c>
      <c r="S3223" s="5" t="s">
        <v>26</v>
      </c>
      <c r="T3223" s="5"/>
    </row>
    <row r="3224" spans="1:20" x14ac:dyDescent="0.25">
      <c r="A3224" s="5">
        <f>3217</f>
      </c>
      <c r="B3224" s="5" t="s">
        <v>3243</v>
      </c>
      <c r="C3224" s="5" t="s">
        <v>27</v>
      </c>
      <c r="D3224" s="5" t="s">
        <v>26</v>
      </c>
      <c r="E3224" s="5">
        <v>21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10</v>
      </c>
      <c r="Q3224" s="5">
        <v>20</v>
      </c>
      <c r="R3224" s="5">
        <v>23</v>
      </c>
      <c r="S3224" s="5" t="s">
        <v>26</v>
      </c>
      <c r="T3224" s="5"/>
    </row>
    <row r="3225" spans="1:20" x14ac:dyDescent="0.25">
      <c r="A3225" s="5">
        <f>3218</f>
      </c>
      <c r="B3225" s="5" t="s">
        <v>3244</v>
      </c>
      <c r="C3225" s="5" t="s">
        <v>27</v>
      </c>
      <c r="D3225" s="5" t="s">
        <v>26</v>
      </c>
      <c r="E3225" s="5">
        <v>21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10</v>
      </c>
      <c r="Q3225" s="5">
        <v>20</v>
      </c>
      <c r="R3225" s="5">
        <v>23</v>
      </c>
      <c r="S3225" s="5" t="s">
        <v>26</v>
      </c>
      <c r="T3225" s="5"/>
    </row>
    <row r="3226" spans="1:20" x14ac:dyDescent="0.25">
      <c r="A3226" s="5">
        <f>3219</f>
      </c>
      <c r="B3226" s="5" t="s">
        <v>3245</v>
      </c>
      <c r="C3226" s="5" t="s">
        <v>27</v>
      </c>
      <c r="D3226" s="5" t="s">
        <v>26</v>
      </c>
      <c r="E3226" s="5">
        <v>21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10</v>
      </c>
      <c r="Q3226" s="5">
        <v>20</v>
      </c>
      <c r="R3226" s="5">
        <v>23</v>
      </c>
      <c r="S3226" s="5" t="s">
        <v>26</v>
      </c>
      <c r="T3226" s="5"/>
    </row>
    <row r="3227" spans="1:20" x14ac:dyDescent="0.25">
      <c r="A3227" s="5">
        <f>3220</f>
      </c>
      <c r="B3227" s="5" t="s">
        <v>3246</v>
      </c>
      <c r="C3227" s="5" t="s">
        <v>27</v>
      </c>
      <c r="D3227" s="5" t="s">
        <v>26</v>
      </c>
      <c r="E3227" s="5">
        <v>21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10</v>
      </c>
      <c r="Q3227" s="5">
        <v>20</v>
      </c>
      <c r="R3227" s="5">
        <v>23</v>
      </c>
      <c r="S3227" s="5" t="s">
        <v>26</v>
      </c>
      <c r="T3227" s="5"/>
    </row>
    <row r="3228" spans="1:20" x14ac:dyDescent="0.25">
      <c r="A3228" s="5">
        <f>3221</f>
      </c>
      <c r="B3228" s="5" t="s">
        <v>3247</v>
      </c>
      <c r="C3228" s="5" t="s">
        <v>27</v>
      </c>
      <c r="D3228" s="5" t="s">
        <v>26</v>
      </c>
      <c r="E3228" s="5">
        <v>21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10</v>
      </c>
      <c r="Q3228" s="5">
        <v>20</v>
      </c>
      <c r="R3228" s="5">
        <v>23</v>
      </c>
      <c r="S3228" s="5" t="s">
        <v>26</v>
      </c>
      <c r="T3228" s="5"/>
    </row>
    <row r="3229" spans="1:20" x14ac:dyDescent="0.25">
      <c r="A3229" s="5">
        <f>3222</f>
      </c>
      <c r="B3229" s="5" t="s">
        <v>3248</v>
      </c>
      <c r="C3229" s="5" t="s">
        <v>27</v>
      </c>
      <c r="D3229" s="5" t="s">
        <v>26</v>
      </c>
      <c r="E3229" s="5">
        <v>21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10</v>
      </c>
      <c r="Q3229" s="5">
        <v>20</v>
      </c>
      <c r="R3229" s="5">
        <v>23</v>
      </c>
      <c r="S3229" s="5" t="s">
        <v>26</v>
      </c>
      <c r="T3229" s="5"/>
    </row>
    <row r="3230" spans="1:20" x14ac:dyDescent="0.25">
      <c r="A3230" s="5">
        <f>3223</f>
      </c>
      <c r="B3230" s="5" t="s">
        <v>3249</v>
      </c>
      <c r="C3230" s="5" t="s">
        <v>27</v>
      </c>
      <c r="D3230" s="5" t="s">
        <v>26</v>
      </c>
      <c r="E3230" s="5">
        <v>21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10</v>
      </c>
      <c r="Q3230" s="5">
        <v>20</v>
      </c>
      <c r="R3230" s="5">
        <v>23</v>
      </c>
      <c r="S3230" s="5" t="s">
        <v>26</v>
      </c>
      <c r="T3230" s="5"/>
    </row>
    <row r="3231" spans="1:20" x14ac:dyDescent="0.25">
      <c r="A3231" s="5">
        <f>3224</f>
      </c>
      <c r="B3231" s="5" t="s">
        <v>3250</v>
      </c>
      <c r="C3231" s="5" t="s">
        <v>27</v>
      </c>
      <c r="D3231" s="5" t="s">
        <v>26</v>
      </c>
      <c r="E3231" s="5">
        <v>21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10</v>
      </c>
      <c r="Q3231" s="5">
        <v>20</v>
      </c>
      <c r="R3231" s="5">
        <v>23</v>
      </c>
      <c r="S3231" s="5" t="s">
        <v>26</v>
      </c>
      <c r="T3231" s="5"/>
    </row>
    <row r="3232" spans="1:20" x14ac:dyDescent="0.25">
      <c r="A3232" s="5">
        <f>3225</f>
      </c>
      <c r="B3232" s="5" t="s">
        <v>3251</v>
      </c>
      <c r="C3232" s="5" t="s">
        <v>27</v>
      </c>
      <c r="D3232" s="5" t="s">
        <v>26</v>
      </c>
      <c r="E3232" s="5">
        <v>21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10</v>
      </c>
      <c r="Q3232" s="5">
        <v>20</v>
      </c>
      <c r="R3232" s="5">
        <v>23</v>
      </c>
      <c r="S3232" s="5" t="s">
        <v>26</v>
      </c>
      <c r="T3232" s="5"/>
    </row>
    <row r="3233" spans="1:20" x14ac:dyDescent="0.25">
      <c r="A3233" s="5">
        <f>3226</f>
      </c>
      <c r="B3233" s="5" t="s">
        <v>3252</v>
      </c>
      <c r="C3233" s="5" t="s">
        <v>27</v>
      </c>
      <c r="D3233" s="5" t="s">
        <v>26</v>
      </c>
      <c r="E3233" s="5">
        <v>21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10</v>
      </c>
      <c r="Q3233" s="5">
        <v>20</v>
      </c>
      <c r="R3233" s="5">
        <v>23</v>
      </c>
      <c r="S3233" s="5" t="s">
        <v>26</v>
      </c>
      <c r="T3233" s="5"/>
    </row>
    <row r="3234" spans="1:20" x14ac:dyDescent="0.25">
      <c r="A3234" s="5">
        <f>3227</f>
      </c>
      <c r="B3234" s="5" t="s">
        <v>3253</v>
      </c>
      <c r="C3234" s="5" t="s">
        <v>27</v>
      </c>
      <c r="D3234" s="5" t="s">
        <v>26</v>
      </c>
      <c r="E3234" s="5">
        <v>21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10</v>
      </c>
      <c r="Q3234" s="5">
        <v>20</v>
      </c>
      <c r="R3234" s="5">
        <v>23</v>
      </c>
      <c r="S3234" s="5" t="s">
        <v>26</v>
      </c>
      <c r="T3234" s="5"/>
    </row>
    <row r="3235" spans="1:20" x14ac:dyDescent="0.25">
      <c r="A3235" s="5">
        <f>3228</f>
      </c>
      <c r="B3235" s="5" t="s">
        <v>3254</v>
      </c>
      <c r="C3235" s="5" t="s">
        <v>27</v>
      </c>
      <c r="D3235" s="5" t="s">
        <v>26</v>
      </c>
      <c r="E3235" s="5">
        <v>21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10</v>
      </c>
      <c r="Q3235" s="5">
        <v>20</v>
      </c>
      <c r="R3235" s="5">
        <v>23</v>
      </c>
      <c r="S3235" s="5" t="s">
        <v>26</v>
      </c>
      <c r="T3235" s="5"/>
    </row>
    <row r="3236" spans="1:20" x14ac:dyDescent="0.25">
      <c r="A3236" s="5">
        <f>3229</f>
      </c>
      <c r="B3236" s="5" t="s">
        <v>3255</v>
      </c>
      <c r="C3236" s="5" t="s">
        <v>27</v>
      </c>
      <c r="D3236" s="5" t="s">
        <v>26</v>
      </c>
      <c r="E3236" s="5">
        <v>21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10</v>
      </c>
      <c r="Q3236" s="5">
        <v>20</v>
      </c>
      <c r="R3236" s="5">
        <v>23</v>
      </c>
      <c r="S3236" s="5" t="s">
        <v>26</v>
      </c>
      <c r="T3236" s="5"/>
    </row>
    <row r="3237" spans="1:20" x14ac:dyDescent="0.25">
      <c r="A3237" s="5">
        <f>3230</f>
      </c>
      <c r="B3237" s="5" t="s">
        <v>3256</v>
      </c>
      <c r="C3237" s="5" t="s">
        <v>27</v>
      </c>
      <c r="D3237" s="5" t="s">
        <v>26</v>
      </c>
      <c r="E3237" s="5">
        <v>21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10</v>
      </c>
      <c r="Q3237" s="5">
        <v>20</v>
      </c>
      <c r="R3237" s="5">
        <v>23</v>
      </c>
      <c r="S3237" s="5" t="s">
        <v>26</v>
      </c>
      <c r="T3237" s="5"/>
    </row>
    <row r="3238" spans="1:20" x14ac:dyDescent="0.25">
      <c r="A3238" s="5">
        <f>3231</f>
      </c>
      <c r="B3238" s="5" t="s">
        <v>3257</v>
      </c>
      <c r="C3238" s="5" t="s">
        <v>27</v>
      </c>
      <c r="D3238" s="5" t="s">
        <v>26</v>
      </c>
      <c r="E3238" s="5">
        <v>21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10</v>
      </c>
      <c r="Q3238" s="5">
        <v>20</v>
      </c>
      <c r="R3238" s="5">
        <v>23</v>
      </c>
      <c r="S3238" s="5" t="s">
        <v>26</v>
      </c>
      <c r="T3238" s="5"/>
    </row>
    <row r="3239" spans="1:20" x14ac:dyDescent="0.25">
      <c r="A3239" s="5">
        <f>3232</f>
      </c>
      <c r="B3239" s="5" t="s">
        <v>3258</v>
      </c>
      <c r="C3239" s="5" t="s">
        <v>27</v>
      </c>
      <c r="D3239" s="5" t="s">
        <v>26</v>
      </c>
      <c r="E3239" s="5">
        <v>21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10</v>
      </c>
      <c r="Q3239" s="5">
        <v>20</v>
      </c>
      <c r="R3239" s="5">
        <v>23</v>
      </c>
      <c r="S3239" s="5" t="s">
        <v>26</v>
      </c>
      <c r="T3239" s="5"/>
    </row>
    <row r="3240" spans="1:20" x14ac:dyDescent="0.25">
      <c r="A3240" s="5">
        <f>3233</f>
      </c>
      <c r="B3240" s="5" t="s">
        <v>3259</v>
      </c>
      <c r="C3240" s="5" t="s">
        <v>27</v>
      </c>
      <c r="D3240" s="5" t="s">
        <v>26</v>
      </c>
      <c r="E3240" s="5">
        <v>21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10</v>
      </c>
      <c r="Q3240" s="5">
        <v>20</v>
      </c>
      <c r="R3240" s="5">
        <v>23</v>
      </c>
      <c r="S3240" s="5" t="s">
        <v>26</v>
      </c>
      <c r="T3240" s="5"/>
    </row>
    <row r="3241" spans="1:20" x14ac:dyDescent="0.25">
      <c r="A3241" s="5">
        <f>3234</f>
      </c>
      <c r="B3241" s="5" t="s">
        <v>3260</v>
      </c>
      <c r="C3241" s="5" t="s">
        <v>27</v>
      </c>
      <c r="D3241" s="5" t="s">
        <v>26</v>
      </c>
      <c r="E3241" s="5">
        <v>21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10</v>
      </c>
      <c r="Q3241" s="5">
        <v>20</v>
      </c>
      <c r="R3241" s="5">
        <v>23</v>
      </c>
      <c r="S3241" s="5" t="s">
        <v>26</v>
      </c>
      <c r="T3241" s="5"/>
    </row>
    <row r="3242" spans="1:20" x14ac:dyDescent="0.25">
      <c r="A3242" s="5">
        <f>3235</f>
      </c>
      <c r="B3242" s="5" t="s">
        <v>3261</v>
      </c>
      <c r="C3242" s="5" t="s">
        <v>27</v>
      </c>
      <c r="D3242" s="5" t="s">
        <v>26</v>
      </c>
      <c r="E3242" s="5">
        <v>21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10</v>
      </c>
      <c r="Q3242" s="5">
        <v>20</v>
      </c>
      <c r="R3242" s="5">
        <v>23</v>
      </c>
      <c r="S3242" s="5" t="s">
        <v>26</v>
      </c>
      <c r="T3242" s="5"/>
    </row>
    <row r="3243" spans="1:20" x14ac:dyDescent="0.25">
      <c r="A3243" s="5">
        <f>3236</f>
      </c>
      <c r="B3243" s="5" t="s">
        <v>3262</v>
      </c>
      <c r="C3243" s="5" t="s">
        <v>27</v>
      </c>
      <c r="D3243" s="5" t="s">
        <v>26</v>
      </c>
      <c r="E3243" s="5">
        <v>21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10</v>
      </c>
      <c r="Q3243" s="5">
        <v>20</v>
      </c>
      <c r="R3243" s="5">
        <v>23</v>
      </c>
      <c r="S3243" s="5" t="s">
        <v>26</v>
      </c>
      <c r="T3243" s="5"/>
    </row>
    <row r="3244" spans="1:20" x14ac:dyDescent="0.25">
      <c r="A3244" s="5">
        <f>3237</f>
      </c>
      <c r="B3244" s="5" t="s">
        <v>3263</v>
      </c>
      <c r="C3244" s="5" t="s">
        <v>27</v>
      </c>
      <c r="D3244" s="5" t="s">
        <v>26</v>
      </c>
      <c r="E3244" s="5">
        <v>21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10</v>
      </c>
      <c r="Q3244" s="5">
        <v>20</v>
      </c>
      <c r="R3244" s="5">
        <v>23</v>
      </c>
      <c r="S3244" s="5" t="s">
        <v>26</v>
      </c>
      <c r="T3244" s="5"/>
    </row>
    <row r="3245" spans="1:20" x14ac:dyDescent="0.25">
      <c r="A3245" s="5">
        <f>3238</f>
      </c>
      <c r="B3245" s="5" t="s">
        <v>3264</v>
      </c>
      <c r="C3245" s="5" t="s">
        <v>27</v>
      </c>
      <c r="D3245" s="5" t="s">
        <v>26</v>
      </c>
      <c r="E3245" s="5">
        <v>21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10</v>
      </c>
      <c r="Q3245" s="5">
        <v>20</v>
      </c>
      <c r="R3245" s="5">
        <v>23</v>
      </c>
      <c r="S3245" s="5" t="s">
        <v>26</v>
      </c>
      <c r="T3245" s="5"/>
    </row>
    <row r="3246" spans="1:20" x14ac:dyDescent="0.25">
      <c r="A3246" s="5">
        <f>3239</f>
      </c>
      <c r="B3246" s="5" t="s">
        <v>3265</v>
      </c>
      <c r="C3246" s="5" t="s">
        <v>27</v>
      </c>
      <c r="D3246" s="5" t="s">
        <v>26</v>
      </c>
      <c r="E3246" s="5">
        <v>21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10</v>
      </c>
      <c r="Q3246" s="5">
        <v>20</v>
      </c>
      <c r="R3246" s="5">
        <v>23</v>
      </c>
      <c r="S3246" s="5" t="s">
        <v>26</v>
      </c>
      <c r="T3246" s="5"/>
    </row>
    <row r="3247" spans="1:20" x14ac:dyDescent="0.25">
      <c r="A3247" s="5">
        <f>3240</f>
      </c>
      <c r="B3247" s="5" t="s">
        <v>3266</v>
      </c>
      <c r="C3247" s="5" t="s">
        <v>27</v>
      </c>
      <c r="D3247" s="5" t="s">
        <v>26</v>
      </c>
      <c r="E3247" s="5">
        <v>21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10</v>
      </c>
      <c r="Q3247" s="5">
        <v>20</v>
      </c>
      <c r="R3247" s="5">
        <v>23</v>
      </c>
      <c r="S3247" s="5" t="s">
        <v>26</v>
      </c>
      <c r="T3247" s="5"/>
    </row>
    <row r="3248" spans="1:20" x14ac:dyDescent="0.25">
      <c r="A3248" s="5">
        <f>3241</f>
      </c>
      <c r="B3248" s="5" t="s">
        <v>3267</v>
      </c>
      <c r="C3248" s="5" t="s">
        <v>27</v>
      </c>
      <c r="D3248" s="5" t="s">
        <v>26</v>
      </c>
      <c r="E3248" s="5">
        <v>21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10</v>
      </c>
      <c r="Q3248" s="5">
        <v>20</v>
      </c>
      <c r="R3248" s="5">
        <v>23</v>
      </c>
      <c r="S3248" s="5" t="s">
        <v>26</v>
      </c>
      <c r="T3248" s="5"/>
    </row>
    <row r="3249" spans="1:20" x14ac:dyDescent="0.25">
      <c r="A3249" s="5">
        <f>3242</f>
      </c>
      <c r="B3249" s="5" t="s">
        <v>3268</v>
      </c>
      <c r="C3249" s="5" t="s">
        <v>27</v>
      </c>
      <c r="D3249" s="5" t="s">
        <v>26</v>
      </c>
      <c r="E3249" s="5">
        <v>21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10</v>
      </c>
      <c r="Q3249" s="5">
        <v>20</v>
      </c>
      <c r="R3249" s="5">
        <v>23</v>
      </c>
      <c r="S3249" s="5" t="s">
        <v>26</v>
      </c>
      <c r="T3249" s="5"/>
    </row>
    <row r="3250" spans="1:20" x14ac:dyDescent="0.25">
      <c r="A3250" s="5">
        <f>3243</f>
      </c>
      <c r="B3250" s="5" t="s">
        <v>3269</v>
      </c>
      <c r="C3250" s="5" t="s">
        <v>26</v>
      </c>
      <c r="D3250" s="5" t="s">
        <v>27</v>
      </c>
      <c r="E3250" s="5">
        <v>21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10</v>
      </c>
      <c r="Q3250" s="5">
        <v>20</v>
      </c>
      <c r="R3250" s="5">
        <v>23</v>
      </c>
      <c r="S3250" s="5" t="s">
        <v>26</v>
      </c>
      <c r="T3250" s="5"/>
    </row>
    <row r="3251" spans="1:20" x14ac:dyDescent="0.25">
      <c r="A3251" s="5">
        <f>3244</f>
      </c>
      <c r="B3251" s="5" t="s">
        <v>3270</v>
      </c>
      <c r="C3251" s="5" t="s">
        <v>27</v>
      </c>
      <c r="D3251" s="5" t="s">
        <v>26</v>
      </c>
      <c r="E3251" s="5">
        <v>21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10</v>
      </c>
      <c r="Q3251" s="5">
        <v>20</v>
      </c>
      <c r="R3251" s="5">
        <v>23</v>
      </c>
      <c r="S3251" s="5" t="s">
        <v>26</v>
      </c>
      <c r="T3251" s="5"/>
    </row>
    <row r="3252" spans="1:20" x14ac:dyDescent="0.25">
      <c r="A3252" s="5">
        <f>3245</f>
      </c>
      <c r="B3252" s="5" t="s">
        <v>3271</v>
      </c>
      <c r="C3252" s="5" t="s">
        <v>27</v>
      </c>
      <c r="D3252" s="5" t="s">
        <v>26</v>
      </c>
      <c r="E3252" s="5">
        <v>21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10</v>
      </c>
      <c r="Q3252" s="5">
        <v>20</v>
      </c>
      <c r="R3252" s="5">
        <v>23</v>
      </c>
      <c r="S3252" s="5" t="s">
        <v>26</v>
      </c>
      <c r="T3252" s="5"/>
    </row>
    <row r="3253" spans="1:20" x14ac:dyDescent="0.25">
      <c r="A3253" s="5">
        <f>3246</f>
      </c>
      <c r="B3253" s="5" t="s">
        <v>3272</v>
      </c>
      <c r="C3253" s="5" t="s">
        <v>27</v>
      </c>
      <c r="D3253" s="5" t="s">
        <v>26</v>
      </c>
      <c r="E3253" s="5">
        <v>21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10</v>
      </c>
      <c r="Q3253" s="5">
        <v>20</v>
      </c>
      <c r="R3253" s="5">
        <v>23</v>
      </c>
      <c r="S3253" s="5" t="s">
        <v>26</v>
      </c>
      <c r="T3253" s="5"/>
    </row>
    <row r="3254" spans="1:20" x14ac:dyDescent="0.25">
      <c r="A3254" s="5">
        <f>3247</f>
      </c>
      <c r="B3254" s="5" t="s">
        <v>3273</v>
      </c>
      <c r="C3254" s="5" t="s">
        <v>27</v>
      </c>
      <c r="D3254" s="5" t="s">
        <v>26</v>
      </c>
      <c r="E3254" s="5">
        <v>21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10</v>
      </c>
      <c r="Q3254" s="5">
        <v>20</v>
      </c>
      <c r="R3254" s="5">
        <v>23</v>
      </c>
      <c r="S3254" s="5" t="s">
        <v>26</v>
      </c>
      <c r="T3254" s="5"/>
    </row>
    <row r="3255" spans="1:20" x14ac:dyDescent="0.25">
      <c r="A3255" s="5">
        <f>3248</f>
      </c>
      <c r="B3255" s="5" t="s">
        <v>3274</v>
      </c>
      <c r="C3255" s="5" t="s">
        <v>27</v>
      </c>
      <c r="D3255" s="5" t="s">
        <v>26</v>
      </c>
      <c r="E3255" s="5">
        <v>21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10</v>
      </c>
      <c r="Q3255" s="5">
        <v>20</v>
      </c>
      <c r="R3255" s="5">
        <v>23</v>
      </c>
      <c r="S3255" s="5" t="s">
        <v>26</v>
      </c>
      <c r="T3255" s="5"/>
    </row>
    <row r="3256" spans="1:20" x14ac:dyDescent="0.25">
      <c r="A3256" s="5">
        <f>3249</f>
      </c>
      <c r="B3256" s="5" t="s">
        <v>3275</v>
      </c>
      <c r="C3256" s="5" t="s">
        <v>27</v>
      </c>
      <c r="D3256" s="5" t="s">
        <v>26</v>
      </c>
      <c r="E3256" s="5">
        <v>21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10</v>
      </c>
      <c r="Q3256" s="5">
        <v>20</v>
      </c>
      <c r="R3256" s="5">
        <v>23</v>
      </c>
      <c r="S3256" s="5" t="s">
        <v>26</v>
      </c>
      <c r="T3256" s="5"/>
    </row>
    <row r="3257" spans="1:20" x14ac:dyDescent="0.25">
      <c r="A3257" s="5">
        <f>3250</f>
      </c>
      <c r="B3257" s="5" t="s">
        <v>3276</v>
      </c>
      <c r="C3257" s="5" t="s">
        <v>27</v>
      </c>
      <c r="D3257" s="5" t="s">
        <v>26</v>
      </c>
      <c r="E3257" s="5">
        <v>21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10</v>
      </c>
      <c r="Q3257" s="5">
        <v>20</v>
      </c>
      <c r="R3257" s="5">
        <v>23</v>
      </c>
      <c r="S3257" s="5" t="s">
        <v>26</v>
      </c>
      <c r="T3257" s="5"/>
    </row>
    <row r="3258" spans="1:20" x14ac:dyDescent="0.25">
      <c r="A3258" s="5">
        <f>3251</f>
      </c>
      <c r="B3258" s="5" t="s">
        <v>3277</v>
      </c>
      <c r="C3258" s="5" t="s">
        <v>27</v>
      </c>
      <c r="D3258" s="5" t="s">
        <v>26</v>
      </c>
      <c r="E3258" s="5">
        <v>21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10</v>
      </c>
      <c r="Q3258" s="5">
        <v>20</v>
      </c>
      <c r="R3258" s="5">
        <v>23</v>
      </c>
      <c r="S3258" s="5" t="s">
        <v>26</v>
      </c>
      <c r="T3258" s="5"/>
    </row>
    <row r="3259" spans="1:20" x14ac:dyDescent="0.25">
      <c r="A3259" s="5">
        <f>3252</f>
      </c>
      <c r="B3259" s="5" t="s">
        <v>3278</v>
      </c>
      <c r="C3259" s="5" t="s">
        <v>27</v>
      </c>
      <c r="D3259" s="5" t="s">
        <v>26</v>
      </c>
      <c r="E3259" s="5">
        <v>21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10</v>
      </c>
      <c r="Q3259" s="5">
        <v>20</v>
      </c>
      <c r="R3259" s="5">
        <v>23</v>
      </c>
      <c r="S3259" s="5" t="s">
        <v>26</v>
      </c>
      <c r="T3259" s="5"/>
    </row>
    <row r="3260" spans="1:20" x14ac:dyDescent="0.25">
      <c r="A3260" s="5">
        <f>3253</f>
      </c>
      <c r="B3260" s="5" t="s">
        <v>3279</v>
      </c>
      <c r="C3260" s="5" t="s">
        <v>27</v>
      </c>
      <c r="D3260" s="5" t="s">
        <v>26</v>
      </c>
      <c r="E3260" s="5">
        <v>21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10</v>
      </c>
      <c r="Q3260" s="5">
        <v>20</v>
      </c>
      <c r="R3260" s="5">
        <v>23</v>
      </c>
      <c r="S3260" s="5" t="s">
        <v>26</v>
      </c>
      <c r="T3260" s="5"/>
    </row>
    <row r="3261" spans="1:20" x14ac:dyDescent="0.25">
      <c r="A3261" s="5">
        <f>3254</f>
      </c>
      <c r="B3261" s="5" t="s">
        <v>3280</v>
      </c>
      <c r="C3261" s="5" t="s">
        <v>27</v>
      </c>
      <c r="D3261" s="5" t="s">
        <v>26</v>
      </c>
      <c r="E3261" s="5">
        <v>21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10</v>
      </c>
      <c r="Q3261" s="5">
        <v>20</v>
      </c>
      <c r="R3261" s="5">
        <v>23</v>
      </c>
      <c r="S3261" s="5" t="s">
        <v>26</v>
      </c>
      <c r="T3261" s="5"/>
    </row>
    <row r="3262" spans="1:20" x14ac:dyDescent="0.25">
      <c r="A3262" s="5">
        <f>3255</f>
      </c>
      <c r="B3262" s="5" t="s">
        <v>3281</v>
      </c>
      <c r="C3262" s="5" t="s">
        <v>27</v>
      </c>
      <c r="D3262" s="5" t="s">
        <v>26</v>
      </c>
      <c r="E3262" s="5">
        <v>21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10</v>
      </c>
      <c r="Q3262" s="5">
        <v>20</v>
      </c>
      <c r="R3262" s="5">
        <v>23</v>
      </c>
      <c r="S3262" s="5" t="s">
        <v>26</v>
      </c>
      <c r="T3262" s="5"/>
    </row>
    <row r="3263" spans="1:20" x14ac:dyDescent="0.25">
      <c r="A3263" s="5">
        <f>3256</f>
      </c>
      <c r="B3263" s="5" t="s">
        <v>3282</v>
      </c>
      <c r="C3263" s="5" t="s">
        <v>27</v>
      </c>
      <c r="D3263" s="5" t="s">
        <v>26</v>
      </c>
      <c r="E3263" s="5">
        <v>21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10</v>
      </c>
      <c r="Q3263" s="5">
        <v>20</v>
      </c>
      <c r="R3263" s="5">
        <v>23</v>
      </c>
      <c r="S3263" s="5" t="s">
        <v>26</v>
      </c>
      <c r="T3263" s="5"/>
    </row>
    <row r="3264" spans="1:20" x14ac:dyDescent="0.25">
      <c r="A3264" s="5">
        <f>3257</f>
      </c>
      <c r="B3264" s="5" t="s">
        <v>3283</v>
      </c>
      <c r="C3264" s="5" t="s">
        <v>27</v>
      </c>
      <c r="D3264" s="5" t="s">
        <v>26</v>
      </c>
      <c r="E3264" s="5">
        <v>21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10</v>
      </c>
      <c r="Q3264" s="5">
        <v>22</v>
      </c>
      <c r="R3264" s="5">
        <v>23</v>
      </c>
      <c r="S3264" s="5" t="s">
        <v>27</v>
      </c>
      <c r="T3264" s="5"/>
    </row>
    <row r="3265" spans="1:20" x14ac:dyDescent="0.25">
      <c r="A3265" s="5">
        <f>3258</f>
      </c>
      <c r="B3265" s="5" t="s">
        <v>3284</v>
      </c>
      <c r="C3265" s="5" t="s">
        <v>27</v>
      </c>
      <c r="D3265" s="5" t="s">
        <v>26</v>
      </c>
      <c r="E3265" s="5">
        <v>21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10</v>
      </c>
      <c r="Q3265" s="5">
        <v>22</v>
      </c>
      <c r="R3265" s="5">
        <v>23</v>
      </c>
      <c r="S3265" s="5" t="s">
        <v>27</v>
      </c>
      <c r="T3265" s="5"/>
    </row>
    <row r="3266" spans="1:20" x14ac:dyDescent="0.25">
      <c r="A3266" s="5">
        <f>3259</f>
      </c>
      <c r="B3266" s="5" t="s">
        <v>3285</v>
      </c>
      <c r="C3266" s="5" t="s">
        <v>27</v>
      </c>
      <c r="D3266" s="5" t="s">
        <v>26</v>
      </c>
      <c r="E3266" s="5">
        <v>21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10</v>
      </c>
      <c r="Q3266" s="5">
        <v>22</v>
      </c>
      <c r="R3266" s="5">
        <v>23</v>
      </c>
      <c r="S3266" s="5" t="s">
        <v>27</v>
      </c>
      <c r="T3266" s="5"/>
    </row>
    <row r="3267" spans="1:20" x14ac:dyDescent="0.25">
      <c r="A3267" s="5">
        <f>3260</f>
      </c>
      <c r="B3267" s="5" t="s">
        <v>3286</v>
      </c>
      <c r="C3267" s="5" t="s">
        <v>27</v>
      </c>
      <c r="D3267" s="5" t="s">
        <v>26</v>
      </c>
      <c r="E3267" s="5">
        <v>21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10</v>
      </c>
      <c r="Q3267" s="5">
        <v>22</v>
      </c>
      <c r="R3267" s="5">
        <v>23</v>
      </c>
      <c r="S3267" s="5" t="s">
        <v>27</v>
      </c>
      <c r="T3267" s="5"/>
    </row>
    <row r="3268" spans="1:20" x14ac:dyDescent="0.25">
      <c r="A3268" s="5">
        <f>3261</f>
      </c>
      <c r="B3268" s="5" t="s">
        <v>3287</v>
      </c>
      <c r="C3268" s="5" t="s">
        <v>27</v>
      </c>
      <c r="D3268" s="5" t="s">
        <v>26</v>
      </c>
      <c r="E3268" s="5">
        <v>21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10</v>
      </c>
      <c r="Q3268" s="5">
        <v>22</v>
      </c>
      <c r="R3268" s="5">
        <v>23</v>
      </c>
      <c r="S3268" s="5" t="s">
        <v>27</v>
      </c>
      <c r="T3268" s="5"/>
    </row>
    <row r="3269" spans="1:20" x14ac:dyDescent="0.25">
      <c r="A3269" s="5">
        <f>3262</f>
      </c>
      <c r="B3269" s="5" t="s">
        <v>3288</v>
      </c>
      <c r="C3269" s="5" t="s">
        <v>27</v>
      </c>
      <c r="D3269" s="5" t="s">
        <v>26</v>
      </c>
      <c r="E3269" s="5">
        <v>21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10</v>
      </c>
      <c r="Q3269" s="5">
        <v>20</v>
      </c>
      <c r="R3269" s="5">
        <v>23</v>
      </c>
      <c r="S3269" s="5" t="s">
        <v>26</v>
      </c>
      <c r="T3269" s="5"/>
    </row>
    <row r="3270" spans="1:20" x14ac:dyDescent="0.25">
      <c r="A3270" s="5">
        <f>3263</f>
      </c>
      <c r="B3270" s="5" t="s">
        <v>3289</v>
      </c>
      <c r="C3270" s="5" t="s">
        <v>27</v>
      </c>
      <c r="D3270" s="5" t="s">
        <v>26</v>
      </c>
      <c r="E3270" s="5">
        <v>21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10</v>
      </c>
      <c r="Q3270" s="5">
        <v>20</v>
      </c>
      <c r="R3270" s="5">
        <v>23</v>
      </c>
      <c r="S3270" s="5" t="s">
        <v>26</v>
      </c>
      <c r="T3270" s="5"/>
    </row>
    <row r="3271" spans="1:20" x14ac:dyDescent="0.25">
      <c r="A3271" s="5">
        <f>3264</f>
      </c>
      <c r="B3271" s="5" t="s">
        <v>3290</v>
      </c>
      <c r="C3271" s="5" t="s">
        <v>27</v>
      </c>
      <c r="D3271" s="5" t="s">
        <v>26</v>
      </c>
      <c r="E3271" s="5">
        <v>21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10</v>
      </c>
      <c r="Q3271" s="5">
        <v>20</v>
      </c>
      <c r="R3271" s="5">
        <v>23</v>
      </c>
      <c r="S3271" s="5" t="s">
        <v>26</v>
      </c>
      <c r="T3271" s="5"/>
    </row>
    <row r="3272" spans="1:20" x14ac:dyDescent="0.25">
      <c r="A3272" s="5">
        <f>3265</f>
      </c>
      <c r="B3272" s="5" t="s">
        <v>3291</v>
      </c>
      <c r="C3272" s="5" t="s">
        <v>27</v>
      </c>
      <c r="D3272" s="5" t="s">
        <v>26</v>
      </c>
      <c r="E3272" s="5">
        <v>21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10</v>
      </c>
      <c r="Q3272" s="5">
        <v>20</v>
      </c>
      <c r="R3272" s="5">
        <v>23</v>
      </c>
      <c r="S3272" s="5" t="s">
        <v>26</v>
      </c>
      <c r="T3272" s="5"/>
    </row>
    <row r="3273" spans="1:20" x14ac:dyDescent="0.25">
      <c r="A3273" s="5">
        <f>3266</f>
      </c>
      <c r="B3273" s="5" t="s">
        <v>3292</v>
      </c>
      <c r="C3273" s="5" t="s">
        <v>27</v>
      </c>
      <c r="D3273" s="5" t="s">
        <v>26</v>
      </c>
      <c r="E3273" s="5">
        <v>21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10</v>
      </c>
      <c r="Q3273" s="5">
        <v>20</v>
      </c>
      <c r="R3273" s="5">
        <v>23</v>
      </c>
      <c r="S3273" s="5" t="s">
        <v>26</v>
      </c>
      <c r="T3273" s="5"/>
    </row>
    <row r="3274" spans="1:20" x14ac:dyDescent="0.25">
      <c r="A3274" s="5">
        <f>3267</f>
      </c>
      <c r="B3274" s="5" t="s">
        <v>3293</v>
      </c>
      <c r="C3274" s="5" t="s">
        <v>27</v>
      </c>
      <c r="D3274" s="5" t="s">
        <v>26</v>
      </c>
      <c r="E3274" s="5">
        <v>21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10</v>
      </c>
      <c r="Q3274" s="5">
        <v>20</v>
      </c>
      <c r="R3274" s="5">
        <v>23</v>
      </c>
      <c r="S3274" s="5" t="s">
        <v>26</v>
      </c>
      <c r="T3274" s="5"/>
    </row>
    <row r="3275" spans="1:20" x14ac:dyDescent="0.25">
      <c r="A3275" s="5">
        <f>3268</f>
      </c>
      <c r="B3275" s="5" t="s">
        <v>3294</v>
      </c>
      <c r="C3275" s="5" t="s">
        <v>27</v>
      </c>
      <c r="D3275" s="5" t="s">
        <v>26</v>
      </c>
      <c r="E3275" s="5">
        <v>21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10</v>
      </c>
      <c r="Q3275" s="5">
        <v>20</v>
      </c>
      <c r="R3275" s="5">
        <v>23</v>
      </c>
      <c r="S3275" s="5" t="s">
        <v>26</v>
      </c>
      <c r="T3275" s="5"/>
    </row>
    <row r="3276" spans="1:20" x14ac:dyDescent="0.25">
      <c r="A3276" s="5">
        <f>3269</f>
      </c>
      <c r="B3276" s="5" t="s">
        <v>3295</v>
      </c>
      <c r="C3276" s="5" t="s">
        <v>27</v>
      </c>
      <c r="D3276" s="5" t="s">
        <v>26</v>
      </c>
      <c r="E3276" s="5">
        <v>21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10</v>
      </c>
      <c r="Q3276" s="5">
        <v>20</v>
      </c>
      <c r="R3276" s="5">
        <v>23</v>
      </c>
      <c r="S3276" s="5" t="s">
        <v>26</v>
      </c>
      <c r="T3276" s="5"/>
    </row>
    <row r="3277" spans="1:20" x14ac:dyDescent="0.25">
      <c r="A3277" s="5">
        <f>3270</f>
      </c>
      <c r="B3277" s="5" t="s">
        <v>3296</v>
      </c>
      <c r="C3277" s="5" t="s">
        <v>27</v>
      </c>
      <c r="D3277" s="5" t="s">
        <v>26</v>
      </c>
      <c r="E3277" s="5">
        <v>21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10</v>
      </c>
      <c r="Q3277" s="5">
        <v>20</v>
      </c>
      <c r="R3277" s="5">
        <v>23</v>
      </c>
      <c r="S3277" s="5" t="s">
        <v>26</v>
      </c>
      <c r="T3277" s="5"/>
    </row>
    <row r="3278" spans="1:20" x14ac:dyDescent="0.25">
      <c r="A3278" s="5">
        <f>3271</f>
      </c>
      <c r="B3278" s="5" t="s">
        <v>3297</v>
      </c>
      <c r="C3278" s="5" t="s">
        <v>27</v>
      </c>
      <c r="D3278" s="5" t="s">
        <v>26</v>
      </c>
      <c r="E3278" s="5">
        <v>21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10</v>
      </c>
      <c r="Q3278" s="5">
        <v>20</v>
      </c>
      <c r="R3278" s="5">
        <v>23</v>
      </c>
      <c r="S3278" s="5" t="s">
        <v>26</v>
      </c>
      <c r="T3278" s="5"/>
    </row>
    <row r="3279" spans="1:20" x14ac:dyDescent="0.25">
      <c r="A3279" s="5">
        <f>3272</f>
      </c>
      <c r="B3279" s="5" t="s">
        <v>3298</v>
      </c>
      <c r="C3279" s="5" t="s">
        <v>27</v>
      </c>
      <c r="D3279" s="5" t="s">
        <v>26</v>
      </c>
      <c r="E3279" s="5">
        <v>21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10</v>
      </c>
      <c r="Q3279" s="5">
        <v>20</v>
      </c>
      <c r="R3279" s="5">
        <v>23</v>
      </c>
      <c r="S3279" s="5" t="s">
        <v>26</v>
      </c>
      <c r="T3279" s="5"/>
    </row>
    <row r="3280" spans="1:20" x14ac:dyDescent="0.25">
      <c r="A3280" s="5">
        <f>3273</f>
      </c>
      <c r="B3280" s="5" t="s">
        <v>3299</v>
      </c>
      <c r="C3280" s="5" t="s">
        <v>27</v>
      </c>
      <c r="D3280" s="5" t="s">
        <v>26</v>
      </c>
      <c r="E3280" s="5">
        <v>21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10</v>
      </c>
      <c r="Q3280" s="5">
        <v>20</v>
      </c>
      <c r="R3280" s="5">
        <v>23</v>
      </c>
      <c r="S3280" s="5" t="s">
        <v>26</v>
      </c>
      <c r="T3280" s="5"/>
    </row>
    <row r="3281" spans="1:20" x14ac:dyDescent="0.25">
      <c r="A3281" s="5">
        <f>3274</f>
      </c>
      <c r="B3281" s="5" t="s">
        <v>3300</v>
      </c>
      <c r="C3281" s="5" t="s">
        <v>27</v>
      </c>
      <c r="D3281" s="5" t="s">
        <v>26</v>
      </c>
      <c r="E3281" s="5">
        <v>21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10</v>
      </c>
      <c r="Q3281" s="5">
        <v>20</v>
      </c>
      <c r="R3281" s="5">
        <v>23</v>
      </c>
      <c r="S3281" s="5" t="s">
        <v>26</v>
      </c>
      <c r="T3281" s="5"/>
    </row>
    <row r="3282" spans="1:20" x14ac:dyDescent="0.25">
      <c r="A3282" s="5">
        <f>3275</f>
      </c>
      <c r="B3282" s="5" t="s">
        <v>3301</v>
      </c>
      <c r="C3282" s="5" t="s">
        <v>27</v>
      </c>
      <c r="D3282" s="5" t="s">
        <v>26</v>
      </c>
      <c r="E3282" s="5">
        <v>21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10</v>
      </c>
      <c r="Q3282" s="5">
        <v>20</v>
      </c>
      <c r="R3282" s="5">
        <v>23</v>
      </c>
      <c r="S3282" s="5" t="s">
        <v>26</v>
      </c>
      <c r="T3282" s="5"/>
    </row>
    <row r="3283" spans="1:20" x14ac:dyDescent="0.25">
      <c r="A3283" s="5">
        <f>3276</f>
      </c>
      <c r="B3283" s="5" t="s">
        <v>3302</v>
      </c>
      <c r="C3283" s="5" t="s">
        <v>27</v>
      </c>
      <c r="D3283" s="5" t="s">
        <v>26</v>
      </c>
      <c r="E3283" s="5">
        <v>21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10</v>
      </c>
      <c r="Q3283" s="5">
        <v>20</v>
      </c>
      <c r="R3283" s="5">
        <v>23</v>
      </c>
      <c r="S3283" s="5" t="s">
        <v>26</v>
      </c>
      <c r="T3283" s="5"/>
    </row>
    <row r="3284" spans="1:20" x14ac:dyDescent="0.25">
      <c r="A3284" s="5">
        <f>3277</f>
      </c>
      <c r="B3284" s="5" t="s">
        <v>3303</v>
      </c>
      <c r="C3284" s="5" t="s">
        <v>27</v>
      </c>
      <c r="D3284" s="5" t="s">
        <v>26</v>
      </c>
      <c r="E3284" s="5">
        <v>21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10</v>
      </c>
      <c r="Q3284" s="5">
        <v>20</v>
      </c>
      <c r="R3284" s="5">
        <v>23</v>
      </c>
      <c r="S3284" s="5" t="s">
        <v>26</v>
      </c>
      <c r="T3284" s="5"/>
    </row>
    <row r="3285" spans="1:20" x14ac:dyDescent="0.25">
      <c r="A3285" s="5">
        <f>3278</f>
      </c>
      <c r="B3285" s="5" t="s">
        <v>3304</v>
      </c>
      <c r="C3285" s="5" t="s">
        <v>27</v>
      </c>
      <c r="D3285" s="5" t="s">
        <v>26</v>
      </c>
      <c r="E3285" s="5">
        <v>21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10</v>
      </c>
      <c r="Q3285" s="5">
        <v>20</v>
      </c>
      <c r="R3285" s="5">
        <v>23</v>
      </c>
      <c r="S3285" s="5" t="s">
        <v>26</v>
      </c>
      <c r="T3285" s="5"/>
    </row>
    <row r="3286" spans="1:20" x14ac:dyDescent="0.25">
      <c r="A3286" s="5">
        <f>3279</f>
      </c>
      <c r="B3286" s="5" t="s">
        <v>3305</v>
      </c>
      <c r="C3286" s="5" t="s">
        <v>27</v>
      </c>
      <c r="D3286" s="5" t="s">
        <v>26</v>
      </c>
      <c r="E3286" s="5">
        <v>21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10</v>
      </c>
      <c r="Q3286" s="5">
        <v>20</v>
      </c>
      <c r="R3286" s="5">
        <v>23</v>
      </c>
      <c r="S3286" s="5" t="s">
        <v>26</v>
      </c>
      <c r="T3286" s="5"/>
    </row>
    <row r="3287" spans="1:20" x14ac:dyDescent="0.25">
      <c r="A3287" s="5">
        <f>3280</f>
      </c>
      <c r="B3287" s="5" t="s">
        <v>3306</v>
      </c>
      <c r="C3287" s="5" t="s">
        <v>27</v>
      </c>
      <c r="D3287" s="5" t="s">
        <v>26</v>
      </c>
      <c r="E3287" s="5">
        <v>21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10</v>
      </c>
      <c r="Q3287" s="5">
        <v>20</v>
      </c>
      <c r="R3287" s="5">
        <v>23</v>
      </c>
      <c r="S3287" s="5" t="s">
        <v>26</v>
      </c>
      <c r="T3287" s="5"/>
    </row>
    <row r="3288" spans="1:20" x14ac:dyDescent="0.25">
      <c r="A3288" s="5">
        <f>3281</f>
      </c>
      <c r="B3288" s="5" t="s">
        <v>3307</v>
      </c>
      <c r="C3288" s="5" t="s">
        <v>27</v>
      </c>
      <c r="D3288" s="5" t="s">
        <v>26</v>
      </c>
      <c r="E3288" s="5">
        <v>21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10</v>
      </c>
      <c r="Q3288" s="5">
        <v>20</v>
      </c>
      <c r="R3288" s="5">
        <v>23</v>
      </c>
      <c r="S3288" s="5" t="s">
        <v>26</v>
      </c>
      <c r="T3288" s="5"/>
    </row>
    <row r="3289" spans="1:20" x14ac:dyDescent="0.25">
      <c r="A3289" s="5">
        <f>3282</f>
      </c>
      <c r="B3289" s="5" t="s">
        <v>3308</v>
      </c>
      <c r="C3289" s="5" t="s">
        <v>27</v>
      </c>
      <c r="D3289" s="5" t="s">
        <v>26</v>
      </c>
      <c r="E3289" s="5">
        <v>21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10</v>
      </c>
      <c r="Q3289" s="5">
        <v>20</v>
      </c>
      <c r="R3289" s="5">
        <v>23</v>
      </c>
      <c r="S3289" s="5" t="s">
        <v>26</v>
      </c>
      <c r="T3289" s="5"/>
    </row>
    <row r="3290" spans="1:20" x14ac:dyDescent="0.25">
      <c r="A3290" s="5">
        <f>3283</f>
      </c>
      <c r="B3290" s="5" t="s">
        <v>3309</v>
      </c>
      <c r="C3290" s="5" t="s">
        <v>27</v>
      </c>
      <c r="D3290" s="5" t="s">
        <v>26</v>
      </c>
      <c r="E3290" s="5">
        <v>21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10</v>
      </c>
      <c r="Q3290" s="5">
        <v>20</v>
      </c>
      <c r="R3290" s="5">
        <v>23</v>
      </c>
      <c r="S3290" s="5" t="s">
        <v>26</v>
      </c>
      <c r="T3290" s="5"/>
    </row>
    <row r="3291" spans="1:20" x14ac:dyDescent="0.25">
      <c r="A3291" s="5">
        <f>3284</f>
      </c>
      <c r="B3291" s="5" t="s">
        <v>3310</v>
      </c>
      <c r="C3291" s="5" t="s">
        <v>27</v>
      </c>
      <c r="D3291" s="5" t="s">
        <v>26</v>
      </c>
      <c r="E3291" s="5">
        <v>21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10</v>
      </c>
      <c r="Q3291" s="5">
        <v>20</v>
      </c>
      <c r="R3291" s="5">
        <v>23</v>
      </c>
      <c r="S3291" s="5" t="s">
        <v>26</v>
      </c>
      <c r="T3291" s="5"/>
    </row>
    <row r="3292" spans="1:20" x14ac:dyDescent="0.25">
      <c r="A3292" s="5">
        <f>3285</f>
      </c>
      <c r="B3292" s="5" t="s">
        <v>3311</v>
      </c>
      <c r="C3292" s="5" t="s">
        <v>27</v>
      </c>
      <c r="D3292" s="5" t="s">
        <v>26</v>
      </c>
      <c r="E3292" s="5">
        <v>21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10</v>
      </c>
      <c r="Q3292" s="5">
        <v>20</v>
      </c>
      <c r="R3292" s="5">
        <v>23</v>
      </c>
      <c r="S3292" s="5" t="s">
        <v>26</v>
      </c>
      <c r="T3292" s="5"/>
    </row>
    <row r="3293" spans="1:20" x14ac:dyDescent="0.25">
      <c r="A3293" s="5">
        <f>3286</f>
      </c>
      <c r="B3293" s="5" t="s">
        <v>3312</v>
      </c>
      <c r="C3293" s="5" t="s">
        <v>27</v>
      </c>
      <c r="D3293" s="5" t="s">
        <v>26</v>
      </c>
      <c r="E3293" s="5">
        <v>21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10</v>
      </c>
      <c r="Q3293" s="5">
        <v>20</v>
      </c>
      <c r="R3293" s="5">
        <v>23</v>
      </c>
      <c r="S3293" s="5" t="s">
        <v>26</v>
      </c>
      <c r="T3293" s="5"/>
    </row>
    <row r="3294" spans="1:20" x14ac:dyDescent="0.25">
      <c r="A3294" s="5">
        <f>3287</f>
      </c>
      <c r="B3294" s="5" t="s">
        <v>3313</v>
      </c>
      <c r="C3294" s="5" t="s">
        <v>27</v>
      </c>
      <c r="D3294" s="5" t="s">
        <v>26</v>
      </c>
      <c r="E3294" s="5">
        <v>21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10</v>
      </c>
      <c r="Q3294" s="5">
        <v>20</v>
      </c>
      <c r="R3294" s="5">
        <v>23</v>
      </c>
      <c r="S3294" s="5" t="s">
        <v>26</v>
      </c>
      <c r="T3294" s="5"/>
    </row>
    <row r="3295" spans="1:20" x14ac:dyDescent="0.25">
      <c r="A3295" s="5">
        <f>3288</f>
      </c>
      <c r="B3295" s="5" t="s">
        <v>3314</v>
      </c>
      <c r="C3295" s="5" t="s">
        <v>27</v>
      </c>
      <c r="D3295" s="5" t="s">
        <v>26</v>
      </c>
      <c r="E3295" s="5">
        <v>21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10</v>
      </c>
      <c r="Q3295" s="5">
        <v>20</v>
      </c>
      <c r="R3295" s="5">
        <v>23</v>
      </c>
      <c r="S3295" s="5" t="s">
        <v>26</v>
      </c>
      <c r="T3295" s="5"/>
    </row>
    <row r="3296" spans="1:20" x14ac:dyDescent="0.25">
      <c r="A3296" s="5">
        <f>3289</f>
      </c>
      <c r="B3296" s="5" t="s">
        <v>3315</v>
      </c>
      <c r="C3296" s="5" t="s">
        <v>27</v>
      </c>
      <c r="D3296" s="5" t="s">
        <v>26</v>
      </c>
      <c r="E3296" s="5">
        <v>21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10</v>
      </c>
      <c r="Q3296" s="5">
        <v>20</v>
      </c>
      <c r="R3296" s="5">
        <v>23</v>
      </c>
      <c r="S3296" s="5" t="s">
        <v>26</v>
      </c>
      <c r="T3296" s="5"/>
    </row>
    <row r="3297" spans="1:20" x14ac:dyDescent="0.25">
      <c r="A3297" s="5">
        <f>3290</f>
      </c>
      <c r="B3297" s="5" t="s">
        <v>3316</v>
      </c>
      <c r="C3297" s="5" t="s">
        <v>27</v>
      </c>
      <c r="D3297" s="5" t="s">
        <v>26</v>
      </c>
      <c r="E3297" s="5">
        <v>21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10</v>
      </c>
      <c r="Q3297" s="5">
        <v>20</v>
      </c>
      <c r="R3297" s="5">
        <v>23</v>
      </c>
      <c r="S3297" s="5" t="s">
        <v>26</v>
      </c>
      <c r="T3297" s="5"/>
    </row>
    <row r="3298" spans="1:20" x14ac:dyDescent="0.25">
      <c r="A3298" s="5">
        <f>3291</f>
      </c>
      <c r="B3298" s="5" t="s">
        <v>3317</v>
      </c>
      <c r="C3298" s="5" t="s">
        <v>27</v>
      </c>
      <c r="D3298" s="5" t="s">
        <v>26</v>
      </c>
      <c r="E3298" s="5">
        <v>21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10</v>
      </c>
      <c r="Q3298" s="5">
        <v>20</v>
      </c>
      <c r="R3298" s="5">
        <v>23</v>
      </c>
      <c r="S3298" s="5" t="s">
        <v>26</v>
      </c>
      <c r="T3298" s="5"/>
    </row>
    <row r="3299" spans="1:20" x14ac:dyDescent="0.25">
      <c r="A3299" s="5">
        <f>3292</f>
      </c>
      <c r="B3299" s="5" t="s">
        <v>3318</v>
      </c>
      <c r="C3299" s="5" t="s">
        <v>27</v>
      </c>
      <c r="D3299" s="5" t="s">
        <v>26</v>
      </c>
      <c r="E3299" s="5">
        <v>21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10</v>
      </c>
      <c r="Q3299" s="5">
        <v>20</v>
      </c>
      <c r="R3299" s="5">
        <v>23</v>
      </c>
      <c r="S3299" s="5" t="s">
        <v>26</v>
      </c>
      <c r="T3299" s="5"/>
    </row>
    <row r="3300" spans="1:20" x14ac:dyDescent="0.25">
      <c r="A3300" s="5">
        <f>3293</f>
      </c>
      <c r="B3300" s="5" t="s">
        <v>3319</v>
      </c>
      <c r="C3300" s="5" t="s">
        <v>27</v>
      </c>
      <c r="D3300" s="5" t="s">
        <v>26</v>
      </c>
      <c r="E3300" s="5">
        <v>21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10</v>
      </c>
      <c r="Q3300" s="5">
        <v>20</v>
      </c>
      <c r="R3300" s="5">
        <v>23</v>
      </c>
      <c r="S3300" s="5" t="s">
        <v>26</v>
      </c>
      <c r="T3300" s="5"/>
    </row>
    <row r="3301" spans="1:20" x14ac:dyDescent="0.25">
      <c r="A3301" s="5">
        <f>3294</f>
      </c>
      <c r="B3301" s="5" t="s">
        <v>3320</v>
      </c>
      <c r="C3301" s="5" t="s">
        <v>27</v>
      </c>
      <c r="D3301" s="5" t="s">
        <v>26</v>
      </c>
      <c r="E3301" s="5">
        <v>21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10</v>
      </c>
      <c r="Q3301" s="5">
        <v>20</v>
      </c>
      <c r="R3301" s="5">
        <v>23</v>
      </c>
      <c r="S3301" s="5" t="s">
        <v>26</v>
      </c>
      <c r="T3301" s="5"/>
    </row>
    <row r="3302" spans="1:20" x14ac:dyDescent="0.25">
      <c r="A3302" s="5">
        <f>3295</f>
      </c>
      <c r="B3302" s="5" t="s">
        <v>3321</v>
      </c>
      <c r="C3302" s="5" t="s">
        <v>27</v>
      </c>
      <c r="D3302" s="5" t="s">
        <v>26</v>
      </c>
      <c r="E3302" s="5">
        <v>21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10</v>
      </c>
      <c r="Q3302" s="5">
        <v>20</v>
      </c>
      <c r="R3302" s="5">
        <v>23</v>
      </c>
      <c r="S3302" s="5" t="s">
        <v>26</v>
      </c>
      <c r="T3302" s="5"/>
    </row>
    <row r="3303" spans="1:20" x14ac:dyDescent="0.25">
      <c r="A3303" s="5">
        <f>3296</f>
      </c>
      <c r="B3303" s="5" t="s">
        <v>3322</v>
      </c>
      <c r="C3303" s="5" t="s">
        <v>27</v>
      </c>
      <c r="D3303" s="5" t="s">
        <v>26</v>
      </c>
      <c r="E3303" s="5">
        <v>21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10</v>
      </c>
      <c r="Q3303" s="5">
        <v>20</v>
      </c>
      <c r="R3303" s="5">
        <v>23</v>
      </c>
      <c r="S3303" s="5" t="s">
        <v>26</v>
      </c>
      <c r="T3303" s="5"/>
    </row>
    <row r="3304" spans="1:20" x14ac:dyDescent="0.25">
      <c r="A3304" s="5">
        <f>3297</f>
      </c>
      <c r="B3304" s="5" t="s">
        <v>3323</v>
      </c>
      <c r="C3304" s="5" t="s">
        <v>27</v>
      </c>
      <c r="D3304" s="5" t="s">
        <v>26</v>
      </c>
      <c r="E3304" s="5">
        <v>21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10</v>
      </c>
      <c r="Q3304" s="5">
        <v>20</v>
      </c>
      <c r="R3304" s="5">
        <v>23</v>
      </c>
      <c r="S3304" s="5" t="s">
        <v>26</v>
      </c>
      <c r="T3304" s="5"/>
    </row>
    <row r="3305" spans="1:20" x14ac:dyDescent="0.25">
      <c r="A3305" s="5">
        <f>3298</f>
      </c>
      <c r="B3305" s="5" t="s">
        <v>3324</v>
      </c>
      <c r="C3305" s="5" t="s">
        <v>27</v>
      </c>
      <c r="D3305" s="5" t="s">
        <v>26</v>
      </c>
      <c r="E3305" s="5">
        <v>21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10</v>
      </c>
      <c r="Q3305" s="5">
        <v>20</v>
      </c>
      <c r="R3305" s="5">
        <v>23</v>
      </c>
      <c r="S3305" s="5" t="s">
        <v>26</v>
      </c>
      <c r="T3305" s="5"/>
    </row>
    <row r="3306" spans="1:20" x14ac:dyDescent="0.25">
      <c r="A3306" s="5">
        <f>3299</f>
      </c>
      <c r="B3306" s="5" t="s">
        <v>3325</v>
      </c>
      <c r="C3306" s="5" t="s">
        <v>27</v>
      </c>
      <c r="D3306" s="5" t="s">
        <v>26</v>
      </c>
      <c r="E3306" s="5">
        <v>21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10</v>
      </c>
      <c r="Q3306" s="5">
        <v>20</v>
      </c>
      <c r="R3306" s="5">
        <v>23</v>
      </c>
      <c r="S3306" s="5" t="s">
        <v>26</v>
      </c>
      <c r="T3306" s="5"/>
    </row>
    <row r="3307" spans="1:20" x14ac:dyDescent="0.25">
      <c r="A3307" s="5">
        <f>3300</f>
      </c>
      <c r="B3307" s="5" t="s">
        <v>3326</v>
      </c>
      <c r="C3307" s="5" t="s">
        <v>27</v>
      </c>
      <c r="D3307" s="5" t="s">
        <v>26</v>
      </c>
      <c r="E3307" s="5">
        <v>21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10</v>
      </c>
      <c r="Q3307" s="5">
        <v>20</v>
      </c>
      <c r="R3307" s="5">
        <v>23</v>
      </c>
      <c r="S3307" s="5" t="s">
        <v>26</v>
      </c>
      <c r="T3307" s="5"/>
    </row>
    <row r="3308" spans="1:20" x14ac:dyDescent="0.25">
      <c r="A3308" s="5">
        <f>3301</f>
      </c>
      <c r="B3308" s="5" t="s">
        <v>3327</v>
      </c>
      <c r="C3308" s="5" t="s">
        <v>27</v>
      </c>
      <c r="D3308" s="5" t="s">
        <v>26</v>
      </c>
      <c r="E3308" s="5">
        <v>21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10</v>
      </c>
      <c r="Q3308" s="5">
        <v>20</v>
      </c>
      <c r="R3308" s="5">
        <v>23</v>
      </c>
      <c r="S3308" s="5" t="s">
        <v>26</v>
      </c>
      <c r="T3308" s="5"/>
    </row>
    <row r="3309" spans="1:20" x14ac:dyDescent="0.25">
      <c r="A3309" s="5">
        <f>3302</f>
      </c>
      <c r="B3309" s="5" t="s">
        <v>3328</v>
      </c>
      <c r="C3309" s="5" t="s">
        <v>27</v>
      </c>
      <c r="D3309" s="5" t="s">
        <v>26</v>
      </c>
      <c r="E3309" s="5">
        <v>21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10</v>
      </c>
      <c r="Q3309" s="5">
        <v>20</v>
      </c>
      <c r="R3309" s="5">
        <v>23</v>
      </c>
      <c r="S3309" s="5" t="s">
        <v>26</v>
      </c>
      <c r="T3309" s="5"/>
    </row>
    <row r="3310" spans="1:20" x14ac:dyDescent="0.25">
      <c r="A3310" s="5">
        <f>3303</f>
      </c>
      <c r="B3310" s="5" t="s">
        <v>3329</v>
      </c>
      <c r="C3310" s="5" t="s">
        <v>27</v>
      </c>
      <c r="D3310" s="5" t="s">
        <v>26</v>
      </c>
      <c r="E3310" s="5">
        <v>21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10</v>
      </c>
      <c r="Q3310" s="5">
        <v>20</v>
      </c>
      <c r="R3310" s="5">
        <v>23</v>
      </c>
      <c r="S3310" s="5" t="s">
        <v>26</v>
      </c>
      <c r="T3310" s="5"/>
    </row>
    <row r="3311" spans="1:20" x14ac:dyDescent="0.25">
      <c r="A3311" s="5">
        <f>3304</f>
      </c>
      <c r="B3311" s="5" t="s">
        <v>3330</v>
      </c>
      <c r="C3311" s="5" t="s">
        <v>27</v>
      </c>
      <c r="D3311" s="5" t="s">
        <v>26</v>
      </c>
      <c r="E3311" s="5">
        <v>21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10</v>
      </c>
      <c r="Q3311" s="5">
        <v>20</v>
      </c>
      <c r="R3311" s="5">
        <v>23</v>
      </c>
      <c r="S3311" s="5" t="s">
        <v>26</v>
      </c>
      <c r="T3311" s="5"/>
    </row>
    <row r="3312" spans="1:20" x14ac:dyDescent="0.25">
      <c r="A3312" s="5">
        <f>3305</f>
      </c>
      <c r="B3312" s="5" t="s">
        <v>3331</v>
      </c>
      <c r="C3312" s="5" t="s">
        <v>27</v>
      </c>
      <c r="D3312" s="5" t="s">
        <v>26</v>
      </c>
      <c r="E3312" s="5">
        <v>21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10</v>
      </c>
      <c r="Q3312" s="5">
        <v>20</v>
      </c>
      <c r="R3312" s="5">
        <v>23</v>
      </c>
      <c r="S3312" s="5" t="s">
        <v>26</v>
      </c>
      <c r="T3312" s="5"/>
    </row>
    <row r="3313" spans="1:20" x14ac:dyDescent="0.25">
      <c r="A3313" s="5">
        <f>3306</f>
      </c>
      <c r="B3313" s="5" t="s">
        <v>3332</v>
      </c>
      <c r="C3313" s="5" t="s">
        <v>27</v>
      </c>
      <c r="D3313" s="5" t="s">
        <v>26</v>
      </c>
      <c r="E3313" s="5">
        <v>21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10</v>
      </c>
      <c r="Q3313" s="5">
        <v>20</v>
      </c>
      <c r="R3313" s="5">
        <v>23</v>
      </c>
      <c r="S3313" s="5" t="s">
        <v>26</v>
      </c>
      <c r="T3313" s="5"/>
    </row>
    <row r="3314" spans="1:20" x14ac:dyDescent="0.25">
      <c r="A3314" s="5">
        <f>3307</f>
      </c>
      <c r="B3314" s="5" t="s">
        <v>3333</v>
      </c>
      <c r="C3314" s="5" t="s">
        <v>27</v>
      </c>
      <c r="D3314" s="5" t="s">
        <v>26</v>
      </c>
      <c r="E3314" s="5">
        <v>21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10</v>
      </c>
      <c r="Q3314" s="5">
        <v>20</v>
      </c>
      <c r="R3314" s="5">
        <v>23</v>
      </c>
      <c r="S3314" s="5" t="s">
        <v>26</v>
      </c>
      <c r="T3314" s="5"/>
    </row>
    <row r="3315" spans="1:20" x14ac:dyDescent="0.25">
      <c r="A3315" s="5">
        <f>3308</f>
      </c>
      <c r="B3315" s="5" t="s">
        <v>3334</v>
      </c>
      <c r="C3315" s="5" t="s">
        <v>27</v>
      </c>
      <c r="D3315" s="5" t="s">
        <v>26</v>
      </c>
      <c r="E3315" s="5">
        <v>21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10</v>
      </c>
      <c r="Q3315" s="5">
        <v>20</v>
      </c>
      <c r="R3315" s="5">
        <v>23</v>
      </c>
      <c r="S3315" s="5" t="s">
        <v>26</v>
      </c>
      <c r="T3315" s="5"/>
    </row>
    <row r="3316" spans="1:20" x14ac:dyDescent="0.25">
      <c r="A3316" s="5">
        <f>3309</f>
      </c>
      <c r="B3316" s="5" t="s">
        <v>3335</v>
      </c>
      <c r="C3316" s="5" t="s">
        <v>27</v>
      </c>
      <c r="D3316" s="5" t="s">
        <v>26</v>
      </c>
      <c r="E3316" s="5">
        <v>21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10</v>
      </c>
      <c r="Q3316" s="5">
        <v>20</v>
      </c>
      <c r="R3316" s="5">
        <v>23</v>
      </c>
      <c r="S3316" s="5" t="s">
        <v>26</v>
      </c>
      <c r="T3316" s="5"/>
    </row>
    <row r="3317" spans="1:20" x14ac:dyDescent="0.25">
      <c r="A3317" s="5">
        <f>3310</f>
      </c>
      <c r="B3317" s="5" t="s">
        <v>3336</v>
      </c>
      <c r="C3317" s="5" t="s">
        <v>27</v>
      </c>
      <c r="D3317" s="5" t="s">
        <v>26</v>
      </c>
      <c r="E3317" s="5">
        <v>21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10</v>
      </c>
      <c r="Q3317" s="5">
        <v>20</v>
      </c>
      <c r="R3317" s="5">
        <v>23</v>
      </c>
      <c r="S3317" s="5" t="s">
        <v>26</v>
      </c>
      <c r="T3317" s="5"/>
    </row>
    <row r="3318" spans="1:20" x14ac:dyDescent="0.25">
      <c r="A3318" s="5">
        <f>3311</f>
      </c>
      <c r="B3318" s="5" t="s">
        <v>3337</v>
      </c>
      <c r="C3318" s="5" t="s">
        <v>27</v>
      </c>
      <c r="D3318" s="5" t="s">
        <v>26</v>
      </c>
      <c r="E3318" s="5">
        <v>21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10</v>
      </c>
      <c r="Q3318" s="5">
        <v>20</v>
      </c>
      <c r="R3318" s="5">
        <v>23</v>
      </c>
      <c r="S3318" s="5" t="s">
        <v>26</v>
      </c>
      <c r="T3318" s="5"/>
    </row>
    <row r="3319" spans="1:20" x14ac:dyDescent="0.25">
      <c r="A3319" s="5">
        <f>3312</f>
      </c>
      <c r="B3319" s="5" t="s">
        <v>3338</v>
      </c>
      <c r="C3319" s="5" t="s">
        <v>27</v>
      </c>
      <c r="D3319" s="5" t="s">
        <v>26</v>
      </c>
      <c r="E3319" s="5">
        <v>21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10</v>
      </c>
      <c r="Q3319" s="5">
        <v>20</v>
      </c>
      <c r="R3319" s="5">
        <v>23</v>
      </c>
      <c r="S3319" s="5" t="s">
        <v>26</v>
      </c>
      <c r="T3319" s="5"/>
    </row>
    <row r="3320" spans="1:20" x14ac:dyDescent="0.25">
      <c r="A3320" s="5">
        <f>3313</f>
      </c>
      <c r="B3320" s="5" t="s">
        <v>3339</v>
      </c>
      <c r="C3320" s="5" t="s">
        <v>27</v>
      </c>
      <c r="D3320" s="5" t="s">
        <v>26</v>
      </c>
      <c r="E3320" s="5">
        <v>21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10</v>
      </c>
      <c r="Q3320" s="5">
        <v>20</v>
      </c>
      <c r="R3320" s="5">
        <v>23</v>
      </c>
      <c r="S3320" s="5" t="s">
        <v>26</v>
      </c>
      <c r="T3320" s="5"/>
    </row>
    <row r="3321" spans="1:20" x14ac:dyDescent="0.25">
      <c r="A3321" s="5">
        <f>3314</f>
      </c>
      <c r="B3321" s="5" t="s">
        <v>3340</v>
      </c>
      <c r="C3321" s="5" t="s">
        <v>27</v>
      </c>
      <c r="D3321" s="5" t="s">
        <v>26</v>
      </c>
      <c r="E3321" s="5">
        <v>21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10</v>
      </c>
      <c r="Q3321" s="5">
        <v>20</v>
      </c>
      <c r="R3321" s="5">
        <v>23</v>
      </c>
      <c r="S3321" s="5" t="s">
        <v>26</v>
      </c>
      <c r="T3321" s="5"/>
    </row>
    <row r="3322" spans="1:20" x14ac:dyDescent="0.25">
      <c r="A3322" s="5">
        <f>3315</f>
      </c>
      <c r="B3322" s="5" t="s">
        <v>3341</v>
      </c>
      <c r="C3322" s="5" t="s">
        <v>27</v>
      </c>
      <c r="D3322" s="5" t="s">
        <v>26</v>
      </c>
      <c r="E3322" s="5">
        <v>21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10</v>
      </c>
      <c r="Q3322" s="5">
        <v>20</v>
      </c>
      <c r="R3322" s="5">
        <v>23</v>
      </c>
      <c r="S3322" s="5" t="s">
        <v>26</v>
      </c>
      <c r="T3322" s="5"/>
    </row>
    <row r="3323" spans="1:20" x14ac:dyDescent="0.25">
      <c r="A3323" s="5">
        <f>3316</f>
      </c>
      <c r="B3323" s="5" t="s">
        <v>3342</v>
      </c>
      <c r="C3323" s="5" t="s">
        <v>27</v>
      </c>
      <c r="D3323" s="5" t="s">
        <v>26</v>
      </c>
      <c r="E3323" s="5">
        <v>21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10</v>
      </c>
      <c r="Q3323" s="5">
        <v>20</v>
      </c>
      <c r="R3323" s="5">
        <v>23</v>
      </c>
      <c r="S3323" s="5" t="s">
        <v>26</v>
      </c>
      <c r="T3323" s="5"/>
    </row>
    <row r="3324" spans="1:20" x14ac:dyDescent="0.25">
      <c r="A3324" s="5">
        <f>3317</f>
      </c>
      <c r="B3324" s="5" t="s">
        <v>3343</v>
      </c>
      <c r="C3324" s="5" t="s">
        <v>27</v>
      </c>
      <c r="D3324" s="5" t="s">
        <v>26</v>
      </c>
      <c r="E3324" s="5">
        <v>21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10</v>
      </c>
      <c r="Q3324" s="5">
        <v>20</v>
      </c>
      <c r="R3324" s="5">
        <v>23</v>
      </c>
      <c r="S3324" s="5" t="s">
        <v>26</v>
      </c>
      <c r="T3324" s="5"/>
    </row>
    <row r="3325" spans="1:20" x14ac:dyDescent="0.25">
      <c r="A3325" s="5">
        <f>3318</f>
      </c>
      <c r="B3325" s="5" t="s">
        <v>3344</v>
      </c>
      <c r="C3325" s="5" t="s">
        <v>27</v>
      </c>
      <c r="D3325" s="5" t="s">
        <v>26</v>
      </c>
      <c r="E3325" s="5">
        <v>21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10</v>
      </c>
      <c r="Q3325" s="5">
        <v>20</v>
      </c>
      <c r="R3325" s="5">
        <v>23</v>
      </c>
      <c r="S3325" s="5" t="s">
        <v>26</v>
      </c>
      <c r="T3325" s="5"/>
    </row>
    <row r="3326" spans="1:20" x14ac:dyDescent="0.25">
      <c r="A3326" s="5">
        <f>3319</f>
      </c>
      <c r="B3326" s="5" t="s">
        <v>3345</v>
      </c>
      <c r="C3326" s="5" t="s">
        <v>27</v>
      </c>
      <c r="D3326" s="5" t="s">
        <v>26</v>
      </c>
      <c r="E3326" s="5">
        <v>21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10</v>
      </c>
      <c r="Q3326" s="5">
        <v>20</v>
      </c>
      <c r="R3326" s="5">
        <v>23</v>
      </c>
      <c r="S3326" s="5" t="s">
        <v>26</v>
      </c>
      <c r="T3326" s="5"/>
    </row>
    <row r="3327" spans="1:20" x14ac:dyDescent="0.25">
      <c r="A3327" s="5">
        <f>3320</f>
      </c>
      <c r="B3327" s="5" t="s">
        <v>3346</v>
      </c>
      <c r="C3327" s="5" t="s">
        <v>27</v>
      </c>
      <c r="D3327" s="5" t="s">
        <v>26</v>
      </c>
      <c r="E3327" s="5">
        <v>21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10</v>
      </c>
      <c r="Q3327" s="5">
        <v>20</v>
      </c>
      <c r="R3327" s="5">
        <v>23</v>
      </c>
      <c r="S3327" s="5" t="s">
        <v>26</v>
      </c>
      <c r="T3327" s="5"/>
    </row>
    <row r="3328" spans="1:20" x14ac:dyDescent="0.25">
      <c r="A3328" s="5">
        <f>3321</f>
      </c>
      <c r="B3328" s="5" t="s">
        <v>3347</v>
      </c>
      <c r="C3328" s="5" t="s">
        <v>27</v>
      </c>
      <c r="D3328" s="5" t="s">
        <v>26</v>
      </c>
      <c r="E3328" s="5">
        <v>21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10</v>
      </c>
      <c r="Q3328" s="5">
        <v>20</v>
      </c>
      <c r="R3328" s="5">
        <v>23</v>
      </c>
      <c r="S3328" s="5" t="s">
        <v>26</v>
      </c>
      <c r="T3328" s="5"/>
    </row>
    <row r="3329" spans="1:20" x14ac:dyDescent="0.25">
      <c r="A3329" s="5">
        <f>3322</f>
      </c>
      <c r="B3329" s="5" t="s">
        <v>3348</v>
      </c>
      <c r="C3329" s="5" t="s">
        <v>26</v>
      </c>
      <c r="D3329" s="5" t="s">
        <v>26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10</v>
      </c>
      <c r="Q3329" s="5">
        <v>0</v>
      </c>
      <c r="R3329" s="5">
        <v>0</v>
      </c>
      <c r="S3329" s="5" t="s">
        <v>26</v>
      </c>
      <c r="T3329" s="5"/>
    </row>
    <row r="3330" spans="1:20" x14ac:dyDescent="0.25">
      <c r="A3330" s="5">
        <f>3323</f>
      </c>
      <c r="B3330" s="5" t="s">
        <v>3349</v>
      </c>
      <c r="C3330" s="5" t="s">
        <v>26</v>
      </c>
      <c r="D3330" s="5" t="s">
        <v>26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10</v>
      </c>
      <c r="Q3330" s="5">
        <v>0</v>
      </c>
      <c r="R3330" s="5">
        <v>0</v>
      </c>
      <c r="S3330" s="5" t="s">
        <v>26</v>
      </c>
      <c r="T3330" s="5"/>
    </row>
    <row r="3331" spans="1:20" x14ac:dyDescent="0.25">
      <c r="A3331" s="5">
        <f>3324</f>
      </c>
      <c r="B3331" s="5" t="s">
        <v>3350</v>
      </c>
      <c r="C3331" s="5" t="s">
        <v>26</v>
      </c>
      <c r="D3331" s="5" t="s">
        <v>26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10</v>
      </c>
      <c r="Q3331" s="5">
        <v>0</v>
      </c>
      <c r="R3331" s="5">
        <v>0</v>
      </c>
      <c r="S3331" s="5" t="s">
        <v>26</v>
      </c>
      <c r="T3331" s="5"/>
    </row>
    <row r="3332" spans="1:20" x14ac:dyDescent="0.25">
      <c r="A3332" s="5">
        <f>3325</f>
      </c>
      <c r="B3332" s="5" t="s">
        <v>3351</v>
      </c>
      <c r="C3332" s="5" t="s">
        <v>26</v>
      </c>
      <c r="D3332" s="5" t="s">
        <v>26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10</v>
      </c>
      <c r="Q3332" s="5">
        <v>0</v>
      </c>
      <c r="R3332" s="5">
        <v>0</v>
      </c>
      <c r="S3332" s="5" t="s">
        <v>26</v>
      </c>
      <c r="T3332" s="5"/>
    </row>
    <row r="3333" spans="1:20" x14ac:dyDescent="0.25">
      <c r="A3333" s="5">
        <f>3326</f>
      </c>
      <c r="B3333" s="5" t="s">
        <v>3352</v>
      </c>
      <c r="C3333" s="5" t="s">
        <v>26</v>
      </c>
      <c r="D3333" s="5" t="s">
        <v>26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10</v>
      </c>
      <c r="Q3333" s="5">
        <v>0</v>
      </c>
      <c r="R3333" s="5">
        <v>0</v>
      </c>
      <c r="S3333" s="5" t="s">
        <v>26</v>
      </c>
      <c r="T3333" s="5"/>
    </row>
    <row r="3334" spans="1:20" x14ac:dyDescent="0.25">
      <c r="A3334" s="5">
        <f>3327</f>
      </c>
      <c r="B3334" s="5" t="s">
        <v>3353</v>
      </c>
      <c r="C3334" s="5" t="s">
        <v>26</v>
      </c>
      <c r="D3334" s="5" t="s">
        <v>26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10</v>
      </c>
      <c r="Q3334" s="5">
        <v>0</v>
      </c>
      <c r="R3334" s="5">
        <v>0</v>
      </c>
      <c r="S3334" s="5" t="s">
        <v>26</v>
      </c>
      <c r="T3334" s="5"/>
    </row>
    <row r="3335" spans="1:20" x14ac:dyDescent="0.25">
      <c r="A3335" s="5">
        <f>3328</f>
      </c>
      <c r="B3335" s="5" t="s">
        <v>3354</v>
      </c>
      <c r="C3335" s="5" t="s">
        <v>26</v>
      </c>
      <c r="D3335" s="5" t="s">
        <v>26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10</v>
      </c>
      <c r="Q3335" s="5">
        <v>0</v>
      </c>
      <c r="R3335" s="5">
        <v>0</v>
      </c>
      <c r="S3335" s="5" t="s">
        <v>26</v>
      </c>
      <c r="T3335" s="5"/>
    </row>
    <row r="3336" spans="1:20" x14ac:dyDescent="0.25">
      <c r="A3336" s="5">
        <f>3329</f>
      </c>
      <c r="B3336" s="5" t="s">
        <v>3355</v>
      </c>
      <c r="C3336" s="5" t="s">
        <v>26</v>
      </c>
      <c r="D3336" s="5" t="s">
        <v>26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10</v>
      </c>
      <c r="Q3336" s="5">
        <v>0</v>
      </c>
      <c r="R3336" s="5">
        <v>0</v>
      </c>
      <c r="S3336" s="5" t="s">
        <v>26</v>
      </c>
      <c r="T3336" s="5"/>
    </row>
    <row r="3337" spans="1:20" x14ac:dyDescent="0.25">
      <c r="A3337" s="5">
        <f>3330</f>
      </c>
      <c r="B3337" s="5" t="s">
        <v>3356</v>
      </c>
      <c r="C3337" s="5" t="s">
        <v>26</v>
      </c>
      <c r="D3337" s="5" t="s">
        <v>26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10</v>
      </c>
      <c r="Q3337" s="5">
        <v>0</v>
      </c>
      <c r="R3337" s="5">
        <v>0</v>
      </c>
      <c r="S3337" s="5" t="s">
        <v>26</v>
      </c>
      <c r="T3337" s="5"/>
    </row>
    <row r="3338" spans="1:20" x14ac:dyDescent="0.25">
      <c r="A3338" s="5">
        <f>3331</f>
      </c>
      <c r="B3338" s="5" t="s">
        <v>3357</v>
      </c>
      <c r="C3338" s="5" t="s">
        <v>26</v>
      </c>
      <c r="D3338" s="5" t="s">
        <v>26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10</v>
      </c>
      <c r="Q3338" s="5">
        <v>0</v>
      </c>
      <c r="R3338" s="5">
        <v>0</v>
      </c>
      <c r="S3338" s="5" t="s">
        <v>26</v>
      </c>
      <c r="T3338" s="5"/>
    </row>
    <row r="3339" spans="1:20" x14ac:dyDescent="0.25">
      <c r="A3339" s="5">
        <f>3332</f>
      </c>
      <c r="B3339" s="5" t="s">
        <v>3358</v>
      </c>
      <c r="C3339" s="5" t="s">
        <v>26</v>
      </c>
      <c r="D3339" s="5" t="s">
        <v>26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10</v>
      </c>
      <c r="Q3339" s="5">
        <v>0</v>
      </c>
      <c r="R3339" s="5">
        <v>0</v>
      </c>
      <c r="S3339" s="5" t="s">
        <v>26</v>
      </c>
      <c r="T3339" s="5"/>
    </row>
    <row r="3340" spans="1:20" x14ac:dyDescent="0.25">
      <c r="A3340" s="5">
        <f>3333</f>
      </c>
      <c r="B3340" s="5" t="s">
        <v>3359</v>
      </c>
      <c r="C3340" s="5" t="s">
        <v>26</v>
      </c>
      <c r="D3340" s="5" t="s">
        <v>26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10</v>
      </c>
      <c r="Q3340" s="5">
        <v>0</v>
      </c>
      <c r="R3340" s="5">
        <v>0</v>
      </c>
      <c r="S3340" s="5" t="s">
        <v>26</v>
      </c>
      <c r="T3340" s="5"/>
    </row>
    <row r="3341" spans="1:20" x14ac:dyDescent="0.25">
      <c r="A3341" s="5">
        <f>3334</f>
      </c>
      <c r="B3341" s="5" t="s">
        <v>3360</v>
      </c>
      <c r="C3341" s="5" t="s">
        <v>26</v>
      </c>
      <c r="D3341" s="5" t="s">
        <v>26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10</v>
      </c>
      <c r="Q3341" s="5">
        <v>0</v>
      </c>
      <c r="R3341" s="5">
        <v>0</v>
      </c>
      <c r="S3341" s="5" t="s">
        <v>26</v>
      </c>
      <c r="T3341" s="5"/>
    </row>
    <row r="3342" spans="1:20" x14ac:dyDescent="0.25">
      <c r="A3342" s="5">
        <f>3335</f>
      </c>
      <c r="B3342" s="5" t="s">
        <v>3361</v>
      </c>
      <c r="C3342" s="5" t="s">
        <v>26</v>
      </c>
      <c r="D3342" s="5" t="s">
        <v>26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10</v>
      </c>
      <c r="Q3342" s="5">
        <v>0</v>
      </c>
      <c r="R3342" s="5">
        <v>0</v>
      </c>
      <c r="S3342" s="5" t="s">
        <v>26</v>
      </c>
      <c r="T3342" s="5"/>
    </row>
    <row r="3343" spans="1:20" x14ac:dyDescent="0.25">
      <c r="A3343" s="5">
        <f>3336</f>
      </c>
      <c r="B3343" s="5" t="s">
        <v>3362</v>
      </c>
      <c r="C3343" s="5" t="s">
        <v>26</v>
      </c>
      <c r="D3343" s="5" t="s">
        <v>26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10</v>
      </c>
      <c r="Q3343" s="5">
        <v>0</v>
      </c>
      <c r="R3343" s="5">
        <v>0</v>
      </c>
      <c r="S3343" s="5" t="s">
        <v>26</v>
      </c>
      <c r="T3343" s="5"/>
    </row>
    <row r="3344" spans="1:20" x14ac:dyDescent="0.25">
      <c r="A3344" s="5">
        <f>3337</f>
      </c>
      <c r="B3344" s="5" t="s">
        <v>3363</v>
      </c>
      <c r="C3344" s="5" t="s">
        <v>26</v>
      </c>
      <c r="D3344" s="5" t="s">
        <v>26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10</v>
      </c>
      <c r="Q3344" s="5">
        <v>0</v>
      </c>
      <c r="R3344" s="5">
        <v>0</v>
      </c>
      <c r="S3344" s="5" t="s">
        <v>26</v>
      </c>
      <c r="T3344" s="5"/>
    </row>
    <row r="3345" spans="1:20" x14ac:dyDescent="0.25">
      <c r="A3345" s="5">
        <f>3338</f>
      </c>
      <c r="B3345" s="5" t="s">
        <v>3364</v>
      </c>
      <c r="C3345" s="5" t="s">
        <v>26</v>
      </c>
      <c r="D3345" s="5" t="s">
        <v>26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10</v>
      </c>
      <c r="Q3345" s="5">
        <v>0</v>
      </c>
      <c r="R3345" s="5">
        <v>0</v>
      </c>
      <c r="S3345" s="5" t="s">
        <v>26</v>
      </c>
      <c r="T3345" s="5"/>
    </row>
    <row r="3346" spans="1:20" x14ac:dyDescent="0.25">
      <c r="A3346" s="5">
        <f>3339</f>
      </c>
      <c r="B3346" s="5" t="s">
        <v>3365</v>
      </c>
      <c r="C3346" s="5" t="s">
        <v>26</v>
      </c>
      <c r="D3346" s="5" t="s">
        <v>26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10</v>
      </c>
      <c r="Q3346" s="5">
        <v>0</v>
      </c>
      <c r="R3346" s="5">
        <v>0</v>
      </c>
      <c r="S3346" s="5" t="s">
        <v>26</v>
      </c>
      <c r="T3346" s="5"/>
    </row>
    <row r="3347" spans="1:20" x14ac:dyDescent="0.25">
      <c r="A3347" s="5">
        <f>3340</f>
      </c>
      <c r="B3347" s="5" t="s">
        <v>3366</v>
      </c>
      <c r="C3347" s="5" t="s">
        <v>26</v>
      </c>
      <c r="D3347" s="5" t="s">
        <v>26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10</v>
      </c>
      <c r="Q3347" s="5">
        <v>0</v>
      </c>
      <c r="R3347" s="5">
        <v>0</v>
      </c>
      <c r="S3347" s="5" t="s">
        <v>26</v>
      </c>
      <c r="T3347" s="5"/>
    </row>
    <row r="3348" spans="1:20" x14ac:dyDescent="0.25">
      <c r="A3348" s="5">
        <f>3341</f>
      </c>
      <c r="B3348" s="5" t="s">
        <v>3367</v>
      </c>
      <c r="C3348" s="5" t="s">
        <v>26</v>
      </c>
      <c r="D3348" s="5" t="s">
        <v>26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10</v>
      </c>
      <c r="Q3348" s="5">
        <v>0</v>
      </c>
      <c r="R3348" s="5">
        <v>0</v>
      </c>
      <c r="S3348" s="5" t="s">
        <v>26</v>
      </c>
      <c r="T3348" s="5"/>
    </row>
    <row r="3349" spans="1:20" x14ac:dyDescent="0.25">
      <c r="A3349" s="5">
        <f>3342</f>
      </c>
      <c r="B3349" s="5" t="s">
        <v>3368</v>
      </c>
      <c r="C3349" s="5" t="s">
        <v>26</v>
      </c>
      <c r="D3349" s="5" t="s">
        <v>26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10</v>
      </c>
      <c r="Q3349" s="5">
        <v>0</v>
      </c>
      <c r="R3349" s="5">
        <v>0</v>
      </c>
      <c r="S3349" s="5" t="s">
        <v>26</v>
      </c>
      <c r="T3349" s="5"/>
    </row>
    <row r="3350" spans="1:20" x14ac:dyDescent="0.25">
      <c r="A3350" s="5">
        <f>3343</f>
      </c>
      <c r="B3350" s="5" t="s">
        <v>3369</v>
      </c>
      <c r="C3350" s="5" t="s">
        <v>26</v>
      </c>
      <c r="D3350" s="5" t="s">
        <v>26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10</v>
      </c>
      <c r="Q3350" s="5">
        <v>0</v>
      </c>
      <c r="R3350" s="5">
        <v>0</v>
      </c>
      <c r="S3350" s="5" t="s">
        <v>26</v>
      </c>
      <c r="T3350" s="5"/>
    </row>
    <row r="3351" spans="1:20" x14ac:dyDescent="0.25">
      <c r="A3351" s="5">
        <f>3344</f>
      </c>
      <c r="B3351" s="5" t="s">
        <v>3370</v>
      </c>
      <c r="C3351" s="5" t="s">
        <v>26</v>
      </c>
      <c r="D3351" s="5" t="s">
        <v>26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10</v>
      </c>
      <c r="Q3351" s="5">
        <v>0</v>
      </c>
      <c r="R3351" s="5">
        <v>0</v>
      </c>
      <c r="S3351" s="5" t="s">
        <v>26</v>
      </c>
      <c r="T3351" s="5"/>
    </row>
    <row r="3352" spans="1:20" x14ac:dyDescent="0.25">
      <c r="A3352" s="5">
        <f>3345</f>
      </c>
      <c r="B3352" s="5" t="s">
        <v>3371</v>
      </c>
      <c r="C3352" s="5" t="s">
        <v>26</v>
      </c>
      <c r="D3352" s="5" t="s">
        <v>26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10</v>
      </c>
      <c r="Q3352" s="5">
        <v>0</v>
      </c>
      <c r="R3352" s="5">
        <v>0</v>
      </c>
      <c r="S3352" s="5" t="s">
        <v>26</v>
      </c>
      <c r="T3352" s="5"/>
    </row>
    <row r="3353" spans="1:20" x14ac:dyDescent="0.25">
      <c r="A3353" s="5">
        <f>3346</f>
      </c>
      <c r="B3353" s="5" t="s">
        <v>3372</v>
      </c>
      <c r="C3353" s="5" t="s">
        <v>26</v>
      </c>
      <c r="D3353" s="5" t="s">
        <v>26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10</v>
      </c>
      <c r="Q3353" s="5">
        <v>0</v>
      </c>
      <c r="R3353" s="5">
        <v>0</v>
      </c>
      <c r="S3353" s="5" t="s">
        <v>26</v>
      </c>
      <c r="T3353" s="5"/>
    </row>
    <row r="3354" spans="1:20" x14ac:dyDescent="0.25">
      <c r="A3354" s="5">
        <f>3347</f>
      </c>
      <c r="B3354" s="5" t="s">
        <v>3373</v>
      </c>
      <c r="C3354" s="5" t="s">
        <v>26</v>
      </c>
      <c r="D3354" s="5" t="s">
        <v>26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10</v>
      </c>
      <c r="Q3354" s="5">
        <v>0</v>
      </c>
      <c r="R3354" s="5">
        <v>0</v>
      </c>
      <c r="S3354" s="5" t="s">
        <v>26</v>
      </c>
      <c r="T3354" s="5"/>
    </row>
    <row r="3355" spans="1:20" x14ac:dyDescent="0.25">
      <c r="A3355" s="5">
        <f>3348</f>
      </c>
      <c r="B3355" s="5" t="s">
        <v>3374</v>
      </c>
      <c r="C3355" s="5" t="s">
        <v>26</v>
      </c>
      <c r="D3355" s="5" t="s">
        <v>26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10</v>
      </c>
      <c r="Q3355" s="5">
        <v>0</v>
      </c>
      <c r="R3355" s="5">
        <v>0</v>
      </c>
      <c r="S3355" s="5" t="s">
        <v>26</v>
      </c>
      <c r="T3355" s="5"/>
    </row>
    <row r="3356" spans="1:20" x14ac:dyDescent="0.25">
      <c r="A3356" s="5">
        <f>3349</f>
      </c>
      <c r="B3356" s="5" t="s">
        <v>3375</v>
      </c>
      <c r="C3356" s="5" t="s">
        <v>26</v>
      </c>
      <c r="D3356" s="5" t="s">
        <v>26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10</v>
      </c>
      <c r="Q3356" s="5">
        <v>0</v>
      </c>
      <c r="R3356" s="5">
        <v>0</v>
      </c>
      <c r="S3356" s="5" t="s">
        <v>26</v>
      </c>
      <c r="T3356" s="5"/>
    </row>
    <row r="3357" spans="1:20" x14ac:dyDescent="0.25">
      <c r="A3357" s="5">
        <f>3350</f>
      </c>
      <c r="B3357" s="5" t="s">
        <v>3376</v>
      </c>
      <c r="C3357" s="5" t="s">
        <v>26</v>
      </c>
      <c r="D3357" s="5" t="s">
        <v>26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10</v>
      </c>
      <c r="Q3357" s="5">
        <v>0</v>
      </c>
      <c r="R3357" s="5">
        <v>0</v>
      </c>
      <c r="S3357" s="5" t="s">
        <v>26</v>
      </c>
      <c r="T3357" s="5"/>
    </row>
    <row r="3358" spans="1:20" x14ac:dyDescent="0.25">
      <c r="A3358" s="5">
        <f>3351</f>
      </c>
      <c r="B3358" s="5" t="s">
        <v>3377</v>
      </c>
      <c r="C3358" s="5" t="s">
        <v>26</v>
      </c>
      <c r="D3358" s="5" t="s">
        <v>26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10</v>
      </c>
      <c r="Q3358" s="5">
        <v>0</v>
      </c>
      <c r="R3358" s="5">
        <v>0</v>
      </c>
      <c r="S3358" s="5" t="s">
        <v>26</v>
      </c>
      <c r="T3358" s="5"/>
    </row>
    <row r="3359" spans="1:20" x14ac:dyDescent="0.25">
      <c r="A3359" s="5">
        <f>3352</f>
      </c>
      <c r="B3359" s="5" t="s">
        <v>3378</v>
      </c>
      <c r="C3359" s="5" t="s">
        <v>26</v>
      </c>
      <c r="D3359" s="5" t="s">
        <v>26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10</v>
      </c>
      <c r="Q3359" s="5">
        <v>0</v>
      </c>
      <c r="R3359" s="5">
        <v>0</v>
      </c>
      <c r="S3359" s="5" t="s">
        <v>26</v>
      </c>
      <c r="T3359" s="5"/>
    </row>
    <row r="3360" spans="1:20" x14ac:dyDescent="0.25">
      <c r="A3360" s="5">
        <f>3353</f>
      </c>
      <c r="B3360" s="5" t="s">
        <v>3379</v>
      </c>
      <c r="C3360" s="5" t="s">
        <v>26</v>
      </c>
      <c r="D3360" s="5" t="s">
        <v>26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10</v>
      </c>
      <c r="Q3360" s="5">
        <v>0</v>
      </c>
      <c r="R3360" s="5">
        <v>0</v>
      </c>
      <c r="S3360" s="5" t="s">
        <v>26</v>
      </c>
      <c r="T3360" s="5"/>
    </row>
    <row r="3361" spans="1:20" x14ac:dyDescent="0.25">
      <c r="A3361" s="5">
        <f>3354</f>
      </c>
      <c r="B3361" s="5" t="s">
        <v>3380</v>
      </c>
      <c r="C3361" s="5" t="s">
        <v>26</v>
      </c>
      <c r="D3361" s="5" t="s">
        <v>26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10</v>
      </c>
      <c r="Q3361" s="5">
        <v>0</v>
      </c>
      <c r="R3361" s="5">
        <v>0</v>
      </c>
      <c r="S3361" s="5" t="s">
        <v>26</v>
      </c>
      <c r="T3361" s="5"/>
    </row>
    <row r="3362" spans="1:20" x14ac:dyDescent="0.25">
      <c r="A3362" s="5">
        <f>3355</f>
      </c>
      <c r="B3362" s="5" t="s">
        <v>3381</v>
      </c>
      <c r="C3362" s="5" t="s">
        <v>26</v>
      </c>
      <c r="D3362" s="5" t="s">
        <v>26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10</v>
      </c>
      <c r="Q3362" s="5">
        <v>0</v>
      </c>
      <c r="R3362" s="5">
        <v>0</v>
      </c>
      <c r="S3362" s="5" t="s">
        <v>26</v>
      </c>
      <c r="T3362" s="5"/>
    </row>
    <row r="3363" spans="1:20" x14ac:dyDescent="0.25">
      <c r="A3363" s="5">
        <f>3356</f>
      </c>
      <c r="B3363" s="5" t="s">
        <v>3382</v>
      </c>
      <c r="C3363" s="5" t="s">
        <v>26</v>
      </c>
      <c r="D3363" s="5" t="s">
        <v>26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10</v>
      </c>
      <c r="Q3363" s="5">
        <v>0</v>
      </c>
      <c r="R3363" s="5">
        <v>0</v>
      </c>
      <c r="S3363" s="5" t="s">
        <v>26</v>
      </c>
      <c r="T3363" s="5"/>
    </row>
    <row r="3364" spans="1:20" x14ac:dyDescent="0.25">
      <c r="A3364" s="5">
        <f>3357</f>
      </c>
      <c r="B3364" s="5" t="s">
        <v>3383</v>
      </c>
      <c r="C3364" s="5" t="s">
        <v>26</v>
      </c>
      <c r="D3364" s="5" t="s">
        <v>26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10</v>
      </c>
      <c r="Q3364" s="5">
        <v>0</v>
      </c>
      <c r="R3364" s="5">
        <v>0</v>
      </c>
      <c r="S3364" s="5" t="s">
        <v>26</v>
      </c>
      <c r="T3364" s="5"/>
    </row>
    <row r="3365" spans="1:20" x14ac:dyDescent="0.25">
      <c r="A3365" s="5">
        <f>3358</f>
      </c>
      <c r="B3365" s="5" t="s">
        <v>3384</v>
      </c>
      <c r="C3365" s="5" t="s">
        <v>26</v>
      </c>
      <c r="D3365" s="5" t="s">
        <v>26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10</v>
      </c>
      <c r="Q3365" s="5">
        <v>0</v>
      </c>
      <c r="R3365" s="5">
        <v>0</v>
      </c>
      <c r="S3365" s="5" t="s">
        <v>26</v>
      </c>
      <c r="T3365" s="5"/>
    </row>
    <row r="3366" spans="1:20" x14ac:dyDescent="0.25">
      <c r="A3366" s="5">
        <f>3359</f>
      </c>
      <c r="B3366" s="5" t="s">
        <v>3385</v>
      </c>
      <c r="C3366" s="5" t="s">
        <v>26</v>
      </c>
      <c r="D3366" s="5" t="s">
        <v>26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10</v>
      </c>
      <c r="Q3366" s="5">
        <v>0</v>
      </c>
      <c r="R3366" s="5">
        <v>0</v>
      </c>
      <c r="S3366" s="5" t="s">
        <v>26</v>
      </c>
      <c r="T3366" s="5"/>
    </row>
    <row r="3367" spans="1:20" x14ac:dyDescent="0.25">
      <c r="A3367" s="5">
        <f>3360</f>
      </c>
      <c r="B3367" s="5" t="s">
        <v>3386</v>
      </c>
      <c r="C3367" s="5" t="s">
        <v>26</v>
      </c>
      <c r="D3367" s="5" t="s">
        <v>26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10</v>
      </c>
      <c r="Q3367" s="5">
        <v>0</v>
      </c>
      <c r="R3367" s="5">
        <v>0</v>
      </c>
      <c r="S3367" s="5" t="s">
        <v>26</v>
      </c>
      <c r="T3367" s="5"/>
    </row>
    <row r="3368" spans="1:20" x14ac:dyDescent="0.25">
      <c r="A3368" s="5">
        <f>3361</f>
      </c>
      <c r="B3368" s="5" t="s">
        <v>3387</v>
      </c>
      <c r="C3368" s="5" t="s">
        <v>26</v>
      </c>
      <c r="D3368" s="5" t="s">
        <v>26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10</v>
      </c>
      <c r="Q3368" s="5">
        <v>0</v>
      </c>
      <c r="R3368" s="5">
        <v>0</v>
      </c>
      <c r="S3368" s="5" t="s">
        <v>26</v>
      </c>
      <c r="T3368" s="5"/>
    </row>
    <row r="3369" spans="1:20" x14ac:dyDescent="0.25">
      <c r="A3369" s="5">
        <f>3362</f>
      </c>
      <c r="B3369" s="5" t="s">
        <v>3388</v>
      </c>
      <c r="C3369" s="5" t="s">
        <v>26</v>
      </c>
      <c r="D3369" s="5" t="s">
        <v>26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10</v>
      </c>
      <c r="Q3369" s="5">
        <v>0</v>
      </c>
      <c r="R3369" s="5">
        <v>0</v>
      </c>
      <c r="S3369" s="5" t="s">
        <v>26</v>
      </c>
      <c r="T3369" s="5"/>
    </row>
    <row r="3370" spans="1:20" x14ac:dyDescent="0.25">
      <c r="A3370" s="5">
        <f>3363</f>
      </c>
      <c r="B3370" s="5" t="s">
        <v>3389</v>
      </c>
      <c r="C3370" s="5" t="s">
        <v>26</v>
      </c>
      <c r="D3370" s="5" t="s">
        <v>26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10</v>
      </c>
      <c r="Q3370" s="5">
        <v>0</v>
      </c>
      <c r="R3370" s="5">
        <v>0</v>
      </c>
      <c r="S3370" s="5" t="s">
        <v>26</v>
      </c>
      <c r="T3370" s="5"/>
    </row>
    <row r="3371" spans="1:20" x14ac:dyDescent="0.25">
      <c r="A3371" s="5">
        <f>3364</f>
      </c>
      <c r="B3371" s="5" t="s">
        <v>3390</v>
      </c>
      <c r="C3371" s="5" t="s">
        <v>26</v>
      </c>
      <c r="D3371" s="5" t="s">
        <v>26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10</v>
      </c>
      <c r="Q3371" s="5">
        <v>0</v>
      </c>
      <c r="R3371" s="5">
        <v>0</v>
      </c>
      <c r="S3371" s="5" t="s">
        <v>26</v>
      </c>
      <c r="T3371" s="5"/>
    </row>
    <row r="3372" spans="1:20" x14ac:dyDescent="0.25">
      <c r="A3372" s="5">
        <f>3365</f>
      </c>
      <c r="B3372" s="5" t="s">
        <v>3391</v>
      </c>
      <c r="C3372" s="5" t="s">
        <v>26</v>
      </c>
      <c r="D3372" s="5" t="s">
        <v>26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10</v>
      </c>
      <c r="Q3372" s="5">
        <v>0</v>
      </c>
      <c r="R3372" s="5">
        <v>0</v>
      </c>
      <c r="S3372" s="5" t="s">
        <v>26</v>
      </c>
      <c r="T3372" s="5"/>
    </row>
    <row r="3373" spans="1:20" x14ac:dyDescent="0.25">
      <c r="A3373" s="5">
        <f>3366</f>
      </c>
      <c r="B3373" s="5" t="s">
        <v>3392</v>
      </c>
      <c r="C3373" s="5" t="s">
        <v>26</v>
      </c>
      <c r="D3373" s="5" t="s">
        <v>26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10</v>
      </c>
      <c r="Q3373" s="5">
        <v>0</v>
      </c>
      <c r="R3373" s="5">
        <v>0</v>
      </c>
      <c r="S3373" s="5" t="s">
        <v>26</v>
      </c>
      <c r="T3373" s="5"/>
    </row>
    <row r="3374" spans="1:20" x14ac:dyDescent="0.25">
      <c r="A3374" s="5">
        <f>3367</f>
      </c>
      <c r="B3374" s="5" t="s">
        <v>3393</v>
      </c>
      <c r="C3374" s="5" t="s">
        <v>26</v>
      </c>
      <c r="D3374" s="5" t="s">
        <v>26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10</v>
      </c>
      <c r="Q3374" s="5">
        <v>0</v>
      </c>
      <c r="R3374" s="5">
        <v>0</v>
      </c>
      <c r="S3374" s="5" t="s">
        <v>26</v>
      </c>
      <c r="T3374" s="5"/>
    </row>
    <row r="3375" spans="1:20" x14ac:dyDescent="0.25">
      <c r="A3375" s="5">
        <f>3368</f>
      </c>
      <c r="B3375" s="5" t="s">
        <v>3394</v>
      </c>
      <c r="C3375" s="5" t="s">
        <v>26</v>
      </c>
      <c r="D3375" s="5" t="s">
        <v>26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10</v>
      </c>
      <c r="Q3375" s="5">
        <v>0</v>
      </c>
      <c r="R3375" s="5">
        <v>0</v>
      </c>
      <c r="S3375" s="5" t="s">
        <v>26</v>
      </c>
      <c r="T3375" s="5"/>
    </row>
    <row r="3376" spans="1:20" x14ac:dyDescent="0.25">
      <c r="A3376" s="5">
        <f>3369</f>
      </c>
      <c r="B3376" s="5" t="s">
        <v>3395</v>
      </c>
      <c r="C3376" s="5" t="s">
        <v>26</v>
      </c>
      <c r="D3376" s="5" t="s">
        <v>26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10</v>
      </c>
      <c r="Q3376" s="5">
        <v>0</v>
      </c>
      <c r="R3376" s="5">
        <v>0</v>
      </c>
      <c r="S3376" s="5" t="s">
        <v>26</v>
      </c>
      <c r="T3376" s="5"/>
    </row>
    <row r="3377" spans="1:20" x14ac:dyDescent="0.25">
      <c r="A3377" s="5">
        <f>3370</f>
      </c>
      <c r="B3377" s="5" t="s">
        <v>3396</v>
      </c>
      <c r="C3377" s="5" t="s">
        <v>26</v>
      </c>
      <c r="D3377" s="5" t="s">
        <v>26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10</v>
      </c>
      <c r="Q3377" s="5">
        <v>0</v>
      </c>
      <c r="R3377" s="5">
        <v>0</v>
      </c>
      <c r="S3377" s="5" t="s">
        <v>26</v>
      </c>
      <c r="T3377" s="5"/>
    </row>
    <row r="3378" spans="1:20" x14ac:dyDescent="0.25">
      <c r="A3378" s="5">
        <f>3371</f>
      </c>
      <c r="B3378" s="5" t="s">
        <v>3397</v>
      </c>
      <c r="C3378" s="5" t="s">
        <v>26</v>
      </c>
      <c r="D3378" s="5" t="s">
        <v>26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10</v>
      </c>
      <c r="Q3378" s="5">
        <v>0</v>
      </c>
      <c r="R3378" s="5">
        <v>0</v>
      </c>
      <c r="S3378" s="5" t="s">
        <v>26</v>
      </c>
      <c r="T3378" s="5"/>
    </row>
    <row r="3379" spans="1:20" x14ac:dyDescent="0.25">
      <c r="A3379" s="5">
        <f>3372</f>
      </c>
      <c r="B3379" s="5" t="s">
        <v>3398</v>
      </c>
      <c r="C3379" s="5" t="s">
        <v>26</v>
      </c>
      <c r="D3379" s="5" t="s">
        <v>26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10</v>
      </c>
      <c r="Q3379" s="5">
        <v>0</v>
      </c>
      <c r="R3379" s="5">
        <v>0</v>
      </c>
      <c r="S3379" s="5" t="s">
        <v>26</v>
      </c>
      <c r="T3379" s="5"/>
    </row>
    <row r="3380" spans="1:20" x14ac:dyDescent="0.25">
      <c r="A3380" s="5">
        <f>3373</f>
      </c>
      <c r="B3380" s="5" t="s">
        <v>3399</v>
      </c>
      <c r="C3380" s="5" t="s">
        <v>26</v>
      </c>
      <c r="D3380" s="5" t="s">
        <v>26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10</v>
      </c>
      <c r="Q3380" s="5">
        <v>0</v>
      </c>
      <c r="R3380" s="5">
        <v>0</v>
      </c>
      <c r="S3380" s="5" t="s">
        <v>26</v>
      </c>
      <c r="T3380" s="5"/>
    </row>
    <row r="3381" spans="1:20" x14ac:dyDescent="0.25">
      <c r="A3381" s="5">
        <f>3374</f>
      </c>
      <c r="B3381" s="5" t="s">
        <v>3400</v>
      </c>
      <c r="C3381" s="5" t="s">
        <v>26</v>
      </c>
      <c r="D3381" s="5" t="s">
        <v>26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10</v>
      </c>
      <c r="Q3381" s="5">
        <v>0</v>
      </c>
      <c r="R3381" s="5">
        <v>0</v>
      </c>
      <c r="S3381" s="5" t="s">
        <v>26</v>
      </c>
      <c r="T3381" s="5"/>
    </row>
    <row r="3382" spans="1:20" x14ac:dyDescent="0.25">
      <c r="A3382" s="5">
        <f>3375</f>
      </c>
      <c r="B3382" s="5" t="s">
        <v>3401</v>
      </c>
      <c r="C3382" s="5" t="s">
        <v>26</v>
      </c>
      <c r="D3382" s="5" t="s">
        <v>26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10</v>
      </c>
      <c r="Q3382" s="5">
        <v>0</v>
      </c>
      <c r="R3382" s="5">
        <v>0</v>
      </c>
      <c r="S3382" s="5" t="s">
        <v>26</v>
      </c>
      <c r="T3382" s="5"/>
    </row>
    <row r="3383" spans="1:20" x14ac:dyDescent="0.25">
      <c r="A3383" s="5">
        <f>3376</f>
      </c>
      <c r="B3383" s="5" t="s">
        <v>3402</v>
      </c>
      <c r="C3383" s="5" t="s">
        <v>26</v>
      </c>
      <c r="D3383" s="5" t="s">
        <v>26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10</v>
      </c>
      <c r="Q3383" s="5">
        <v>0</v>
      </c>
      <c r="R3383" s="5">
        <v>0</v>
      </c>
      <c r="S3383" s="5" t="s">
        <v>26</v>
      </c>
      <c r="T3383" s="5"/>
    </row>
    <row r="3384" spans="1:20" x14ac:dyDescent="0.25">
      <c r="A3384" s="5">
        <f>3377</f>
      </c>
      <c r="B3384" s="5" t="s">
        <v>3403</v>
      </c>
      <c r="C3384" s="5" t="s">
        <v>26</v>
      </c>
      <c r="D3384" s="5" t="s">
        <v>26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10</v>
      </c>
      <c r="Q3384" s="5">
        <v>0</v>
      </c>
      <c r="R3384" s="5">
        <v>0</v>
      </c>
      <c r="S3384" s="5" t="s">
        <v>26</v>
      </c>
      <c r="T3384" s="5"/>
    </row>
    <row r="3385" spans="1:20" x14ac:dyDescent="0.25">
      <c r="A3385" s="5">
        <f>3378</f>
      </c>
      <c r="B3385" s="5" t="s">
        <v>3404</v>
      </c>
      <c r="C3385" s="5" t="s">
        <v>26</v>
      </c>
      <c r="D3385" s="5" t="s">
        <v>26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10</v>
      </c>
      <c r="Q3385" s="5">
        <v>0</v>
      </c>
      <c r="R3385" s="5">
        <v>0</v>
      </c>
      <c r="S3385" s="5" t="s">
        <v>26</v>
      </c>
      <c r="T3385" s="5"/>
    </row>
    <row r="3386" spans="1:20" x14ac:dyDescent="0.25">
      <c r="A3386" s="5">
        <f>3379</f>
      </c>
      <c r="B3386" s="5" t="s">
        <v>3405</v>
      </c>
      <c r="C3386" s="5" t="s">
        <v>26</v>
      </c>
      <c r="D3386" s="5" t="s">
        <v>26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10</v>
      </c>
      <c r="Q3386" s="5">
        <v>0</v>
      </c>
      <c r="R3386" s="5">
        <v>0</v>
      </c>
      <c r="S3386" s="5" t="s">
        <v>26</v>
      </c>
      <c r="T3386" s="5"/>
    </row>
    <row r="3387" spans="1:20" x14ac:dyDescent="0.25">
      <c r="A3387" s="5">
        <f>3380</f>
      </c>
      <c r="B3387" s="5" t="s">
        <v>3406</v>
      </c>
      <c r="C3387" s="5" t="s">
        <v>26</v>
      </c>
      <c r="D3387" s="5" t="s">
        <v>26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10</v>
      </c>
      <c r="Q3387" s="5">
        <v>0</v>
      </c>
      <c r="R3387" s="5">
        <v>0</v>
      </c>
      <c r="S3387" s="5" t="s">
        <v>26</v>
      </c>
      <c r="T3387" s="5"/>
    </row>
    <row r="3388" spans="1:20" x14ac:dyDescent="0.25">
      <c r="A3388" s="5">
        <f>3381</f>
      </c>
      <c r="B3388" s="5" t="s">
        <v>3407</v>
      </c>
      <c r="C3388" s="5" t="s">
        <v>26</v>
      </c>
      <c r="D3388" s="5" t="s">
        <v>26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10</v>
      </c>
      <c r="Q3388" s="5">
        <v>0</v>
      </c>
      <c r="R3388" s="5">
        <v>0</v>
      </c>
      <c r="S3388" s="5" t="s">
        <v>26</v>
      </c>
      <c r="T3388" s="5"/>
    </row>
    <row r="3389" spans="1:20" x14ac:dyDescent="0.25">
      <c r="A3389" s="5">
        <f>3382</f>
      </c>
      <c r="B3389" s="5" t="s">
        <v>3408</v>
      </c>
      <c r="C3389" s="5" t="s">
        <v>26</v>
      </c>
      <c r="D3389" s="5" t="s">
        <v>26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10</v>
      </c>
      <c r="Q3389" s="5">
        <v>0</v>
      </c>
      <c r="R3389" s="5">
        <v>0</v>
      </c>
      <c r="S3389" s="5" t="s">
        <v>26</v>
      </c>
      <c r="T3389" s="5"/>
    </row>
    <row r="3390" spans="1:20" x14ac:dyDescent="0.25">
      <c r="A3390" s="5">
        <f>3383</f>
      </c>
      <c r="B3390" s="5" t="s">
        <v>3409</v>
      </c>
      <c r="C3390" s="5" t="s">
        <v>26</v>
      </c>
      <c r="D3390" s="5" t="s">
        <v>26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10</v>
      </c>
      <c r="Q3390" s="5">
        <v>0</v>
      </c>
      <c r="R3390" s="5">
        <v>0</v>
      </c>
      <c r="S3390" s="5" t="s">
        <v>26</v>
      </c>
      <c r="T3390" s="5"/>
    </row>
    <row r="3391" spans="1:20" x14ac:dyDescent="0.25">
      <c r="A3391" s="5">
        <f>3384</f>
      </c>
      <c r="B3391" s="5" t="s">
        <v>3410</v>
      </c>
      <c r="C3391" s="5" t="s">
        <v>26</v>
      </c>
      <c r="D3391" s="5" t="s">
        <v>26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10</v>
      </c>
      <c r="Q3391" s="5">
        <v>0</v>
      </c>
      <c r="R3391" s="5">
        <v>0</v>
      </c>
      <c r="S3391" s="5" t="s">
        <v>26</v>
      </c>
      <c r="T3391" s="5"/>
    </row>
    <row r="3392" spans="1:20" x14ac:dyDescent="0.25">
      <c r="A3392" s="5">
        <f>3385</f>
      </c>
      <c r="B3392" s="5" t="s">
        <v>3411</v>
      </c>
      <c r="C3392" s="5" t="s">
        <v>26</v>
      </c>
      <c r="D3392" s="5" t="s">
        <v>26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10</v>
      </c>
      <c r="Q3392" s="5">
        <v>0</v>
      </c>
      <c r="R3392" s="5">
        <v>0</v>
      </c>
      <c r="S3392" s="5" t="s">
        <v>26</v>
      </c>
      <c r="T3392" s="5"/>
    </row>
    <row r="3393" spans="1:20" x14ac:dyDescent="0.25">
      <c r="A3393" s="5">
        <f>3386</f>
      </c>
      <c r="B3393" s="5" t="s">
        <v>3412</v>
      </c>
      <c r="C3393" s="5" t="s">
        <v>26</v>
      </c>
      <c r="D3393" s="5" t="s">
        <v>26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10</v>
      </c>
      <c r="Q3393" s="5">
        <v>0</v>
      </c>
      <c r="R3393" s="5">
        <v>0</v>
      </c>
      <c r="S3393" s="5" t="s">
        <v>26</v>
      </c>
      <c r="T3393" s="5"/>
    </row>
    <row r="3394" spans="1:20" x14ac:dyDescent="0.25">
      <c r="A3394" s="5">
        <f>3387</f>
      </c>
      <c r="B3394" s="5" t="s">
        <v>3413</v>
      </c>
      <c r="C3394" s="5" t="s">
        <v>26</v>
      </c>
      <c r="D3394" s="5" t="s">
        <v>26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10</v>
      </c>
      <c r="Q3394" s="5">
        <v>0</v>
      </c>
      <c r="R3394" s="5">
        <v>0</v>
      </c>
      <c r="S3394" s="5" t="s">
        <v>26</v>
      </c>
      <c r="T3394" s="5"/>
    </row>
    <row r="3395" spans="1:20" x14ac:dyDescent="0.25">
      <c r="A3395" s="5">
        <f>3388</f>
      </c>
      <c r="B3395" s="5" t="s">
        <v>3414</v>
      </c>
      <c r="C3395" s="5" t="s">
        <v>26</v>
      </c>
      <c r="D3395" s="5" t="s">
        <v>26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10</v>
      </c>
      <c r="Q3395" s="5">
        <v>0</v>
      </c>
      <c r="R3395" s="5">
        <v>0</v>
      </c>
      <c r="S3395" s="5" t="s">
        <v>26</v>
      </c>
      <c r="T3395" s="5"/>
    </row>
    <row r="3396" spans="1:20" x14ac:dyDescent="0.25">
      <c r="A3396" s="5">
        <f>3389</f>
      </c>
      <c r="B3396" s="5" t="s">
        <v>3415</v>
      </c>
      <c r="C3396" s="5" t="s">
        <v>26</v>
      </c>
      <c r="D3396" s="5" t="s">
        <v>26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10</v>
      </c>
      <c r="Q3396" s="5">
        <v>0</v>
      </c>
      <c r="R3396" s="5">
        <v>0</v>
      </c>
      <c r="S3396" s="5" t="s">
        <v>26</v>
      </c>
      <c r="T3396" s="5"/>
    </row>
    <row r="3397" spans="1:20" x14ac:dyDescent="0.25">
      <c r="A3397" s="5">
        <f>3390</f>
      </c>
      <c r="B3397" s="5" t="s">
        <v>3416</v>
      </c>
      <c r="C3397" s="5" t="s">
        <v>26</v>
      </c>
      <c r="D3397" s="5" t="s">
        <v>26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10</v>
      </c>
      <c r="Q3397" s="5">
        <v>0</v>
      </c>
      <c r="R3397" s="5">
        <v>0</v>
      </c>
      <c r="S3397" s="5" t="s">
        <v>26</v>
      </c>
      <c r="T3397" s="5"/>
    </row>
    <row r="3398" spans="1:20" x14ac:dyDescent="0.25">
      <c r="A3398" s="5">
        <f>3391</f>
      </c>
      <c r="B3398" s="5" t="s">
        <v>3417</v>
      </c>
      <c r="C3398" s="5" t="s">
        <v>26</v>
      </c>
      <c r="D3398" s="5" t="s">
        <v>26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10</v>
      </c>
      <c r="Q3398" s="5">
        <v>0</v>
      </c>
      <c r="R3398" s="5">
        <v>0</v>
      </c>
      <c r="S3398" s="5" t="s">
        <v>26</v>
      </c>
      <c r="T3398" s="5"/>
    </row>
    <row r="3399" spans="1:20" x14ac:dyDescent="0.25">
      <c r="A3399" s="5">
        <f>3392</f>
      </c>
      <c r="B3399" s="5" t="s">
        <v>3418</v>
      </c>
      <c r="C3399" s="5" t="s">
        <v>26</v>
      </c>
      <c r="D3399" s="5" t="s">
        <v>26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10</v>
      </c>
      <c r="Q3399" s="5">
        <v>0</v>
      </c>
      <c r="R3399" s="5">
        <v>0</v>
      </c>
      <c r="S3399" s="5" t="s">
        <v>26</v>
      </c>
      <c r="T3399" s="5"/>
    </row>
    <row r="3400" spans="1:20" x14ac:dyDescent="0.25">
      <c r="A3400" s="5">
        <f>3393</f>
      </c>
      <c r="B3400" s="5" t="s">
        <v>3419</v>
      </c>
      <c r="C3400" s="5" t="s">
        <v>26</v>
      </c>
      <c r="D3400" s="5" t="s">
        <v>26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10</v>
      </c>
      <c r="Q3400" s="5">
        <v>0</v>
      </c>
      <c r="R3400" s="5">
        <v>0</v>
      </c>
      <c r="S3400" s="5" t="s">
        <v>26</v>
      </c>
      <c r="T3400" s="5"/>
    </row>
    <row r="3401" spans="1:20" x14ac:dyDescent="0.25">
      <c r="A3401" s="5">
        <f>3394</f>
      </c>
      <c r="B3401" s="5" t="s">
        <v>3420</v>
      </c>
      <c r="C3401" s="5" t="s">
        <v>26</v>
      </c>
      <c r="D3401" s="5" t="s">
        <v>26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10</v>
      </c>
      <c r="Q3401" s="5">
        <v>0</v>
      </c>
      <c r="R3401" s="5">
        <v>0</v>
      </c>
      <c r="S3401" s="5" t="s">
        <v>26</v>
      </c>
      <c r="T3401" s="5"/>
    </row>
    <row r="3402" spans="1:20" x14ac:dyDescent="0.25">
      <c r="A3402" s="5">
        <f>3395</f>
      </c>
      <c r="B3402" s="5" t="s">
        <v>3421</v>
      </c>
      <c r="C3402" s="5" t="s">
        <v>26</v>
      </c>
      <c r="D3402" s="5" t="s">
        <v>26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10</v>
      </c>
      <c r="Q3402" s="5">
        <v>0</v>
      </c>
      <c r="R3402" s="5">
        <v>0</v>
      </c>
      <c r="S3402" s="5" t="s">
        <v>26</v>
      </c>
      <c r="T3402" s="5"/>
    </row>
    <row r="3403" spans="1:20" x14ac:dyDescent="0.25">
      <c r="A3403" s="5">
        <f>3396</f>
      </c>
      <c r="B3403" s="5" t="s">
        <v>3422</v>
      </c>
      <c r="C3403" s="5" t="s">
        <v>26</v>
      </c>
      <c r="D3403" s="5" t="s">
        <v>26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10</v>
      </c>
      <c r="Q3403" s="5">
        <v>0</v>
      </c>
      <c r="R3403" s="5">
        <v>0</v>
      </c>
      <c r="S3403" s="5" t="s">
        <v>26</v>
      </c>
      <c r="T3403" s="5"/>
    </row>
    <row r="3404" spans="1:20" x14ac:dyDescent="0.25">
      <c r="A3404" s="5">
        <f>3397</f>
      </c>
      <c r="B3404" s="5" t="s">
        <v>3423</v>
      </c>
      <c r="C3404" s="5" t="s">
        <v>26</v>
      </c>
      <c r="D3404" s="5" t="s">
        <v>26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10</v>
      </c>
      <c r="Q3404" s="5">
        <v>0</v>
      </c>
      <c r="R3404" s="5">
        <v>0</v>
      </c>
      <c r="S3404" s="5" t="s">
        <v>26</v>
      </c>
      <c r="T3404" s="5"/>
    </row>
    <row r="3405" spans="1:20" x14ac:dyDescent="0.25">
      <c r="A3405" s="6" t="s">
        <v>3424</v>
      </c>
      <c r="B3405" s="7" t="s">
        <v>3425</v>
      </c>
      <c r="C3405" s="7" t="s">
        <v>3425</v>
      </c>
      <c r="D3405" s="7" t="s">
        <v>3425</v>
      </c>
      <c r="E3405" s="7">
        <f>=average(E8:E3404)</f>
      </c>
      <c r="F3405" s="7">
        <f>=average(F8:F3404)</f>
      </c>
      <c r="G3405" s="7" t="s">
        <v>3425</v>
      </c>
      <c r="H3405" s="7">
        <f>=average(H8:H3404)</f>
      </c>
      <c r="I3405" s="7">
        <f>=average(I8:I3404)</f>
      </c>
      <c r="J3405" s="7" t="s">
        <v>3425</v>
      </c>
      <c r="K3405" s="7">
        <f>=average(K8:K3404)</f>
      </c>
      <c r="L3405" s="7">
        <f>=average(L8:L3404)</f>
      </c>
      <c r="M3405" s="7" t="s">
        <v>3425</v>
      </c>
      <c r="N3405" s="7">
        <f>=average(N8:N3404)</f>
      </c>
      <c r="O3405" s="7">
        <f>=average(O8:O3404)</f>
      </c>
      <c r="P3405" s="7">
        <f>=average(P8:P3404)</f>
      </c>
      <c r="Q3405" s="7">
        <f>=average(Q8:Q3404)</f>
      </c>
      <c r="R3405" s="7">
        <f>=average(R8:R3404)</f>
      </c>
      <c r="S3405" s="7" t="s">
        <v>3425</v>
      </c>
      <c r="T3405" s="7" t="s">
        <v>3425</v>
      </c>
    </row>
    <row r="3406" spans="13:13" x14ac:dyDescent="0.25">
      <c r="M3406" s="8" t="s">
        <v>3426</v>
      </c>
    </row>
    <row r="3407" spans="2:12" x14ac:dyDescent="0.25">
      <c r="B3407" s="9" t="s">
        <v>3427</v>
      </c>
      <c r="G3407" s="9" t="s">
        <v>3428</v>
      </c>
      <c r="L3407" s="9" t="s">
        <v>3429</v>
      </c>
    </row>
    <row r="3408" spans="2:12" x14ac:dyDescent="0.25">
      <c r="B3408" s="10" t="s">
        <v>3430</v>
      </c>
      <c r="G3408" s="10" t="s">
        <v>3430</v>
      </c>
      <c r="L3408" s="10" t="s">
        <v>3430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2023-10-04T02:31:25Z</dcterms:created>
  <dcterms:modified xsi:type="dcterms:W3CDTF">2023-10-04T02:31:25Z</dcterms:modified>
</cp:coreProperties>
</file>