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<sst xmlns="http://schemas.openxmlformats.org/spreadsheetml/2006/main" count="39089" uniqueCount="9796">
  <si>
    <t>Công Ty TNHH Tập đoàn công nghiệp Trường Hải (THACO)</t>
  </si>
  <si>
    <t xml:space="preserve">Địa chỉ:  </t>
  </si>
  <si>
    <t xml:space="preserve">Hotline: </t>
  </si>
  <si>
    <t>Ngày in biểu: Thứ bảy, 07/10/2023 14:1:39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</si>
  <si>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</si>
  <si>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</si>
  <si>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</si>
  <si>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</si>
  <si>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</si>
  <si>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</si>
  <si>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</si>
  <si>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</si>
  <si>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</si>
  <si>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</si>
  <si>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</si>
  <si>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</si>
  <si>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</si>
  <si>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</si>
  <si>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</si>
  <si>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</si>
  <si>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</si>
  <si>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</si>
  <si>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</si>
  <si>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</si>
  <si>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</si>
  <si>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</si>
  <si>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</si>
  <si>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</si>
  <si>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</si>
  <si>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</si>
  <si>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</si>
  <si>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</si>
  <si>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</si>
  <si>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</si>
  <si>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</si>
  <si>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</si>
  <si>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</si>
  <si>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</si>
  <si>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</si>
  <si>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</si>
  <si>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</si>
  <si>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</si>
  <si>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</si>
  <si>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</si>
  <si>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</si>
  <si>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</si>
  <si>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</si>
  <si>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</si>
  <si>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</si>
  <si>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</si>
  <si>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</si>
  <si>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</si>
  <si>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</si>
  <si>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</si>
  <si>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</si>
  <si>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</si>
  <si>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</si>
  <si>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</si>
  <si>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</si>
  <si>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</si>
  <si>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</si>
  <si>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</si>
  <si>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</si>
  <si>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</si>
  <si>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</si>
  <si>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</si>
  <si>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</si>
  <si>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</si>
  <si>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</si>
  <si>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</si>
  <si>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</si>
  <si>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</si>
  <si>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</si>
  <si>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</si>
  <si>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</si>
  <si>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</si>
  <si>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</si>
  <si>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</si>
  <si>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</si>
  <si>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</si>
  <si>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</si>
  <si>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</si>
  <si>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</si>
  <si>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</si>
  <si>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</si>
  <si>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</si>
  <si>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</si>
  <si>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</si>
  <si>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</si>
  <si>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</si>
  <si>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</si>
  <si>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</si>
  <si>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</si>
  <si>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</si>
  <si>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</si>
  <si>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</si>
  <si>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</si>
  <si>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</si>
  <si>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</si>
  <si>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</si>
  <si>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</si>
  <si>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</si>
  <si>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</si>
  <si>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</si>
  <si>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</si>
  <si>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</si>
  <si>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</si>
  <si>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</si>
  <si>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</si>
  <si>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</si>
  <si>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</si>
  <si>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</si>
  <si>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</si>
  <si>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</si>
  <si>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</si>
  <si>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</si>
  <si>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</si>
  <si>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</si>
  <si>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</si>
  <si>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</si>
  <si>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</si>
  <si>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</si>
  <si>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</si>
  <si>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</si>
  <si>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</si>
  <si>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</si>
  <si>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</si>
  <si>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</si>
  <si>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</si>
  <si>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</si>
  <si>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</si>
  <si>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</si>
  <si>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</si>
  <si>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</si>
  <si>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</si>
  <si>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</si>
  <si>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</si>
  <si>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</si>
  <si>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</si>
  <si>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</si>
  <si>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</si>
  <si>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</si>
  <si>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</si>
  <si>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</si>
  <si>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</si>
  <si>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</si>
  <si>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</si>
  <si>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</si>
  <si>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</si>
  <si>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</si>
  <si>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</si>
  <si>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</si>
  <si>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</si>
  <si>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</si>
  <si>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</si>
  <si>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</si>
  <si>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</si>
  <si>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</si>
  <si>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</si>
  <si>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</si>
  <si>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</si>
  <si>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</si>
  <si>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</si>
  <si>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</si>
  <si>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</si>
  <si>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</si>
  <si>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</si>
  <si>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</si>
  <si>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</si>
  <si>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</si>
  <si>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</si>
  <si>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</si>
  <si>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</si>
  <si>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</si>
  <si>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</si>
  <si>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</si>
  <si>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</si>
  <si>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</si>
  <si>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</si>
  <si>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</si>
  <si>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</si>
  <si>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</si>
  <si>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</si>
  <si>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</si>
  <si>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</si>
  <si>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</si>
  <si>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</si>
  <si>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</si>
  <si>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</si>
  <si>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</si>
  <si>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</si>
  <si>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</si>
  <si>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</si>
  <si>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</si>
  <si>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</si>
  <si>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</si>
  <si>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</si>
  <si>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</si>
  <si>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</si>
  <si>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</si>
  <si>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</si>
  <si>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</si>
  <si>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</si>
  <si>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</si>
  <si>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</si>
  <si>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</si>
  <si>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</si>
  <si>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</si>
  <si>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</si>
  <si>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</si>
  <si>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</si>
  <si>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</si>
  <si>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</si>
  <si>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</si>
  <si>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</si>
  <si>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</si>
  <si>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</si>
  <si>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</si>
  <si>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</si>
  <si>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</si>
  <si>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</si>
  <si>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</si>
  <si>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</si>
  <si>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</si>
  <si>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</si>
  <si>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</si>
  <si>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</si>
  <si>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</si>
  <si>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</si>
  <si>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</si>
  <si>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</si>
  <si>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</si>
  <si>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</si>
  <si>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</si>
  <si>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</si>
  <si>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</si>
  <si>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</si>
  <si>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</si>
  <si>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</si>
  <si>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</si>
  <si>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</si>
  <si>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</si>
  <si>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</si>
  <si>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</si>
  <si>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</si>
  <si>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</si>
  <si>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</si>
  <si>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</si>
  <si>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</si>
  <si>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</si>
  <si>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</si>
  <si>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</si>
  <si>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</si>
  <si>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</si>
  <si>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</si>
  <si>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</si>
  <si>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</si>
  <si>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</si>
  <si>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</si>
  <si>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</si>
  <si>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</si>
  <si>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</si>
  <si>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</si>
  <si>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</si>
  <si>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</si>
  <si>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</si>
  <si>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</si>
  <si>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</si>
  <si>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</si>
  <si>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</si>
  <si>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</si>
  <si>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</si>
  <si>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</si>
  <si>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</si>
  <si>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</si>
  <si>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</si>
  <si>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</si>
  <si>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</si>
  <si>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</si>
  <si>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</si>
  <si>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</si>
  <si>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</si>
  <si>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</si>
  <si>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</si>
  <si>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</si>
  <si>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</si>
  <si>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</si>
  <si>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</si>
  <si>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</si>
  <si>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</si>
  <si>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</si>
  <si>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</si>
  <si>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</si>
  <si>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</si>
  <si>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</si>
  <si>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</si>
  <si>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</si>
  <si>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</si>
  <si>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</si>
  <si>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</si>
  <si>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</si>
  <si>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</si>
  <si>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</si>
  <si>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</si>
  <si>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</si>
  <si>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</si>
  <si>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</si>
  <si>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</si>
  <si>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</si>
  <si>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</si>
  <si>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</si>
  <si>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</si>
  <si>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</si>
  <si>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</si>
  <si>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</si>
  <si>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</si>
  <si>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</si>
  <si>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</si>
  <si>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</si>
  <si>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</si>
  <si>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</si>
  <si>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</si>
  <si>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</si>
  <si>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</si>
  <si>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</si>
  <si>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</si>
  <si>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</si>
  <si>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</si>
  <si>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</si>
  <si>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</si>
  <si>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</si>
  <si>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</si>
  <si>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</si>
  <si>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</si>
  <si>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</si>
  <si>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</si>
  <si>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</si>
  <si>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</si>
  <si>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</si>
  <si>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</si>
  <si>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</si>
  <si>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</si>
  <si>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</si>
  <si>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</si>
  <si>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</si>
  <si>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</si>
  <si>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</si>
  <si>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</si>
  <si>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</si>
  <si>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</si>
  <si>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</si>
  <si>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</si>
  <si>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</si>
  <si>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</si>
  <si>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</si>
  <si>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</si>
  <si>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</si>
  <si>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</si>
  <si>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</si>
  <si>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</si>
  <si>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</si>
  <si>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</si>
  <si>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</si>
  <si>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</si>
  <si>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</si>
  <si>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</si>
  <si>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</si>
  <si>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</si>
  <si>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</si>
  <si>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</si>
  <si>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</si>
  <si>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</si>
  <si>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</si>
  <si>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</si>
  <si>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</si>
  <si>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</si>
  <si>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</si>
  <si>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</si>
  <si>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</si>
  <si>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</si>
  <si>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</si>
  <si>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</si>
  <si>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</si>
  <si>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</si>
  <si>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</si>
  <si>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</si>
  <si>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</si>
  <si>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</si>
  <si>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</si>
  <si>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</si>
  <si>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</si>
  <si>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</si>
  <si>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</si>
  <si>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</si>
  <si>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</si>
  <si>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</si>
  <si>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</si>
  <si>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</si>
  <si>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</si>
  <si>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</si>
  <si>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</si>
  <si>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</si>
  <si>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</si>
  <si>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</si>
  <si>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</si>
  <si>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</si>
  <si>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</si>
  <si>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</si>
  <si>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</si>
  <si>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</si>
  <si>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</si>
  <si>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</si>
  <si>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</si>
  <si>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</si>
  <si>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</si>
  <si>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</si>
  <si>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</si>
  <si>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</si>
  <si>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</si>
  <si>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</si>
  <si>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</si>
  <si>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</si>
  <si>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</si>
  <si>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</si>
  <si>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</si>
  <si>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</si>
  <si>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</si>
  <si>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</si>
  <si>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</si>
  <si>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</si>
  <si>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</si>
  <si>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</si>
  <si>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</si>
  <si>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</si>
  <si>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</si>
  <si>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</si>
  <si>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</si>
  <si>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</si>
  <si>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</si>
  <si>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</si>
  <si>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</si>
  <si>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</si>
  <si>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</si>
  <si>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</si>
  <si>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</si>
  <si>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</si>
  <si>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</si>
  <si>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</si>
  <si>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</si>
  <si>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</si>
  <si>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</si>
  <si>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</si>
  <si>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</si>
  <si>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</si>
  <si>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</si>
  <si>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</si>
  <si>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</si>
  <si>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</si>
  <si>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</si>
  <si>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</si>
  <si>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</si>
  <si>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</si>
  <si>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</si>
  <si>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</si>
  <si>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</si>
  <si>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</si>
  <si>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</si>
  <si>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</si>
  <si>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</si>
  <si>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</si>
  <si>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</si>
  <si>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</si>
  <si>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</si>
  <si>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</si>
  <si>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</si>
  <si>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</si>
  <si>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</si>
  <si>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</si>
  <si>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</si>
  <si>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</si>
  <si>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</si>
  <si>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</si>
  <si>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</si>
  <si>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</si>
  <si>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</si>
  <si>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</si>
  <si>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</si>
  <si>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</si>
  <si>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</si>
  <si>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</si>
  <si>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</si>
  <si>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</si>
  <si>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</si>
  <si>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</si>
  <si>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</si>
  <si>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</si>
  <si>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</si>
  <si>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</si>
  <si>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</si>
  <si>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</si>
  <si>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</si>
  <si>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</si>
  <si>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</si>
  <si>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</si>
  <si>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</si>
  <si>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</si>
  <si>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</si>
  <si>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</si>
  <si>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</si>
  <si>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</si>
  <si>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</si>
  <si>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</si>
  <si>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</si>
  <si>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</si>
  <si>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</si>
  <si>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</si>
  <si>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</si>
  <si>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</si>
  <si>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</si>
  <si>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</si>
  <si>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</si>
  <si>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</si>
  <si>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</si>
  <si>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</si>
  <si>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</si>
  <si>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</si>
  <si>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</si>
  <si>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</si>
  <si>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</si>
  <si>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</si>
  <si>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</si>
  <si>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</si>
  <si>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</si>
  <si>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</si>
  <si>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</si>
  <si>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</si>
  <si>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</si>
  <si>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</si>
  <si>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</si>
  <si>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</si>
  <si>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</si>
  <si>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</si>
  <si>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</si>
  <si>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</si>
  <si>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</si>
  <si>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</si>
  <si>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</si>
  <si>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</si>
  <si>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</si>
  <si>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</si>
  <si>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</si>
  <si>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</si>
  <si>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</si>
  <si>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</si>
  <si>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</si>
  <si>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</si>
  <si>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</si>
  <si>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</si>
  <si>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</si>
  <si>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</si>
  <si>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</si>
  <si>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</si>
  <si>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</si>
  <si>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</si>
  <si>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</si>
  <si>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</si>
  <si>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</si>
  <si>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</si>
  <si>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</si>
  <si>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</si>
  <si>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</si>
  <si>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</si>
  <si>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</si>
  <si>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</si>
  <si>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</si>
  <si>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</si>
  <si>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</si>
  <si>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</si>
  <si>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</si>
  <si>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</si>
  <si>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</si>
  <si>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</si>
  <si>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</si>
  <si>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</si>
  <si>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</si>
  <si>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</si>
  <si>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</si>
  <si>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</si>
  <si>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</si>
  <si>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</si>
  <si>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</si>
  <si>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</si>
  <si>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</si>
  <si>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</si>
  <si>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</si>
  <si>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</si>
  <si>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</si>
  <si>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</si>
  <si>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</si>
  <si>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</si>
  <si>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</si>
  <si>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</si>
  <si>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</si>
  <si>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</si>
  <si>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</si>
  <si>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</si>
  <si>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</si>
  <si>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</si>
  <si>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</si>
  <si>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</si>
  <si>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</si>
  <si>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</si>
  <si>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</si>
  <si>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</si>
  <si>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</si>
  <si>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</si>
  <si>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</si>
  <si>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</si>
  <si>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</si>
  <si>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</si>
  <si>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</si>
  <si>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</si>
  <si>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</si>
  <si>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</si>
  <si>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</si>
  <si>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</si>
  <si>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</si>
  <si>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</si>
  <si>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</si>
  <si>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</si>
  <si>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</si>
  <si>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</si>
  <si>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</si>
  <si>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</si>
  <si>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</si>
  <si>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</si>
  <si>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</si>
  <si>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</si>
  <si>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</si>
  <si>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</si>
  <si>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</si>
  <si>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</si>
  <si>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</si>
  <si>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</si>
  <si>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</si>
  <si>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</si>
  <si>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</si>
  <si>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</si>
  <si>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</si>
  <si>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</si>
  <si>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</si>
  <si>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</si>
  <si>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</si>
  <si>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</si>
  <si>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</si>
  <si>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</si>
  <si>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</si>
  <si>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</si>
  <si>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</si>
  <si>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</si>
  <si>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</si>
  <si>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</si>
  <si>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</si>
  <si>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</si>
  <si>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</si>
  <si>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</si>
  <si>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</si>
  <si>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</si>
  <si>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</si>
  <si>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</si>
  <si>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</si>
  <si>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</si>
  <si>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</si>
  <si>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</si>
  <si>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</si>
  <si>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</si>
  <si>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</si>
  <si>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</si>
  <si>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</si>
  <si>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</si>
  <si>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</si>
  <si>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</si>
  <si>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</si>
  <si>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</si>
  <si>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</si>
  <si>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</si>
  <si>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</si>
  <si>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</si>
  <si>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</si>
  <si>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</si>
  <si>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</si>
  <si>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</si>
  <si>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</si>
  <si>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</si>
  <si>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</si>
  <si>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</si>
  <si>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</si>
  <si>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</si>
  <si>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</si>
  <si>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</si>
  <si>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</si>
  <si>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</si>
  <si>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</si>
  <si>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</si>
  <si>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</si>
  <si>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</si>
  <si>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</si>
  <si>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</si>
  <si>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</si>
  <si>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</si>
  <si>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</si>
  <si>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</si>
  <si>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</si>
  <si>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</si>
  <si>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</si>
  <si>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</si>
  <si>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</si>
  <si>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</si>
  <si>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</si>
  <si>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</si>
  <si>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</si>
  <si>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</si>
  <si>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</si>
  <si>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</si>
  <si>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</si>
  <si>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</si>
  <si>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</si>
  <si>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</si>
  <si>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</si>
  <si>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</si>
  <si>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</si>
  <si>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</si>
  <si>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</si>
  <si>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</si>
  <si>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</si>
  <si>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</si>
  <si>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</si>
  <si>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</si>
  <si>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</si>
  <si>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</si>
  <si>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</si>
  <si>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</si>
  <si>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</si>
  <si>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</si>
  <si>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</si>
  <si>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</si>
  <si>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</si>
  <si>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</si>
  <si>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</si>
  <si>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</si>
  <si>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</si>
  <si>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</si>
  <si>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</si>
  <si>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</si>
  <si>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</si>
  <si>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</si>
  <si>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</si>
  <si>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</si>
  <si>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</si>
  <si>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</si>
  <si>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</si>
  <si>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</si>
  <si>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</si>
  <si>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</si>
  <si>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</si>
  <si>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</si>
  <si>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</si>
  <si>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</si>
  <si>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</si>
  <si>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</si>
  <si>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</si>
  <si>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</si>
  <si>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</si>
  <si>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</si>
  <si>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</si>
  <si>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</si>
  <si>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</si>
  <si>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</si>
  <si>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</si>
  <si>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</si>
  <si>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</si>
  <si>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</si>
  <si>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</si>
  <si>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</si>
  <si>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</si>
  <si>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</si>
  <si>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</si>
  <si>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</si>
  <si>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</si>
  <si>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</si>
  <si>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</si>
  <si>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</si>
  <si>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</si>
  <si>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</si>
  <si>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</si>
  <si>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</si>
  <si>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</si>
  <si>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</si>
  <si>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</si>
  <si>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</si>
  <si>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</si>
  <si>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</si>
  <si>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</si>
  <si>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</si>
  <si>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</si>
  <si>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</si>
  <si>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</si>
  <si>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</si>
  <si>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</si>
  <si>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</si>
  <si>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</si>
  <si>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</si>
  <si>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</si>
  <si>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</si>
  <si>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</si>
  <si>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</si>
  <si>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</si>
  <si>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</si>
  <si>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</si>
  <si>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</si>
  <si>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</si>
  <si>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</si>
  <si>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</si>
  <si>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</si>
  <si>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</si>
  <si>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</si>
  <si>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</si>
  <si>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</si>
  <si>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</si>
  <si>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</si>
  <si>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</si>
  <si>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</si>
  <si>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</si>
  <si>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</si>
  <si>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</si>
  <si>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</si>
  <si>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</si>
  <si>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</si>
  <si>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</si>
  <si>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</si>
  <si>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</si>
  <si>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</si>
  <si>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</si>
  <si>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</si>
  <si>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</si>
  <si>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</si>
  <si>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</si>
  <si>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</si>
  <si>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</si>
  <si>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</si>
  <si>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</si>
  <si>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</si>
  <si>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</si>
  <si>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</si>
  <si>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</si>
  <si>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</si>
  <si>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</si>
  <si>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</si>
  <si>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</si>
  <si>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</si>
  <si>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</si>
  <si>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</si>
  <si>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</si>
  <si>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</si>
  <si>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</si>
  <si>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</si>
  <si>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</si>
  <si>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</si>
  <si>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</si>
  <si>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</si>
  <si>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</si>
  <si>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</si>
  <si>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</si>
  <si>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</si>
  <si>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</si>
  <si>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</si>
  <si>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</si>
  <si>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</si>
  <si>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</si>
  <si>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</si>
  <si>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</si>
  <si>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</si>
  <si>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</si>
  <si>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</si>
  <si>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</si>
  <si>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</si>
  <si>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</si>
  <si>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</si>
  <si>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</si>
  <si>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</si>
  <si>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</si>
  <si>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</si>
  <si>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</si>
  <si>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</si>
  <si>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</si>
  <si>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</si>
  <si>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</si>
  <si>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</si>
  <si>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</si>
  <si>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</si>
  <si>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</si>
  <si>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</si>
  <si>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</si>
  <si>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</si>
  <si>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</si>
  <si>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</si>
  <si>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</si>
  <si>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</si>
  <si>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</si>
  <si>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</si>
  <si>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</si>
  <si>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</si>
  <si>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</si>
  <si>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</si>
  <si>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</si>
  <si>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</si>
  <si>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</si>
  <si>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</si>
  <si>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</si>
  <si>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</si>
  <si>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</si>
  <si>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</si>
  <si>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</si>
  <si>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</si>
  <si>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</si>
  <si>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</si>
  <si>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</si>
  <si>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</si>
  <si>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</si>
  <si>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</si>
  <si>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</si>
  <si>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</si>
  <si>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</si>
  <si>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</si>
  <si>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</si>
  <si>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</si>
  <si>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</si>
  <si>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</si>
  <si>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</si>
  <si>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</si>
  <si>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</si>
  <si>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</si>
  <si>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</si>
  <si>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</si>
  <si>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</si>
  <si>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</si>
  <si>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</si>
  <si>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</si>
  <si>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</si>
  <si>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</si>
  <si>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</si>
  <si>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</si>
  <si>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</si>
  <si>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</si>
  <si>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</si>
  <si>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</si>
  <si>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</si>
  <si>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</si>
  <si>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</si>
  <si>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</si>
  <si>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</si>
  <si>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</si>
  <si>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</si>
  <si>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</si>
  <si>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</si>
  <si>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</si>
  <si>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</si>
  <si>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</si>
  <si>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</si>
  <si>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</si>
  <si>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</si>
  <si>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</si>
  <si>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</si>
  <si>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</si>
  <si>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</si>
  <si>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</si>
  <si>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</si>
  <si>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</si>
  <si>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</si>
  <si>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</si>
  <si>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</si>
  <si>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</si>
  <si>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</si>
  <si>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</si>
  <si>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</si>
  <si>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</si>
  <si>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</si>
  <si>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</si>
  <si>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</si>
  <si>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</si>
  <si>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</si>
  <si>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</si>
  <si>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</si>
  <si>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</si>
  <si>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</si>
  <si>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</si>
  <si>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</si>
  <si>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</si>
  <si>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</si>
  <si>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</si>
  <si>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</si>
  <si>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</si>
  <si>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</si>
  <si>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</si>
  <si>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</si>
  <si>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</si>
  <si>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</si>
  <si>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</si>
  <si>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</si>
  <si>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</si>
  <si>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</si>
  <si>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</si>
  <si>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</si>
  <si>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</si>
  <si>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</si>
  <si>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</si>
  <si>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</si>
  <si>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</si>
  <si>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</si>
  <si>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</si>
  <si>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</si>
  <si>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</si>
  <si>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</si>
  <si>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</si>
  <si>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</si>
  <si>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</si>
  <si>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</si>
  <si>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</si>
  <si>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</si>
  <si>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</si>
  <si>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</si>
  <si>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</si>
  <si>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</si>
  <si>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</si>
  <si>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</si>
  <si>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</si>
  <si>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</si>
  <si>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</si>
  <si>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</si>
  <si>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</si>
  <si>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</si>
  <si>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</si>
  <si>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</si>
  <si>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</si>
  <si>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</si>
  <si>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</si>
  <si>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</si>
  <si>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</si>
  <si>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</si>
  <si>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</si>
  <si>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</si>
  <si>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</si>
  <si>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</si>
  <si>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</si>
  <si>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</si>
  <si>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</si>
  <si>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</si>
  <si>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</si>
  <si>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</si>
  <si>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</si>
  <si>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</si>
  <si>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</si>
  <si>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</si>
  <si>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</si>
  <si>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</si>
  <si>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</si>
  <si>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</si>
  <si>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</si>
  <si>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</si>
  <si>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</si>
  <si>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</si>
  <si>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</si>
  <si>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</si>
  <si>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</si>
  <si>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</si>
  <si>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</si>
  <si>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</si>
  <si>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</si>
  <si>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</si>
  <si>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</si>
  <si>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</si>
  <si>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</si>
  <si>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</si>
  <si>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</si>
  <si>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</si>
  <si>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</si>
  <si>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</si>
  <si>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</si>
  <si>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</si>
  <si>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</si>
  <si>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</si>
  <si>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</si>
  <si>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</si>
  <si>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</si>
  <si>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</si>
  <si>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</si>
  <si>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</si>
  <si>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</si>
  <si>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</si>
  <si>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</si>
  <si>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</si>
  <si>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</si>
  <si>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</si>
  <si>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</si>
  <si>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</si>
  <si>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</si>
  <si>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</si>
  <si>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</si>
  <si>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</si>
  <si>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</si>
  <si>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</si>
  <si>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</si>
  <si>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</si>
  <si>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</si>
  <si>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</si>
  <si>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</si>
  <si>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</si>
  <si>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</si>
  <si>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</si>
  <si>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</si>
  <si>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</si>
  <si>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</si>
  <si>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</si>
  <si>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</si>
  <si>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</si>
  <si>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</si>
  <si>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</si>
  <si>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</si>
  <si>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</si>
  <si>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</si>
  <si>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</si>
  <si>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</si>
  <si>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</si>
  <si>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</si>
  <si>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</si>
  <si>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</si>
  <si>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</si>
  <si>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</si>
  <si>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</si>
  <si>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</si>
  <si>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</si>
  <si>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</si>
  <si>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</si>
  <si>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</si>
  <si>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</si>
  <si>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</si>
  <si>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</si>
  <si>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</si>
  <si>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</si>
  <si>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</si>
  <si>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</si>
  <si>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</si>
  <si>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</si>
  <si>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</si>
  <si>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</si>
  <si>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</si>
  <si>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</si>
  <si>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</si>
  <si>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</si>
  <si>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</si>
  <si>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</si>
  <si>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</si>
  <si>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</si>
  <si>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</si>
  <si>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</si>
  <si>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</si>
  <si>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</si>
  <si>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</si>
  <si>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</si>
  <si>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</si>
  <si>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</si>
  <si>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</si>
  <si>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</si>
  <si>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</si>
  <si>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</si>
  <si>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</si>
  <si>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</si>
  <si>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</si>
  <si>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</si>
  <si>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</si>
  <si>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</si>
  <si>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</si>
  <si>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</si>
  <si>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</si>
  <si>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</si>
  <si>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</si>
  <si>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</si>
  <si>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</si>
  <si>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</si>
  <si>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</si>
  <si>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</si>
  <si>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</si>
  <si>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</si>
  <si>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</si>
  <si>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</si>
  <si>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</si>
  <si>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</si>
  <si>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</si>
  <si>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</si>
  <si>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</si>
  <si>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</si>
  <si>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</si>
  <si>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</si>
  <si>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</si>
  <si>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</si>
  <si>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</si>
  <si>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</si>
  <si>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</si>
  <si>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</si>
  <si>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</si>
  <si>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</si>
  <si>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</si>
  <si>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</si>
  <si>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</si>
  <si>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</si>
  <si>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</si>
  <si>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</si>
  <si>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</si>
  <si>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</si>
  <si>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</si>
  <si>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</si>
  <si>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</si>
  <si>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</si>
  <si>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</si>
  <si>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</si>
  <si>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</si>
  <si>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</si>
  <si>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</si>
  <si>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</si>
  <si>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</si>
  <si>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</si>
  <si>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</si>
  <si>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</si>
  <si>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</si>
  <si>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</si>
  <si>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</si>
  <si>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</si>
  <si>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</si>
  <si>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</si>
  <si>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</si>
  <si>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</si>
  <si>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</si>
  <si>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</si>
  <si>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</si>
  <si>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</si>
  <si>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</si>
  <si>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</si>
  <si>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</si>
  <si>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</si>
  <si>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</si>
  <si>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</si>
  <si>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</si>
  <si>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</si>
  <si>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</si>
  <si>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</si>
  <si>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</si>
  <si>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</si>
  <si>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</si>
  <si>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</si>
  <si>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</si>
  <si>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</si>
  <si>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</si>
  <si>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</si>
  <si>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</si>
  <si>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</si>
  <si>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</si>
  <si>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</si>
  <si>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</si>
  <si>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</si>
  <si>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</si>
  <si>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</si>
  <si>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</si>
  <si>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</si>
  <si>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</si>
  <si>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</si>
  <si>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</si>
  <si>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</si>
  <si>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</si>
  <si>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</si>
  <si>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</si>
  <si>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</si>
  <si>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</si>
  <si>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</si>
  <si>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</si>
  <si>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</si>
  <si>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</si>
  <si>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</si>
  <si>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</si>
  <si>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</si>
  <si>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</si>
  <si>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</si>
  <si>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</si>
  <si>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</si>
  <si>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</si>
  <si>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</si>
  <si>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</si>
  <si>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</si>
  <si>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</si>
  <si>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</si>
  <si>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</si>
  <si>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</si>
  <si>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</si>
  <si>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</si>
  <si>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</si>
  <si>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</si>
  <si>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</si>
  <si>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</si>
  <si>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</si>
  <si>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</si>
  <si>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</si>
  <si>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</si>
  <si>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</si>
  <si>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</si>
  <si>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</si>
  <si>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</si>
  <si>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</si>
  <si>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</si>
  <si>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</si>
  <si>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</si>
  <si>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</si>
  <si>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</si>
  <si>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</si>
  <si>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</si>
  <si>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</si>
  <si>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</si>
  <si>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</si>
  <si>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</si>
  <si>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</si>
  <si>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</si>
  <si>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</si>
  <si>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</si>
  <si>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</si>
  <si>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</si>
  <si>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</si>
  <si>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</si>
  <si>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</si>
  <si>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</si>
  <si>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</si>
  <si>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</si>
  <si>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</si>
  <si>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</si>
  <si>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</si>
  <si>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</si>
  <si>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</si>
  <si>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</si>
  <si>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</si>
  <si>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</si>
  <si>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</si>
  <si>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</si>
  <si>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</si>
  <si>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</si>
  <si>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</si>
  <si>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</si>
  <si>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</si>
  <si>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</si>
  <si>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</si>
  <si>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</si>
  <si>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</si>
  <si>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</si>
  <si>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</si>
  <si>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</si>
  <si>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</si>
  <si>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</si>
  <si>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</si>
  <si>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</si>
  <si>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</si>
  <si>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</si>
  <si>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</si>
  <si>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</si>
  <si>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</si>
  <si>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</si>
  <si>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</si>
  <si>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</si>
  <si>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</si>
  <si>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</si>
  <si>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</si>
  <si>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</si>
  <si>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</si>
  <si>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</si>
  <si>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</si>
  <si>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</si>
  <si>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</si>
  <si>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</si>
  <si>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</si>
  <si>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</si>
  <si>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</si>
  <si>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</si>
  <si>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</si>
  <si>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</si>
  <si>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</si>
  <si>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</si>
  <si>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</si>
  <si>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</si>
  <si>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</si>
  <si>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</si>
  <si>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</si>
  <si>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</si>
  <si>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</si>
  <si>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</si>
  <si>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</si>
  <si>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</si>
  <si>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</si>
  <si>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</si>
  <si>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</si>
  <si>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</si>
  <si>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</si>
  <si>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</si>
  <si>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</si>
  <si>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</si>
  <si>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</si>
  <si>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</si>
  <si>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</si>
  <si>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</si>
  <si>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</si>
  <si>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</si>
  <si>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</si>
  <si>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</si>
  <si>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</si>
  <si>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</si>
  <si>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</si>
  <si>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</si>
  <si>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</si>
  <si>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</si>
  <si>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</si>
  <si>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</si>
  <si>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</si>
  <si>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</si>
  <si>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</si>
  <si>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</si>
  <si>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</si>
  <si>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</si>
  <si>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</si>
  <si>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</si>
  <si>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</si>
  <si>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</si>
  <si>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</si>
  <si>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</si>
  <si>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</si>
  <si>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</si>
  <si>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</si>
  <si>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</si>
  <si>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</si>
  <si>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</si>
  <si>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</si>
  <si>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</si>
  <si>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</si>
  <si>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</si>
  <si>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</si>
  <si>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</si>
  <si>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</si>
  <si>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</si>
  <si>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</si>
  <si>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</si>
  <si>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</si>
  <si>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</si>
  <si>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</si>
  <si>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</si>
  <si>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</si>
  <si>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</si>
  <si>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</si>
  <si>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</si>
  <si>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</si>
  <si>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</si>
  <si>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</si>
  <si>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</si>
  <si>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</si>
  <si>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</si>
  <si>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</si>
  <si>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</si>
  <si>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</si>
  <si>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</si>
  <si>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</si>
  <si>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</si>
  <si>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</si>
  <si>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</si>
  <si>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</si>
  <si>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</si>
  <si>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</si>
  <si>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</si>
  <si>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</si>
  <si>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</si>
  <si>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</si>
  <si>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</si>
  <si>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</si>
  <si>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</si>
  <si>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</si>
  <si>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</si>
  <si>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</si>
  <si>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</si>
  <si>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</si>
  <si>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</si>
  <si>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</si>
  <si>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</si>
  <si>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</si>
  <si>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</si>
  <si>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</si>
  <si>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</si>
  <si>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</si>
  <si>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</si>
  <si>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</si>
  <si>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</si>
  <si>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</si>
  <si>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</si>
  <si>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</si>
  <si>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</si>
  <si>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</si>
  <si>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</si>
  <si>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</si>
  <si>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</si>
  <si>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</si>
  <si>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</si>
  <si>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</si>
  <si>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</si>
  <si>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</si>
  <si>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</si>
  <si>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</si>
  <si>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</si>
  <si>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</si>
  <si>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</si>
  <si>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</si>
  <si>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</si>
  <si>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</si>
  <si>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</si>
  <si>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</si>
  <si>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</si>
  <si>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</si>
  <si>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</si>
  <si>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</si>
  <si>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</si>
  <si>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</si>
  <si>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</si>
  <si>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</si>
  <si>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</si>
  <si>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</si>
  <si>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</si>
  <si>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</si>
  <si>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</si>
  <si>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</si>
  <si>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</si>
  <si>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</si>
  <si>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</si>
  <si>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</si>
  <si>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</si>
  <si>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</si>
  <si>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</si>
  <si>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</si>
  <si>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</si>
  <si>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</si>
  <si>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</si>
  <si>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</si>
  <si>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</si>
  <si>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</si>
  <si>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</si>
  <si>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</si>
  <si>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</si>
  <si>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</si>
  <si>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</si>
  <si>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</si>
  <si>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</si>
  <si>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</si>
  <si>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</si>
  <si>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</si>
  <si>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</si>
  <si>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</si>
  <si>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</si>
  <si>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</si>
  <si>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</si>
  <si>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</si>
  <si>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</si>
  <si>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</si>
  <si>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</si>
  <si>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</si>
  <si>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</si>
  <si>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</si>
  <si>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</si>
  <si>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</si>
  <si>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</si>
  <si>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</si>
  <si>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</si>
  <si>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</si>
  <si>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</si>
  <si>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</si>
  <si>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</si>
  <si>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</si>
  <si>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</si>
  <si>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</si>
  <si>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</si>
  <si>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</si>
  <si>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</si>
  <si>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</si>
  <si>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</si>
  <si>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</si>
  <si>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</si>
  <si>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</si>
  <si>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</si>
  <si>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</si>
  <si>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</si>
  <si>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</si>
  <si>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</si>
  <si>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</si>
  <si>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</si>
  <si>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</si>
  <si>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</si>
  <si>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</si>
  <si>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</si>
  <si>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</si>
  <si>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</si>
  <si>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</si>
  <si>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</si>
  <si>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</si>
  <si>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</si>
  <si>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</si>
  <si>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</si>
  <si>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</si>
  <si>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</si>
  <si>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</si>
  <si>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</si>
  <si>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</si>
  <si>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</si>
  <si>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</si>
  <si>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</si>
  <si>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</si>
  <si>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</si>
  <si>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</si>
  <si>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</si>
  <si>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</si>
  <si>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</si>
  <si>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</si>
  <si>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</si>
  <si>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</si>
  <si>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</si>
  <si>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</si>
  <si>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</si>
  <si>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</si>
  <si>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</si>
  <si>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</si>
  <si>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</si>
  <si>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</si>
  <si>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</si>
  <si>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</si>
  <si>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</si>
  <si>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</si>
  <si>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</si>
  <si>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</si>
  <si>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</si>
  <si>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</si>
  <si>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</si>
  <si>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</si>
  <si>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</si>
  <si>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</si>
  <si>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</si>
  <si>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</si>
  <si>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</si>
  <si>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</si>
  <si>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</si>
  <si>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</si>
  <si>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</si>
  <si>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</si>
  <si>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</si>
  <si>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</si>
  <si>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</si>
  <si>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</si>
  <si>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</si>
  <si>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</si>
  <si>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</si>
  <si>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</si>
  <si>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</si>
  <si>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</si>
  <si>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</si>
  <si>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</si>
  <si>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</si>
  <si>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</si>
  <si>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</si>
  <si>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</si>
  <si>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</si>
  <si>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</si>
  <si>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</si>
  <si>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</si>
  <si>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</si>
  <si>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</si>
  <si>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</si>
  <si>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</si>
  <si>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</si>
  <si>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</si>
  <si>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</si>
  <si>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</si>
  <si>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</si>
  <si>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</si>
  <si>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</si>
  <si>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</si>
  <si>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</si>
  <si>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</si>
  <si>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</si>
  <si>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</si>
  <si>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</si>
  <si>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</si>
  <si>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</si>
  <si>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</si>
  <si>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</si>
  <si>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</si>
  <si>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</si>
  <si>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</si>
  <si>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</si>
  <si>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</si>
  <si>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</si>
  <si>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</si>
  <si>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</si>
  <si>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</si>
  <si>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</si>
  <si>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</si>
  <si>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</si>
  <si>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</si>
  <si>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</si>
  <si>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</si>
  <si>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</si>
  <si>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</si>
  <si>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</si>
  <si>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</si>
  <si>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</si>
  <si>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</si>
  <si>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</si>
  <si>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</si>
  <si>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</si>
  <si>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</si>
  <si>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</si>
  <si>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</si>
  <si>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</si>
  <si>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</si>
  <si>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</si>
  <si>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</si>
  <si>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</si>
  <si>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</si>
  <si>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</si>
  <si>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</si>
  <si>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</si>
  <si>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</si>
  <si>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</si>
  <si>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</si>
  <si>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</si>
  <si>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</si>
  <si>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</si>
  <si>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</si>
  <si>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</si>
  <si>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</si>
  <si>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</si>
  <si>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</si>
  <si>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</si>
  <si>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</si>
  <si>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</si>
  <si>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</si>
  <si>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</si>
  <si>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</si>
  <si>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</si>
  <si>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</si>
  <si>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</si>
  <si>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</si>
  <si>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</si>
  <si>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</si>
  <si>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</si>
  <si>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</si>
  <si>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</si>
  <si>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</si>
  <si>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</si>
  <si>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</si>
  <si>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</si>
  <si>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</si>
  <si>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</si>
  <si>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</si>
  <si>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</si>
  <si>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</si>
  <si>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</si>
  <si>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</si>
  <si>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</si>
  <si>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</si>
  <si>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</si>
  <si>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</si>
  <si>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</si>
  <si>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</si>
  <si>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</si>
  <si>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</si>
  <si>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</si>
  <si>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</si>
  <si>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</si>
  <si>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</si>
  <si>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</si>
  <si>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</si>
  <si>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</si>
  <si>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</si>
  <si>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</si>
  <si>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</si>
  <si>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</si>
  <si>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</si>
  <si>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</si>
  <si>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</si>
  <si>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</si>
  <si>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</si>
  <si>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</si>
  <si>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</si>
  <si>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</si>
  <si>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</si>
  <si>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</si>
  <si>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</si>
  <si>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</si>
  <si>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</si>
  <si>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</si>
  <si>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</si>
  <si>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</si>
  <si>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</si>
  <si>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</si>
  <si>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</si>
  <si>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</si>
  <si>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</si>
  <si>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</si>
  <si>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</si>
  <si>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</si>
  <si>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</si>
  <si>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</si>
  <si>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</si>
  <si>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</si>
  <si>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</si>
  <si>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</si>
  <si>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</si>
  <si>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</si>
  <si>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</si>
  <si>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</si>
  <si>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</si>
  <si>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</si>
  <si>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</si>
  <si>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</si>
  <si>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</si>
  <si>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</si>
  <si>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</si>
  <si>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</si>
  <si>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</si>
  <si>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</si>
  <si>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</si>
  <si>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</si>
  <si>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</si>
  <si>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</si>
  <si>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</si>
  <si>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</si>
  <si>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</si>
  <si>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</si>
  <si>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</si>
  <si>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</si>
  <si>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</si>
  <si>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</si>
  <si>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</si>
  <si>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</si>
  <si>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</si>
  <si>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</si>
  <si>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</si>
  <si>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</si>
  <si>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</si>
  <si>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</si>
  <si>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</si>
  <si>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</si>
  <si>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</si>
  <si>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</si>
  <si>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</si>
  <si>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</si>
  <si>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</si>
  <si>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</si>
  <si>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</si>
  <si>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</si>
  <si>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</si>
  <si>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</si>
  <si>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</si>
  <si>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</si>
  <si>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</si>
  <si>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</si>
  <si>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</si>
  <si>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</si>
  <si>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</si>
  <si>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</si>
  <si>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</si>
  <si>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</si>
  <si>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</si>
  <si>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</si>
  <si>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</si>
  <si>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</si>
  <si>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</si>
  <si>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</si>
  <si>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</si>
  <si>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</si>
  <si>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</si>
  <si>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</si>
  <si>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</si>
  <si>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</si>
  <si>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</si>
  <si>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</si>
  <si>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</si>
  <si>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</si>
  <si>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</si>
  <si>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</si>
  <si>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</si>
  <si>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</si>
  <si>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</si>
  <si>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</si>
  <si>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</si>
  <si>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</si>
  <si>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</si>
  <si>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</si>
  <si>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</si>
  <si>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</si>
  <si>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</si>
  <si>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</si>
  <si>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</si>
  <si>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</si>
  <si>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</si>
  <si>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</si>
  <si>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</si>
  <si>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</si>
  <si>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</si>
  <si>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</si>
  <si>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</si>
  <si>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</si>
  <si>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</si>
  <si>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</si>
  <si>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</si>
  <si>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</si>
  <si>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</si>
  <si>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</si>
  <si>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</si>
  <si>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</si>
  <si>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</si>
  <si>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</si>
  <si>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</si>
  <si>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</si>
  <si>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</si>
  <si>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</si>
  <si>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</si>
  <si>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</si>
  <si>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</si>
  <si>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</si>
  <si>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</si>
  <si>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</si>
  <si>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</si>
  <si>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</si>
  <si>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</si>
  <si>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</si>
  <si>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</si>
  <si>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</si>
  <si>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</si>
  <si>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</si>
  <si>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</si>
  <si>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</si>
  <si>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</si>
  <si>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</si>
  <si>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</si>
  <si>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</si>
  <si>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</si>
  <si>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</si>
  <si>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</si>
  <si>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</si>
  <si>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</si>
  <si>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</si>
  <si>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</si>
  <si>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</si>
  <si>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</si>
  <si>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</si>
  <si>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</si>
  <si>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</si>
  <si>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</si>
  <si>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</si>
  <si>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</si>
  <si>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</si>
  <si>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</si>
  <si>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</si>
  <si>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</si>
  <si>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</si>
  <si>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</si>
  <si>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</si>
  <si>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</si>
  <si>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</si>
  <si>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</si>
  <si>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</si>
  <si>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</si>
  <si>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</si>
  <si>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</si>
  <si>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</si>
  <si>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</si>
  <si>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</si>
  <si>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</si>
  <si>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</si>
  <si>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</si>
  <si>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</si>
  <si>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</si>
  <si>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</si>
  <si>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</si>
  <si>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</si>
  <si>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</si>
  <si>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</si>
  <si>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</si>
  <si>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</si>
  <si>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</si>
  <si>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</si>
  <si>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</si>
  <si>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</si>
  <si>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</si>
  <si>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</si>
  <si>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</si>
  <si>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</si>
  <si>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</si>
  <si>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</si>
  <si>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</si>
  <si>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</si>
  <si>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</si>
  <si>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</si>
  <si>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</si>
  <si>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</si>
  <si>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</si>
  <si>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</si>
  <si>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</si>
  <si>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</si>
  <si>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</si>
  <si>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</si>
  <si>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</si>
  <si>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</si>
  <si>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</si>
  <si>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</si>
  <si>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</si>
  <si>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</si>
  <si>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</si>
  <si>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</si>
  <si>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</si>
  <si>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</si>
  <si>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</si>
  <si>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</si>
  <si>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</si>
  <si>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</si>
  <si>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</si>
  <si>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</si>
  <si>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</si>
  <si>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</si>
  <si>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</si>
  <si>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</si>
  <si>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</si>
  <si>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</si>
  <si>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</si>
  <si>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</si>
  <si>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</si>
  <si>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</si>
  <si>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</si>
  <si>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</si>
  <si>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</si>
  <si>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</si>
  <si>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</si>
  <si>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</si>
  <si>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</si>
  <si>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</si>
  <si>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</si>
  <si>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</si>
  <si>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</si>
  <si>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</si>
  <si>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</si>
  <si>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</si>
  <si>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</si>
  <si>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</si>
  <si>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</si>
  <si>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</si>
  <si>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</si>
  <si>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</si>
  <si>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</si>
  <si>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</si>
  <si>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</si>
  <si>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</si>
  <si>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</si>
  <si>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</si>
  <si>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</si>
  <si>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</si>
  <si>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</si>
  <si>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</si>
  <si>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</si>
  <si>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</si>
  <si>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</si>
  <si>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</si>
  <si>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</si>
  <si>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</si>
  <si>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</si>
  <si>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</si>
  <si>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</si>
  <si>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</si>
  <si>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</si>
  <si>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</si>
  <si>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</si>
  <si>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</si>
  <si>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</si>
  <si>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</si>
  <si>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</si>
  <si>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</si>
  <si>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</si>
  <si>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</si>
  <si>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</si>
  <si>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</si>
  <si>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</si>
  <si>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</si>
  <si>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</si>
  <si>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</si>
  <si>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</si>
  <si>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</si>
  <si>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</si>
  <si>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</si>
  <si>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</si>
  <si>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</si>
  <si>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</si>
  <si>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</si>
  <si>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</si>
  <si>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</si>
  <si>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</si>
  <si>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</si>
  <si>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</si>
  <si>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</si>
  <si>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</si>
  <si>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</si>
  <si>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</si>
  <si>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</si>
  <si>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</si>
  <si>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</si>
  <si>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</si>
  <si>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</si>
  <si>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</si>
  <si>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</si>
  <si>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</si>
  <si>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</si>
  <si>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</si>
  <si>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</si>
  <si>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</si>
  <si>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</si>
  <si>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</si>
  <si>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</si>
  <si>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</si>
  <si>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</si>
  <si>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</si>
  <si>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</si>
  <si>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</si>
  <si>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</si>
  <si>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</si>
  <si>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</si>
  <si>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</si>
  <si>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</si>
  <si>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</si>
  <si>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</si>
  <si>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</si>
  <si>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</si>
  <si>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</si>
  <si>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</si>
  <si>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</si>
  <si>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</si>
  <si>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</si>
  <si>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</si>
  <si>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</si>
  <si>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</si>
  <si>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</si>
  <si>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</si>
  <si>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</si>
  <si>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</si>
  <si>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</si>
  <si>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</si>
  <si>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</si>
  <si>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</si>
  <si>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</si>
  <si>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</si>
  <si>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</si>
  <si>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</si>
  <si>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</si>
  <si>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</si>
  <si>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</si>
  <si>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</si>
  <si>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</si>
  <si>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</si>
  <si>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</si>
  <si>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</si>
  <si>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</si>
  <si>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</si>
  <si>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</si>
  <si>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</si>
  <si>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</si>
  <si>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</si>
  <si>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</si>
  <si>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</si>
  <si>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</si>
  <si>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</si>
  <si>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</si>
  <si>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</si>
  <si>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</si>
  <si>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</si>
  <si>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</si>
  <si>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</si>
  <si>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</si>
  <si>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</si>
  <si>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</si>
  <si>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</si>
  <si>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</si>
  <si>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</si>
  <si>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</si>
  <si>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</si>
  <si>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</si>
  <si>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</si>
  <si>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</si>
  <si>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</si>
  <si>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</si>
  <si>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</si>
  <si>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</si>
  <si>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</si>
  <si>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</si>
  <si>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</si>
  <si>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</si>
  <si>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</si>
  <si>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</si>
  <si>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</si>
  <si>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</si>
  <si>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</si>
  <si>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</si>
  <si>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</si>
  <si>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</si>
  <si>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</si>
  <si>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</si>
  <si>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</si>
  <si>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</si>
  <si>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</si>
  <si>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</si>
  <si>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</si>
  <si>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</si>
  <si>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</si>
  <si>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</si>
  <si>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</si>
  <si>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</si>
  <si>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</si>
  <si>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</si>
  <si>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</si>
  <si>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</si>
  <si>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</si>
  <si>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</si>
  <si>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</si>
  <si>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</si>
  <si>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</si>
  <si>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</si>
  <si>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</si>
  <si>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</si>
  <si>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</si>
  <si>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</si>
  <si>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</si>
  <si>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</si>
  <si>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</si>
  <si>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</si>
  <si>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</si>
  <si>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</si>
  <si>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</si>
  <si>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</si>
  <si>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</si>
  <si>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</si>
  <si>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</si>
  <si>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</si>
  <si>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</si>
  <si>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</si>
  <si>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</si>
  <si>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</si>
  <si>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</si>
  <si>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</si>
  <si>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</si>
  <si>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</si>
  <si>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</si>
  <si>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</si>
  <si>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</si>
  <si>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</si>
  <si>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</si>
  <si>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</si>
  <si>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</si>
  <si>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</si>
  <si>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</si>
  <si>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</si>
  <si>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</si>
  <si>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</si>
  <si>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</si>
  <si>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</si>
  <si>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</si>
  <si>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</si>
  <si>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</si>
  <si>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</si>
  <si>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</si>
  <si>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</si>
  <si>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</si>
  <si>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</si>
  <si>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</si>
  <si>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</si>
  <si>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</si>
  <si>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</si>
  <si>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</si>
  <si>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</si>
  <si>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</si>
  <si>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</si>
  <si>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</si>
  <si>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</si>
  <si>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</si>
  <si>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</si>
  <si>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</si>
  <si>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</si>
  <si>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</si>
  <si>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</si>
  <si>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</si>
  <si>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</si>
  <si>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</si>
  <si>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</si>
  <si>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</si>
  <si>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</si>
  <si>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</si>
  <si>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</si>
  <si>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</si>
  <si>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</si>
  <si>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</si>
  <si>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</si>
  <si>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</si>
  <si>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</si>
  <si>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</si>
  <si>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</si>
  <si>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</si>
  <si>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</si>
  <si>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</si>
  <si>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</si>
  <si>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</si>
  <si>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</si>
  <si>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</si>
  <si>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</si>
  <si>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</si>
  <si>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</si>
  <si>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</si>
  <si>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</si>
  <si>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</si>
  <si>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</si>
  <si>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</si>
  <si>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</si>
  <si>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</si>
  <si>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</si>
  <si>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</si>
  <si>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</si>
  <si>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</si>
  <si>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</si>
  <si>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</si>
  <si>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</si>
  <si>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</si>
  <si>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</si>
  <si>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</si>
  <si>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</si>
  <si>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</si>
  <si>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</si>
  <si>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</si>
  <si>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</si>
  <si>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</si>
  <si>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</si>
  <si>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</si>
  <si>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</si>
  <si>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</si>
  <si>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</si>
  <si>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</si>
  <si>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</si>
  <si>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</si>
  <si>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</si>
  <si>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</si>
  <si>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</si>
  <si>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</si>
  <si>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</si>
  <si>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</si>
  <si>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</si>
  <si>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</si>
  <si>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</si>
  <si>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</si>
  <si>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</si>
  <si>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</si>
  <si>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</si>
  <si>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</si>
  <si>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</si>
  <si>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</si>
  <si>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</si>
  <si>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</si>
  <si>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</si>
  <si>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</si>
  <si>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</si>
  <si>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</si>
  <si>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</si>
  <si>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</si>
  <si>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</si>
  <si>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</si>
  <si>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</si>
  <si>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</si>
  <si>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</si>
  <si>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</si>
  <si>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</si>
  <si>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</si>
  <si>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</si>
  <si>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</si>
  <si>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</si>
  <si>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</si>
  <si>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</si>
  <si>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</si>
  <si>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</si>
  <si>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</si>
  <si>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</si>
  <si>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</si>
  <si>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</si>
  <si>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</si>
  <si>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</si>
  <si>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</si>
  <si>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</si>
  <si>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</si>
  <si>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</si>
  <si>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</si>
  <si>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</si>
  <si>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</si>
  <si>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</si>
  <si>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</si>
  <si>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</si>
  <si>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</si>
  <si>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</si>
  <si>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</si>
  <si>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</si>
  <si>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</si>
  <si>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</si>
  <si>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</si>
  <si>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</si>
  <si>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</si>
  <si>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</si>
  <si>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</si>
  <si>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</si>
  <si>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</si>
  <si>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</si>
  <si>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</si>
  <si>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</si>
  <si>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</si>
  <si>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</si>
  <si>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</si>
  <si>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</si>
  <si>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</si>
  <si>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</si>
  <si>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</si>
  <si>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</si>
  <si>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</si>
  <si>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</si>
  <si>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</si>
  <si>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</si>
  <si>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</si>
  <si>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</si>
  <si>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</si>
  <si>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</si>
  <si>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</si>
  <si>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</si>
  <si>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</si>
  <si>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</si>
  <si>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</si>
  <si>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</si>
  <si>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</si>
  <si>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</si>
  <si>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</si>
  <si>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</si>
  <si>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</si>
  <si>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</si>
  <si>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</si>
  <si>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</si>
  <si>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</si>
  <si>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</si>
  <si>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</si>
  <si>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</si>
  <si>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</si>
  <si>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</si>
  <si>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</si>
  <si>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</si>
  <si>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</si>
  <si>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</si>
  <si>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</si>
  <si>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</si>
  <si>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</si>
  <si>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</si>
  <si>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</si>
  <si>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</si>
  <si>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</si>
  <si>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</si>
  <si>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</si>
  <si>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</si>
  <si>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</si>
  <si>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</si>
  <si>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</si>
  <si>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</si>
  <si>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</si>
  <si>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</si>
  <si>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</si>
  <si>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</si>
  <si>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</si>
  <si>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</si>
  <si>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</si>
  <si>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</si>
  <si>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</si>
  <si>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</si>
  <si>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</si>
  <si>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</si>
  <si>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</si>
  <si>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</si>
  <si>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</si>
  <si>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</si>
  <si>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</si>
  <si>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</si>
  <si>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</si>
  <si>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</si>
  <si>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</si>
  <si>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</si>
  <si>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</si>
  <si>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</si>
  <si>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</si>
  <si>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</si>
  <si>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</si>
  <si>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</si>
  <si>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</si>
  <si>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</si>
  <si>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</si>
  <si>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</si>
  <si>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</si>
  <si>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</si>
  <si>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</si>
  <si>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</si>
  <si>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</si>
  <si>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</si>
  <si>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</si>
  <si>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</si>
  <si>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</si>
  <si>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</si>
  <si>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</si>
  <si>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</si>
  <si>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</si>
  <si>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</si>
  <si>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</si>
  <si>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</si>
  <si>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</si>
  <si>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</si>
  <si>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</si>
  <si>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</si>
  <si>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</si>
  <si>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</si>
  <si>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</si>
  <si>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</si>
  <si>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</si>
  <si>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</si>
  <si>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</si>
  <si>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</si>
  <si>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</si>
  <si>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</si>
  <si>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</si>
  <si>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</si>
  <si>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</si>
  <si>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</si>
  <si>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</si>
  <si>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</si>
  <si>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</si>
  <si>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</si>
  <si>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</si>
  <si>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</si>
  <si>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</si>
  <si>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</si>
  <si>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</si>
  <si>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</si>
  <si>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</si>
  <si>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</si>
  <si>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</si>
  <si>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</si>
  <si>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</si>
  <si>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</si>
  <si>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</si>
  <si>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</si>
  <si>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</si>
  <si>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</si>
  <si>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</si>
  <si>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</si>
  <si>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</si>
  <si>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</si>
  <si>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</si>
  <si>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</si>
  <si>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</si>
  <si>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</si>
  <si>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</si>
  <si>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</si>
  <si>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</si>
  <si>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</si>
  <si>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</si>
  <si>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</si>
  <si>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</si>
  <si>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</si>
  <si>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</si>
  <si>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</si>
  <si>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</si>
  <si>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</si>
  <si>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</si>
  <si>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</si>
  <si>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</si>
  <si>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</si>
  <si>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</si>
  <si>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</si>
  <si>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</si>
  <si>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</si>
  <si>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</si>
  <si>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</si>
  <si>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</si>
  <si>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</si>
  <si>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</si>
  <si>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</si>
  <si>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</si>
  <si>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</si>
  <si>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</si>
  <si>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</si>
  <si>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</si>
  <si>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</si>
  <si>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</si>
  <si>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</si>
  <si>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</si>
  <si>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</si>
  <si>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</si>
  <si>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</si>
  <si>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</si>
  <si>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</si>
  <si>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</si>
  <si>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</si>
  <si>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</si>
  <si>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</si>
  <si>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</si>
  <si>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</si>
  <si>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</si>
  <si>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</si>
  <si>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</si>
  <si>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</si>
  <si>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</si>
  <si>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</si>
  <si>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</si>
  <si>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</si>
  <si>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</si>
  <si>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</si>
  <si>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</si>
  <si>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</si>
  <si>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</si>
  <si>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</si>
  <si>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</si>
  <si>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</si>
  <si>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</si>
  <si>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</si>
  <si>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</si>
  <si>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</si>
  <si>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</si>
  <si>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</si>
  <si>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</si>
  <si>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</si>
  <si>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</si>
  <si>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</si>
  <si>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</si>
  <si>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</si>
  <si>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</si>
  <si>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</si>
  <si>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</si>
  <si>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</si>
  <si>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</si>
  <si>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</si>
  <si>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</si>
  <si>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</si>
  <si>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</si>
  <si>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</si>
  <si>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</si>
  <si>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</si>
  <si>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</si>
  <si>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</si>
  <si>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</si>
  <si>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</si>
  <si>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</si>
  <si>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</si>
  <si>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</si>
  <si>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</si>
  <si>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</si>
  <si>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</si>
  <si>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</si>
  <si>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</si>
  <si>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</si>
  <si>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</si>
  <si>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</si>
  <si>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</si>
  <si>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</si>
  <si>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</si>
  <si>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</si>
  <si>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</si>
  <si>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</si>
  <si>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</si>
  <si>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</si>
  <si>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</si>
  <si>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</si>
  <si>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</si>
  <si>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</si>
  <si>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</si>
  <si>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</si>
  <si>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</si>
  <si>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</si>
  <si>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</si>
  <si>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</si>
  <si>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</si>
  <si>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</si>
  <si>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</si>
  <si>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</si>
  <si>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</si>
  <si>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</si>
  <si>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</si>
  <si>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</si>
  <si>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</si>
  <si>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</si>
  <si>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</si>
  <si>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</si>
  <si>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</si>
  <si>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</si>
  <si>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</si>
  <si>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</si>
  <si>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</si>
  <si>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</si>
  <si>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</si>
  <si>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</si>
  <si>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</si>
  <si>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</si>
  <si>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</si>
  <si>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</si>
  <si>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</si>
  <si>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</si>
  <si>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</si>
  <si>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</si>
  <si>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</si>
  <si>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</si>
  <si>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</si>
  <si>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</si>
  <si>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</si>
  <si>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</si>
  <si>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</si>
  <si>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</si>
  <si>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</si>
  <si>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</si>
  <si>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</si>
  <si>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</si>
  <si>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</si>
  <si>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</si>
  <si>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</si>
  <si>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</si>
  <si>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</si>
  <si>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</si>
  <si>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</si>
  <si>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</si>
  <si>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</si>
  <si>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</si>
  <si>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</si>
  <si>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</si>
  <si>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</si>
  <si>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</si>
  <si>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</si>
  <si>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</si>
  <si>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</si>
  <si>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</si>
  <si>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</si>
  <si>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</si>
  <si>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</si>
  <si>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</si>
  <si>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</si>
  <si>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</si>
  <si>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</si>
  <si>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</si>
  <si>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</si>
  <si>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</si>
  <si>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</si>
  <si>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</si>
  <si>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</si>
  <si>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</si>
  <si>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</si>
  <si>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</si>
  <si>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</si>
  <si>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</si>
  <si>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</si>
  <si>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</si>
  <si>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</si>
  <si>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</si>
  <si>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</si>
  <si>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</si>
  <si>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</si>
  <si>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</si>
  <si>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</si>
  <si>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</si>
  <si>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</si>
  <si>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</si>
  <si>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</si>
  <si>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</si>
  <si>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</si>
  <si>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</si>
  <si>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</si>
  <si>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</si>
  <si>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</si>
  <si>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</si>
  <si>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</si>
  <si>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</si>
  <si>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</si>
  <si>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</si>
  <si>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</si>
  <si>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</si>
  <si>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</si>
  <si>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</si>
  <si>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</si>
  <si>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</si>
  <si>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</si>
  <si>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</si>
  <si>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</si>
  <si>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</si>
  <si>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</si>
  <si>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</si>
  <si>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</si>
  <si>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</si>
  <si>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</si>
  <si>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</si>
  <si>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</si>
  <si>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</si>
  <si>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</si>
  <si>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</si>
  <si>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</si>
  <si>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</si>
  <si>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</si>
  <si>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</si>
  <si>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</si>
  <si>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</si>
  <si>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</si>
  <si>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</si>
  <si>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</si>
  <si>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</si>
  <si>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</si>
  <si>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</si>
  <si>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</si>
  <si>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</si>
  <si>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</si>
  <si>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</si>
  <si>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</si>
  <si>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</si>
  <si>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</si>
  <si>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</si>
  <si>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</si>
  <si>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</si>
  <si>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</si>
  <si>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</si>
  <si>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</si>
  <si>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</si>
  <si>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</si>
  <si>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</si>
  <si>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</si>
  <si>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</si>
  <si>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</si>
  <si>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</si>
  <si>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</si>
  <si>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</si>
  <si>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</si>
  <si>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</si>
  <si>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</si>
  <si>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</si>
  <si>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</si>
  <si>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</si>
  <si>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</si>
  <si>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</si>
  <si>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</si>
  <si>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</si>
  <si>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</si>
  <si>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</si>
  <si>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</si>
  <si>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</si>
  <si>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</si>
  <si>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</si>
  <si>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</si>
  <si>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</si>
  <si>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</si>
  <si>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</si>
  <si>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</si>
  <si>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</si>
  <si>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</si>
  <si>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</si>
  <si>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</si>
  <si>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</si>
  <si>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</si>
  <si>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</si>
  <si>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</si>
  <si>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</si>
  <si>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</si>
  <si>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</si>
  <si>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</si>
  <si>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</si>
  <si>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</si>
  <si>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</si>
  <si>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</si>
  <si>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</si>
  <si>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</si>
  <si>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</si>
  <si>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</si>
  <si>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</si>
  <si>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</si>
  <si>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</si>
  <si>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</si>
  <si>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</si>
  <si>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</si>
  <si>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</si>
  <si>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</si>
  <si>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</si>
  <si>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</si>
  <si>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</si>
  <si>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</si>
  <si>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</si>
  <si>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</si>
  <si>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</si>
  <si>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</si>
  <si>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</si>
  <si>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</si>
  <si>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</si>
  <si>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</si>
  <si>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</si>
  <si>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</si>
  <si>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</si>
  <si>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</si>
  <si>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</si>
  <si>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</si>
  <si>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</si>
  <si>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</si>
  <si>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</si>
  <si>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</si>
  <si>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</si>
  <si>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</si>
  <si>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</si>
  <si>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</si>
  <si>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</si>
  <si>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</si>
  <si>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</si>
  <si>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</si>
  <si>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</si>
  <si>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</si>
  <si>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</si>
  <si>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</si>
  <si>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</si>
  <si>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</si>
  <si>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</si>
  <si>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</si>
  <si>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</si>
  <si>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</si>
  <si>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</si>
  <si>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</si>
  <si>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</si>
  <si>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</si>
  <si>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</si>
  <si>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</si>
  <si>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</si>
  <si>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</si>
  <si>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</si>
  <si>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</si>
  <si>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</si>
  <si>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</si>
  <si>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</si>
  <si>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</si>
  <si>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</si>
  <si>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</si>
  <si>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</si>
  <si>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</si>
  <si>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</si>
  <si>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</si>
  <si>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</si>
  <si>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</si>
  <si>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</si>
  <si>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</si>
  <si>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</si>
  <si>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</si>
  <si>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</si>
  <si>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</si>
  <si>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</si>
  <si>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</si>
  <si>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</si>
  <si>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</si>
  <si>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</si>
  <si>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</si>
  <si>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</si>
  <si>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</si>
  <si>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</si>
  <si>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</si>
  <si>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</si>
  <si>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</si>
  <si>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</si>
  <si>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</si>
  <si>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</si>
  <si>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</si>
  <si>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</si>
  <si>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</si>
  <si>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</si>
  <si>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</si>
  <si>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</si>
  <si>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</si>
  <si>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</si>
  <si>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</si>
  <si>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</si>
  <si>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</si>
  <si>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</si>
  <si>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</si>
  <si>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</si>
  <si>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</si>
  <si>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</si>
  <si>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</si>
  <si>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</si>
  <si>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</si>
  <si>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</si>
  <si>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</si>
  <si>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</si>
  <si>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</si>
  <si>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</si>
  <si>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</si>
  <si>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</si>
  <si>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</si>
  <si>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</si>
  <si>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</si>
  <si>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</si>
  <si>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</si>
  <si>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</si>
  <si>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</si>
  <si>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</si>
  <si>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</si>
  <si>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</si>
  <si>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</si>
  <si>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</si>
  <si>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</si>
  <si>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</si>
  <si>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</si>
  <si>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</si>
  <si>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</si>
  <si>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</si>
  <si>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</si>
  <si>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</si>
  <si>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</si>
  <si>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</si>
  <si>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</si>
  <si>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</si>
  <si>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</si>
  <si>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</si>
  <si>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</si>
  <si>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</si>
  <si>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</si>
  <si>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</si>
  <si>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</si>
  <si>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</si>
  <si>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</si>
  <si>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</si>
  <si>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</si>
  <si>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</si>
  <si>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</si>
  <si>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</si>
  <si>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</si>
  <si>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</si>
  <si>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</si>
  <si>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</si>
  <si>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</si>
  <si>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</si>
  <si>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</si>
  <si>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</si>
  <si>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</si>
  <si>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</si>
  <si>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</si>
  <si>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</si>
  <si>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</si>
  <si>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</si>
  <si>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</si>
  <si>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</si>
  <si>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</si>
  <si>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</si>
  <si>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</si>
  <si>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</si>
  <si>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</si>
  <si>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</si>
  <si>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</si>
  <si>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</si>
  <si>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</si>
  <si>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</si>
  <si>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</si>
  <si>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</si>
  <si>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</si>
  <si>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</si>
  <si>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</si>
  <si>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</si>
  <si>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</si>
  <si>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</si>
  <si>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</si>
  <si>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</si>
  <si>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</si>
  <si>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</si>
  <si>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</si>
  <si>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</si>
  <si>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</si>
  <si>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</si>
  <si>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</si>
  <si>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</si>
  <si>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</si>
  <si>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</si>
  <si>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</si>
  <si>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</si>
  <si>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</si>
  <si>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</si>
  <si>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</si>
  <si>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</si>
  <si>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</si>
  <si>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</si>
  <si>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</si>
  <si>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</si>
  <si>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</si>
  <si>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</si>
  <si>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</si>
  <si>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</si>
  <si>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</si>
  <si>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</si>
  <si>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</si>
  <si>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</si>
  <si>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</si>
  <si>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</si>
  <si>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</si>
  <si>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</si>
  <si>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</si>
  <si>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</si>
  <si>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</si>
  <si>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</si>
  <si>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</si>
  <si>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</si>
  <si>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</si>
  <si>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</si>
  <si>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</si>
  <si>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</si>
  <si>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</si>
  <si>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</si>
  <si>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</si>
  <si>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</si>
  <si>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</si>
  <si>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</si>
  <si>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</si>
  <si>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</si>
  <si>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</si>
  <si>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</si>
  <si>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</si>
  <si>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</si>
  <si>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</si>
  <si>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</si>
  <si>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</si>
  <si>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</si>
  <si>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</si>
  <si>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</si>
  <si>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</si>
  <si>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</si>
  <si>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</si>
  <si>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</si>
  <si>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</si>
  <si>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</si>
  <si>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</si>
  <si>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</si>
  <si>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</si>
  <si>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</si>
  <si>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</si>
  <si>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</si>
  <si>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</si>
  <si>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</si>
  <si>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</si>
  <si>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</si>
  <si>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</si>
  <si>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</si>
  <si>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</si>
  <si>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</si>
  <si>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</si>
  <si>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</si>
  <si>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</si>
  <si>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</si>
  <si>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</si>
  <si>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</si>
  <si>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</si>
  <si>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</si>
  <si>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</si>
  <si>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</si>
  <si>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</si>
  <si>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</si>
  <si>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</si>
  <si>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</si>
  <si>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</si>
  <si>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</si>
  <si>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</si>
  <si>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</si>
  <si>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</si>
  <si>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</si>
  <si>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</si>
  <si>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</si>
  <si>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</si>
  <si>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</si>
  <si>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</si>
  <si>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</si>
  <si>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</si>
  <si>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</si>
  <si>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</si>
  <si>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</si>
  <si>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</si>
  <si>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</si>
  <si>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</si>
  <si>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</si>
  <si>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</si>
  <si>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</si>
  <si>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</si>
  <si>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</si>
  <si>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</si>
  <si>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</si>
  <si>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</si>
  <si>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</si>
  <si>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</si>
  <si>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</si>
  <si>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</si>
  <si>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</si>
  <si>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</si>
  <si>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</si>
  <si>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</si>
  <si>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</si>
  <si>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</si>
  <si>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</si>
  <si>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</si>
  <si>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</si>
  <si>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</si>
  <si>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</si>
  <si>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</si>
  <si>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</si>
  <si>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</si>
  <si>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</si>
  <si>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</si>
  <si>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</si>
  <si>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</si>
  <si>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</si>
  <si>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</si>
  <si>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</si>
  <si>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</si>
  <si>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</si>
  <si>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</si>
  <si>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</si>
  <si>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</si>
  <si>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</si>
  <si>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</si>
  <si>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</si>
  <si>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</si>
  <si>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</si>
  <si>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</si>
  <si>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</si>
  <si>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</si>
  <si>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</si>
  <si>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</si>
  <si>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</si>
  <si>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</si>
  <si>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</si>
  <si>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</si>
  <si>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</si>
  <si>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</si>
  <si>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</si>
  <si>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</si>
  <si>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</si>
  <si>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</si>
  <si>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</si>
  <si>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</si>
  <si>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</si>
  <si>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</si>
  <si>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</si>
  <si>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</si>
  <si>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</si>
  <si>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</si>
  <si>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</si>
  <si>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</si>
  <si>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</si>
  <si>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</si>
  <si>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</si>
  <si>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</si>
  <si>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</si>
  <si>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</si>
  <si>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</si>
  <si>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</si>
  <si>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</si>
  <si>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</si>
  <si>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</si>
  <si>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</si>
  <si>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</si>
  <si>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</si>
  <si>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</si>
  <si>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</si>
  <si>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</si>
  <si>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</si>
  <si>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</si>
  <si>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</si>
  <si>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</si>
  <si>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</si>
  <si>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</si>
  <si>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</si>
  <si>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</si>
  <si>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</si>
  <si>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</si>
  <si>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</si>
  <si>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</si>
  <si>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</si>
  <si>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</si>
  <si>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</si>
  <si>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</si>
  <si>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</si>
  <si>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</si>
  <si>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</si>
  <si>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</si>
  <si>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</si>
  <si>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</si>
  <si>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</si>
  <si>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</si>
  <si>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</si>
  <si>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</si>
  <si>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</si>
  <si>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</si>
  <si>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</si>
  <si>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</si>
  <si>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</si>
  <si>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</si>
  <si>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</si>
  <si>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</si>
  <si>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</si>
  <si>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</si>
  <si>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</si>
  <si>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</si>
  <si>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</si>
  <si>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</si>
  <si>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</si>
  <si>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</si>
  <si>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</si>
  <si>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</si>
  <si>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</si>
  <si>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</si>
  <si>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</si>
  <si>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</si>
  <si>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</si>
  <si>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</si>
  <si>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</si>
  <si>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</si>
  <si>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</si>
  <si>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</si>
  <si>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</si>
  <si>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</si>
  <si>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</si>
  <si>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</si>
  <si>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</si>
  <si>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</si>
  <si>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</si>
  <si>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</si>
  <si>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</si>
  <si>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</si>
  <si>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</si>
  <si>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</si>
  <si>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</si>
  <si>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</si>
  <si>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</si>
  <si>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</si>
  <si>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</si>
  <si>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</si>
  <si>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</si>
  <si>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</si>
  <si>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</si>
  <si>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</si>
  <si>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</si>
  <si>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</si>
  <si>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</si>
  <si>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</si>
  <si>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</si>
  <si>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</si>
  <si>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</si>
  <si>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</si>
  <si>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</si>
  <si>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</si>
  <si>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</si>
  <si>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</si>
  <si>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</si>
  <si>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</si>
  <si>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</si>
  <si>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</si>
  <si>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</si>
  <si>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</si>
  <si>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</si>
  <si>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</si>
  <si>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</si>
  <si>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</si>
  <si>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</si>
  <si>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</si>
  <si>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</si>
  <si>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</si>
  <si>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</si>
  <si>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</si>
  <si>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</si>
  <si>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</si>
  <si>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</si>
  <si>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</si>
  <si>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</si>
  <si>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</si>
  <si>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</si>
  <si>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</si>
  <si>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</si>
  <si>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</si>
  <si>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</si>
  <si>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</si>
  <si>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</si>
  <si>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</si>
  <si>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</si>
  <si>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</si>
  <si>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</si>
  <si>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</si>
  <si>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</si>
  <si>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</si>
  <si>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</si>
  <si>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</si>
  <si>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</si>
  <si>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</si>
  <si>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</si>
  <si>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</si>
  <si>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</si>
  <si>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</si>
  <si>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</si>
  <si>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</si>
  <si>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</si>
  <si>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</si>
  <si>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</si>
  <si>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</si>
  <si>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</si>
  <si>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</si>
  <si>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</si>
  <si>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</si>
  <si>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</si>
  <si>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</si>
  <si>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</si>
  <si>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</si>
  <si>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</si>
  <si>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</si>
  <si>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</si>
  <si>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</si>
  <si>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</si>
  <si>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</si>
  <si>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</si>
  <si>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</si>
  <si>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</si>
  <si>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</si>
  <si>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</si>
  <si>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</si>
  <si>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</si>
  <si>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</si>
  <si>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</si>
  <si>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</si>
  <si>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</si>
  <si>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</si>
  <si>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</si>
  <si>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</si>
  <si>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</si>
  <si>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</si>
  <si>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</si>
  <si>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</si>
  <si>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</si>
  <si>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</si>
  <si>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</si>
  <si>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</si>
  <si>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</si>
  <si>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</si>
  <si>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</si>
  <si>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</si>
  <si>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</si>
  <si>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</si>
  <si>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</si>
  <si>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</si>
  <si>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</si>
  <si>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</si>
  <si>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</si>
  <si>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</si>
  <si>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</si>
  <si>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</si>
  <si>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</si>
  <si>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</si>
  <si>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</si>
  <si>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</si>
  <si>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</si>
  <si>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</si>
  <si>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</si>
  <si>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</si>
  <si>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</si>
  <si>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</si>
  <si>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</si>
  <si>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</si>
  <si>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</si>
  <si>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</si>
  <si>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</si>
  <si>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</si>
  <si>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</si>
  <si>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</si>
  <si>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</si>
  <si>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</si>
  <si>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</si>
  <si>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</si>
  <si>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</si>
  <si>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</si>
  <si>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</si>
  <si>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</si>
  <si>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</si>
  <si>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</si>
  <si>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</si>
  <si>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</si>
  <si>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</si>
  <si>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</si>
  <si>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</si>
  <si>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</si>
  <si>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</si>
  <si>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</si>
  <si>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</si>
  <si>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</si>
  <si>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</si>
  <si>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</si>
  <si>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</si>
  <si>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</si>
  <si>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</si>
  <si>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</si>
  <si>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</si>
  <si>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</si>
  <si>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</si>
  <si>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</si>
  <si>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</si>
  <si>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</si>
  <si>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</si>
  <si>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</si>
  <si>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</si>
  <si>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</si>
  <si>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</si>
  <si>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</si>
  <si>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</si>
  <si>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</si>
  <si>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</si>
  <si>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</si>
  <si>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</si>
  <si>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</si>
  <si>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</si>
  <si>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</si>
  <si>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</si>
  <si>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</si>
  <si>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</si>
  <si>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</si>
  <si>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</si>
  <si>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</si>
  <si>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</si>
  <si>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</si>
  <si>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</si>
  <si>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</si>
  <si>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</si>
  <si>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</si>
  <si>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</si>
  <si>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</si>
  <si>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</si>
  <si>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</si>
  <si>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</si>
  <si>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</si>
  <si>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</si>
  <si>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</si>
  <si>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</si>
  <si>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</si>
  <si>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</si>
  <si>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</si>
  <si>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</si>
  <si>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</si>
  <si>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</si>
  <si>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</si>
  <si>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</si>
  <si>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</si>
  <si>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</si>
  <si>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</si>
  <si>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</si>
  <si>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</si>
  <si>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</si>
  <si>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</si>
  <si>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</si>
  <si>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</si>
  <si>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</si>
  <si>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</si>
  <si>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</si>
  <si>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</si>
  <si>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</si>
  <si>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</si>
  <si>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</si>
  <si>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</si>
  <si>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</si>
  <si>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</si>
  <si>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</si>
  <si>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</si>
  <si>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</si>
  <si>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</si>
  <si>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</si>
  <si>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</si>
  <si>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</si>
  <si>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</si>
  <si>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</si>
  <si>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</si>
  <si>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</si>
  <si>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</si>
  <si>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</si>
  <si>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</si>
  <si>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</si>
  <si>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</si>
  <si>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</si>
  <si>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</si>
  <si>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</si>
  <si>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</si>
  <si>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</si>
  <si>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</si>
  <si>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</si>
  <si>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</si>
  <si>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</si>
  <si>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</si>
  <si>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</si>
  <si>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</si>
  <si>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</si>
  <si>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</si>
  <si>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</si>
  <si>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</si>
  <si>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</si>
  <si>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</si>
  <si>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</si>
  <si>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</si>
  <si>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</si>
  <si>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</si>
  <si>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</si>
  <si>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</si>
  <si>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</si>
  <si>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</si>
  <si>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</si>
  <si>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</si>
  <si>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</si>
  <si>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</si>
  <si>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</si>
  <si>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</si>
  <si>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</si>
  <si>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</si>
  <si>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</si>
  <si>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</si>
  <si>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</si>
  <si>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</si>
  <si>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</si>
  <si>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</si>
  <si>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</si>
  <si>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</si>
  <si>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</si>
  <si>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</si>
  <si>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</si>
  <si>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</si>
  <si>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</si>
  <si>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</si>
  <si>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</si>
  <si>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</si>
  <si>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</si>
  <si>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</si>
  <si>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</si>
  <si>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</si>
  <si>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</si>
  <si>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</si>
  <si>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</si>
  <si>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</si>
  <si>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</si>
  <si>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</si>
  <si>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</si>
  <si>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</si>
  <si>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</si>
  <si>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</si>
  <si>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</si>
  <si>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</si>
  <si>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</si>
  <si>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</si>
  <si>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</si>
  <si>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</si>
  <si>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</si>
  <si>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</si>
  <si>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</si>
  <si>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</si>
  <si>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</si>
  <si>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</si>
  <si>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</si>
  <si>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</si>
  <si>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</si>
  <si>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</si>
  <si>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</si>
  <si>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</si>
  <si>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</si>
  <si>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</si>
  <si>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</si>
  <si>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</si>
  <si>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</si>
  <si>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</si>
  <si>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</si>
  <si>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</si>
  <si>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</si>
  <si>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</si>
  <si>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</si>
  <si>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</si>
  <si>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</si>
  <si>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</si>
  <si>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</si>
  <si>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</si>
  <si>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</si>
  <si>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</si>
  <si>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</si>
  <si>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</si>
  <si>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</si>
  <si>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</si>
  <si>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</si>
  <si>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</si>
  <si>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</si>
  <si>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</si>
  <si>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</si>
  <si>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</si>
  <si>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</si>
  <si>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</si>
  <si>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</si>
  <si>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</si>
  <si>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</si>
  <si>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</si>
  <si>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</si>
  <si>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</si>
  <si>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</si>
  <si>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</si>
  <si>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</si>
  <si>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</si>
  <si>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</si>
  <si>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</si>
  <si>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</si>
  <si>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</si>
  <si>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</si>
  <si>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</si>
  <si>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</si>
  <si>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</si>
  <si>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</si>
  <si>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</si>
  <si>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</si>
  <si>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</si>
  <si>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</si>
  <si>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</si>
  <si>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</si>
  <si>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</si>
  <si>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</si>
  <si>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</si>
  <si>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</si>
  <si>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</si>
  <si>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</si>
  <si>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</si>
  <si>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</si>
  <si>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</si>
  <si>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</si>
  <si>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</si>
  <si>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</si>
  <si>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</si>
  <si>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</si>
  <si>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</si>
  <si>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</si>
  <si>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</si>
  <si>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</si>
  <si>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</si>
  <si>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</si>
  <si>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</si>
  <si>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</si>
  <si>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</si>
  <si>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</si>
  <si>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</si>
  <si>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</si>
  <si>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</si>
  <si>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</si>
  <si>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</si>
  <si>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</si>
  <si>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</si>
  <si>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</si>
  <si>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</si>
  <si>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</si>
  <si>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</si>
  <si>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</si>
  <si>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</si>
  <si>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</si>
  <si>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</si>
  <si>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</si>
  <si>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</si>
  <si>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</si>
  <si>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</si>
  <si>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</si>
  <si>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</si>
  <si>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</si>
  <si>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</si>
  <si>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</si>
  <si>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</si>
  <si>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</si>
  <si>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</si>
  <si>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</si>
  <si>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</si>
  <si>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</si>
  <si>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</si>
  <si>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</si>
  <si>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</si>
  <si>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</si>
  <si>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</si>
  <si>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</si>
  <si>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</si>
  <si>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</si>
  <si>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</si>
  <si>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</si>
  <si>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</si>
  <si>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</si>
  <si>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</si>
  <si>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</si>
  <si>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</si>
  <si>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</si>
  <si>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</si>
  <si>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</si>
  <si>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</si>
  <si>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</si>
  <si>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</si>
  <si>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</si>
  <si>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</si>
  <si>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</si>
  <si>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</si>
  <si>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</si>
  <si>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</si>
  <si>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</si>
  <si>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</si>
  <si>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</si>
  <si>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</si>
  <si>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</si>
  <si>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</si>
  <si>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</si>
  <si>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</si>
  <si>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</si>
  <si>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</si>
  <si>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</si>
  <si>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</si>
  <si>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</si>
  <si>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</si>
  <si>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</si>
  <si>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</si>
  <si>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</si>
  <si>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</si>
  <si>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</si>
  <si>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</si>
  <si>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</si>
  <si>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</si>
  <si>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</si>
  <si>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</si>
  <si>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</si>
  <si>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</si>
  <si>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</si>
  <si>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</si>
  <si>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</si>
  <si>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</si>
  <si>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</si>
  <si>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</si>
  <si>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</si>
  <si>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</si>
  <si>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</si>
  <si>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</si>
  <si>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</si>
  <si>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</si>
  <si>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</si>
  <si>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</si>
  <si>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</si>
  <si>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</si>
  <si>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</si>
  <si>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</si>
  <si>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</si>
  <si>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</si>
  <si>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</si>
  <si>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</si>
  <si>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</si>
  <si>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</si>
  <si>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</si>
  <si>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</si>
  <si>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</si>
  <si>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</si>
  <si>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</si>
  <si>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</si>
  <si>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</si>
  <si>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</si>
  <si>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</si>
  <si>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</si>
  <si>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</si>
  <si>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</si>
  <si>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</si>
  <si>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</si>
  <si>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</si>
  <si>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</si>
  <si>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</si>
  <si>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</si>
  <si>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</si>
  <si>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</si>
  <si>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</si>
  <si>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</si>
  <si>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</si>
  <si>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</si>
  <si>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</si>
  <si>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</si>
  <si>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</si>
  <si>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</si>
  <si>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</si>
  <si>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</si>
  <si>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</si>
  <si>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</si>
  <si>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</si>
  <si>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</si>
  <si>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</si>
  <si>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</si>
  <si>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</si>
  <si>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</si>
  <si>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</si>
  <si>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</si>
  <si>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</si>
  <si>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</si>
  <si>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</si>
  <si>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</si>
  <si>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</si>
  <si>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</si>
  <si>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</si>
  <si>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</si>
  <si>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</si>
  <si>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</si>
  <si>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</si>
  <si>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</si>
  <si>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</si>
  <si>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</si>
  <si>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</si>
  <si>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</si>
  <si>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</si>
  <si>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</si>
  <si>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</si>
  <si>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</si>
  <si>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</si>
  <si>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</si>
  <si>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</si>
  <si>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</si>
  <si>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</si>
  <si>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</si>
  <si>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</si>
  <si>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</si>
  <si>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</si>
  <si>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</si>
  <si>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</si>
  <si>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</si>
  <si>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</si>
  <si>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</si>
  <si>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</si>
  <si>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</si>
  <si>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</si>
  <si>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</si>
  <si>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</si>
  <si>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</si>
  <si>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</si>
  <si>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</si>
  <si>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</si>
  <si>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</si>
  <si>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</si>
  <si>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</si>
  <si>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</si>
  <si>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</si>
  <si>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</si>
  <si>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</si>
  <si>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</si>
  <si>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</si>
  <si>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</si>
  <si>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</si>
  <si>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</si>
  <si>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</si>
  <si>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</si>
  <si>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</si>
  <si>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</si>
  <si>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</si>
  <si>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</si>
  <si>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</si>
  <si>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</si>
  <si>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</si>
  <si>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</si>
  <si>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</si>
  <si>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</si>
  <si>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</si>
  <si>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</si>
  <si>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</si>
  <si>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</si>
  <si>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</si>
  <si>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</si>
  <si>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</si>
  <si>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</si>
  <si>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</si>
  <si>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</si>
  <si>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</si>
  <si>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</si>
  <si>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</si>
  <si>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</si>
  <si>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</si>
  <si>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</si>
  <si>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</si>
  <si>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</si>
  <si>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</si>
  <si>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</si>
  <si>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</si>
  <si>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</si>
  <si>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</si>
  <si>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</si>
  <si>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</si>
  <si>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</si>
  <si>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</si>
  <si>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</si>
  <si>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</si>
  <si>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</si>
  <si>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</si>
  <si>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</si>
  <si>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</si>
  <si>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</si>
  <si>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</si>
  <si>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</si>
  <si>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</si>
  <si>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</si>
  <si>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</si>
  <si>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</si>
  <si>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</si>
  <si>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</si>
  <si>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</si>
  <si>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</si>
  <si>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</si>
  <si>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</si>
  <si>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</si>
  <si>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</si>
  <si>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</si>
  <si>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</si>
  <si>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</si>
  <si>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</si>
  <si>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</si>
  <si>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</si>
  <si>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</si>
  <si>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</si>
  <si>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</si>
  <si>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</si>
  <si>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</si>
  <si>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</si>
  <si>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</si>
  <si>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</si>
  <si>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</si>
  <si>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</si>
  <si>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</si>
  <si>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</si>
  <si>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</si>
  <si>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</si>
  <si>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</si>
  <si>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</si>
  <si>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</si>
  <si>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</si>
  <si>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</si>
  <si>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</si>
  <si>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</si>
  <si>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</si>
  <si>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</si>
  <si>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</si>
  <si>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</si>
  <si>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</si>
  <si>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</si>
  <si>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</si>
  <si>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</si>
  <si>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</si>
  <si>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</si>
  <si>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</si>
  <si>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</si>
  <si>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</si>
  <si>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</si>
  <si>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</si>
  <si>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</si>
  <si>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</si>
  <si>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</si>
  <si>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</si>
  <si>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</si>
  <si>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</si>
  <si>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</si>
  <si>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</si>
  <si>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</si>
  <si>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</si>
  <si>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</si>
  <si>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</si>
  <si>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</si>
  <si>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</si>
  <si>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</si>
  <si>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</si>
  <si>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</si>
  <si>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</si>
  <si>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</si>
  <si>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</si>
  <si>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</si>
  <si>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</si>
  <si>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</si>
  <si>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</si>
  <si>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</si>
  <si>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</si>
  <si>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</si>
  <si>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</si>
  <si>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</si>
  <si>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</si>
  <si>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</si>
  <si>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</si>
  <si>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</si>
  <si>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</si>
  <si>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</si>
  <si>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</si>
  <si>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</si>
  <si>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</si>
  <si>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</si>
  <si>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</si>
  <si>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</si>
  <si>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</si>
  <si>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</si>
  <si>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</si>
  <si>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</si>
  <si>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</si>
  <si>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</si>
  <si>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</si>
  <si>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</si>
  <si>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</si>
  <si>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</si>
  <si>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</si>
  <si>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</si>
  <si>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</si>
  <si>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</si>
  <si>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</si>
  <si>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</si>
  <si>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</si>
  <si>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</si>
  <si>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</si>
  <si>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</si>
  <si>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</si>
  <si>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</si>
  <si>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</si>
  <si>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</si>
  <si>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</si>
  <si>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</si>
  <si>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</si>
  <si>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</si>
  <si>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</si>
  <si>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</si>
  <si>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</si>
  <si>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</si>
  <si>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</si>
  <si>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</si>
  <si>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</si>
  <si>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</si>
  <si>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</si>
  <si>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</si>
  <si>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</si>
  <si>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</si>
  <si>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</si>
  <si>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</si>
  <si>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</si>
  <si>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</si>
  <si>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</si>
  <si>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</si>
  <si>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</si>
  <si>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</si>
  <si>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</si>
  <si>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</si>
  <si>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</si>
  <si>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</si>
  <si>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</si>
  <si>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</si>
  <si>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</si>
  <si>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</si>
  <si>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</si>
  <si>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</si>
  <si>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</si>
  <si>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</si>
  <si>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</si>
  <si>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</si>
  <si>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</si>
  <si>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</si>
  <si>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</si>
  <si>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</si>
  <si>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</si>
  <si>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</si>
  <si>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</si>
  <si>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</si>
  <si>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</si>
  <si>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</si>
  <si>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</si>
  <si>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</si>
  <si>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</si>
  <si>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</si>
  <si>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</si>
  <si>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</si>
  <si>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</si>
  <si>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</si>
  <si>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</si>
  <si>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</si>
  <si>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</si>
  <si>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</si>
  <si>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</si>
  <si>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</si>
  <si>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</si>
  <si>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</si>
  <si>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</si>
  <si>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</si>
  <si>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</si>
  <si>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</si>
  <si>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</si>
  <si>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</si>
  <si>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</si>
  <si>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</si>
  <si>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</si>
  <si>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</si>
  <si>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</si>
  <si>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</si>
  <si>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</si>
  <si>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</si>
  <si>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</si>
  <si>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</si>
  <si>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</si>
  <si>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</si>
  <si>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</si>
  <si>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</si>
  <si>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</si>
  <si>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</si>
  <si>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</si>
  <si>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</si>
  <si>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</si>
  <si>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</si>
  <si>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</si>
  <si>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</si>
  <si>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</si>
  <si>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</si>
  <si>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</si>
  <si>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</si>
  <si>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</si>
  <si>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</si>
  <si>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</si>
  <si>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</si>
  <si>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</si>
  <si>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</si>
  <si>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</si>
  <si>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</si>
  <si>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</si>
  <si>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</si>
  <si>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</si>
  <si>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</si>
  <si>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</si>
  <si>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</si>
  <si>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</si>
  <si>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</si>
  <si>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</si>
  <si>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</si>
  <si>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</si>
  <si>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</si>
  <si>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</si>
  <si>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</si>
  <si>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</si>
  <si>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</si>
  <si>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</si>
  <si>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</si>
  <si>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</si>
  <si>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</si>
  <si>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</si>
  <si>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</si>
  <si>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</si>
  <si>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</si>
  <si>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</si>
  <si>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</si>
  <si>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</si>
  <si>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</si>
  <si>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</si>
  <si>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</si>
  <si>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</si>
  <si>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</si>
  <si>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</si>
  <si>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</si>
  <si>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</si>
  <si>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</si>
  <si>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</si>
  <si>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</si>
  <si>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</si>
  <si>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</si>
  <si>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</si>
  <si>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</si>
  <si>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</si>
  <si>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</si>
  <si>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</si>
  <si>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</si>
  <si>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</si>
  <si>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</si>
  <si>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</si>
  <si>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</si>
  <si>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</si>
  <si>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</si>
  <si>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</si>
  <si>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</si>
  <si>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</si>
  <si>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</si>
  <si>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</si>
  <si>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</si>
  <si>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</si>
  <si>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</si>
  <si>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</si>
  <si>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</si>
  <si>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</si>
  <si>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</si>
  <si>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</si>
  <si>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</si>
  <si>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</si>
  <si>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</si>
  <si>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</si>
  <si>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</si>
  <si>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</si>
  <si>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</si>
  <si>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</si>
  <si>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</si>
  <si>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</si>
  <si>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</si>
  <si>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</si>
  <si>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</si>
  <si>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</si>
  <si>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</si>
  <si>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</si>
  <si>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</si>
  <si>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</si>
  <si>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</si>
  <si>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</si>
  <si>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</si>
  <si>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</si>
  <si>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</si>
  <si>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</si>
  <si>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</si>
  <si>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</si>
  <si>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</si>
  <si>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</si>
  <si>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</si>
  <si>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</si>
  <si>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</si>
  <si>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</si>
  <si>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</si>
  <si>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</si>
  <si>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</si>
  <si>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</si>
  <si>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</si>
  <si>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</si>
  <si>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</si>
  <si>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</si>
  <si>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</si>
  <si>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</si>
  <si>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</si>
  <si>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</si>
  <si>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</si>
  <si>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</si>
  <si>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</si>
  <si>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</si>
  <si>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</si>
  <si>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</si>
  <si>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</si>
  <si>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</si>
  <si>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</si>
  <si>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</si>
  <si>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</si>
  <si>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</si>
  <si>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</si>
  <si>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</si>
  <si>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</si>
  <si>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</si>
  <si>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</si>
  <si>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</si>
  <si>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</si>
  <si>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</si>
  <si>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</si>
  <si>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</si>
  <si>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</si>
  <si>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</si>
  <si>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</si>
  <si>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</si>
  <si>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</si>
  <si>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</si>
  <si>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</si>
  <si>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</si>
  <si>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</si>
  <si>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</si>
  <si>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</si>
  <si>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</si>
  <si>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</si>
  <si>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</si>
  <si>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</si>
  <si>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</si>
  <si>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</si>
  <si>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</si>
  <si>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</si>
  <si>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</si>
  <si>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</si>
  <si>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</si>
  <si>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</si>
  <si>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</si>
  <si>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</si>
  <si>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</si>
  <si>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</si>
  <si>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</si>
  <si>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</si>
  <si>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</si>
  <si>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</si>
  <si>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</si>
  <si>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</si>
  <si>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</si>
  <si>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</si>
  <si>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</si>
  <si>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</si>
  <si>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</si>
  <si>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</si>
  <si>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</si>
  <si>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</si>
  <si>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</si>
  <si>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</si>
  <si>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</si>
  <si>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</si>
  <si>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</si>
  <si>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</si>
  <si>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</si>
  <si>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</si>
  <si>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</si>
  <si>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</si>
  <si>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</si>
  <si>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</si>
  <si>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</si>
  <si>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</si>
  <si>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</si>
  <si>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</si>
  <si>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</si>
  <si>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</si>
  <si>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</si>
  <si>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</si>
  <si>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</si>
  <si>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</si>
  <si>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</si>
  <si>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</si>
  <si>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</si>
  <si>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</si>
  <si>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</si>
  <si>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</si>
  <si>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</si>
  <si>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</si>
  <si>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</si>
  <si>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</si>
  <si>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</si>
  <si>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</si>
  <si>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</si>
  <si>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</si>
  <si>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</si>
  <si>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</si>
  <si>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</si>
  <si>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</si>
  <si>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</si>
  <si>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</si>
  <si>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</si>
  <si>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</si>
  <si>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</si>
  <si>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</si>
  <si>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</si>
  <si>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</si>
  <si>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</si>
  <si>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</si>
  <si>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</si>
  <si>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</si>
  <si>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</si>
  <si>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</si>
  <si>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</si>
  <si>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</si>
  <si>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</si>
  <si>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</si>
  <si>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</si>
  <si>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</si>
  <si>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</si>
  <si>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</si>
  <si>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</si>
  <si>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</si>
  <si>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</si>
  <si>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</si>
  <si>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</si>
  <si>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</si>
  <si>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</si>
  <si>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</si>
  <si>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</si>
  <si>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</si>
  <si>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</si>
  <si>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</si>
  <si>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</si>
  <si>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</si>
  <si>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</si>
  <si>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</si>
  <si>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</si>
  <si>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</si>
  <si>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</si>
  <si>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</si>
  <si>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</si>
  <si>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</si>
  <si>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</si>
  <si>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</si>
  <si>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</si>
  <si>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</si>
  <si>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</si>
  <si>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</si>
  <si>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</si>
  <si>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</si>
  <si>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</si>
  <si>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</si>
  <si>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</si>
  <si>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</si>
  <si>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</si>
  <si>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</si>
  <si>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</si>
  <si>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</si>
  <si>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</si>
  <si>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</si>
  <si>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</si>
  <si>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</si>
  <si>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</si>
  <si>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</si>
  <si>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</si>
  <si>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</si>
  <si>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</si>
  <si>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</si>
  <si>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</si>
  <si>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</si>
  <si>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</si>
  <si>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</si>
  <si>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</si>
  <si>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</si>
  <si>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</si>
  <si>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</si>
  <si>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</si>
  <si>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</si>
  <si>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</si>
  <si>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</si>
  <si>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</si>
  <si>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</si>
  <si>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</si>
  <si>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</si>
  <si>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</si>
  <si>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</si>
  <si>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</si>
  <si>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</si>
  <si>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</si>
  <si>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</si>
  <si>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</si>
  <si>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</si>
  <si>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</si>
  <si>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</si>
  <si>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</si>
  <si>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</si>
  <si>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</si>
  <si>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</si>
  <si>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</si>
  <si>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</si>
  <si>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</si>
  <si>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</si>
  <si>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</si>
  <si>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</si>
  <si>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</si>
  <si>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</si>
  <si>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</si>
  <si>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</si>
  <si>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</si>
  <si>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</si>
  <si>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</si>
  <si>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</si>
  <si>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</si>
  <si>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</si>
  <si>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</si>
  <si>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</si>
  <si>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</si>
  <si>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</si>
  <si>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</si>
  <si>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</si>
  <si>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</si>
  <si>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</si>
  <si>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</si>
  <si>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</si>
  <si>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</si>
  <si>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</si>
  <si>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</si>
  <si>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</si>
  <si>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</si>
  <si>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</si>
  <si>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</si>
  <si>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</si>
  <si>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</si>
  <si>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</si>
  <si>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</si>
  <si>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</si>
  <si>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</si>
  <si>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</si>
  <si>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</si>
  <si>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</si>
  <si>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</si>
  <si>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</si>
  <si>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</si>
  <si>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</si>
  <si>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</si>
  <si>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</si>
  <si>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</si>
  <si>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</si>
  <si>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</si>
  <si>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</si>
  <si>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</si>
  <si>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</si>
  <si>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</si>
  <si>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</si>
  <si>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</si>
  <si>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</si>
  <si>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</si>
  <si>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</si>
  <si>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</si>
  <si>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</si>
  <si>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</si>
  <si>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</si>
  <si>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</si>
  <si>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</si>
  <si>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</si>
  <si>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</si>
  <si>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</si>
  <si>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</si>
  <si>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</si>
  <si>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</si>
  <si>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</si>
  <si>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</si>
  <si>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</si>
  <si>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</si>
  <si>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</si>
  <si>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</si>
  <si>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</si>
  <si>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</si>
  <si>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</si>
  <si>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</si>
  <si>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</si>
  <si>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</si>
  <si>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</si>
  <si>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</si>
  <si>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</si>
  <si>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</si>
  <si>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</si>
  <si>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</si>
  <si>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</si>
  <si>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</si>
  <si>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</si>
  <si>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</si>
  <si>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</si>
  <si>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</si>
  <si>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</si>
  <si>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</si>
  <si>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</si>
  <si>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</si>
  <si>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</si>
  <si>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</si>
  <si>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</si>
  <si>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</si>
  <si>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</si>
  <si>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</si>
  <si>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</si>
  <si>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</si>
  <si>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</si>
  <si>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</si>
  <si>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</si>
  <si>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</si>
  <si>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</si>
  <si>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</si>
  <si>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</si>
  <si>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</si>
  <si>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</si>
  <si>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</si>
  <si>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</si>
  <si>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</si>
  <si>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</si>
  <si>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</si>
  <si>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</si>
  <si>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</si>
  <si>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</si>
  <si>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</si>
  <si>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</si>
  <si>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</si>
  <si>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</si>
  <si>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</si>
  <si>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</si>
  <si>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</si>
  <si>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</si>
  <si>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</si>
  <si>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</si>
  <si>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</si>
  <si>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</si>
  <si>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</si>
  <si>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</si>
  <si>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</si>
  <si>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</si>
  <si>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</si>
  <si>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</si>
  <si>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</si>
  <si>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</si>
  <si>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</si>
  <si>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</si>
  <si>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</si>
  <si>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</si>
  <si>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</si>
  <si>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</si>
  <si>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</si>
  <si>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</si>
  <si>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</si>
  <si>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</si>
  <si>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</si>
  <si>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</si>
  <si>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</si>
  <si>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</si>
  <si>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</si>
  <si>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</si>
  <si>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</si>
  <si>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</si>
  <si>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</si>
  <si>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</si>
  <si>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</si>
  <si>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</si>
  <si>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</si>
  <si>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</si>
  <si>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</si>
  <si>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</si>
  <si>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</si>
  <si>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</si>
  <si>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</si>
  <si>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</si>
  <si>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</si>
  <si>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</si>
  <si>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</si>
  <si>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</si>
  <si>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</si>
  <si>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</si>
  <si>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</si>
  <si>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</si>
  <si>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</si>
  <si>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</si>
  <si>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</si>
  <si>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</si>
  <si>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</si>
  <si>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</si>
  <si>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</si>
  <si>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</si>
  <si>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</si>
  <si>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</si>
  <si>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</si>
  <si>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</si>
  <si>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</si>
  <si>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</si>
  <si>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</si>
  <si>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</si>
  <si>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</si>
  <si>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</si>
  <si>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</si>
  <si>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</si>
  <si>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</si>
  <si>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</si>
  <si>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</si>
  <si>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</si>
  <si>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</si>
  <si>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</si>
  <si>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</si>
  <si>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</si>
  <si>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</si>
  <si>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</si>
  <si>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</si>
  <si>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</si>
  <si>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</si>
  <si>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</si>
  <si>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</si>
  <si>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</si>
  <si>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</si>
  <si>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</si>
  <si>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</si>
  <si>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</si>
  <si>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</si>
  <si>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</si>
  <si>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</si>
  <si>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</si>
  <si>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</si>
  <si>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</si>
  <si>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</si>
  <si>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</si>
  <si>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</si>
  <si>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</si>
  <si>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</si>
  <si>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</si>
  <si>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</si>
  <si>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</si>
  <si>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</si>
  <si>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</si>
  <si>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</si>
  <si>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</si>
  <si>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</si>
  <si>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</si>
  <si>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</si>
  <si>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</si>
  <si>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</si>
  <si>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</si>
  <si>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</si>
  <si>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</si>
  <si>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</si>
  <si>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</si>
  <si>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</si>
  <si>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</si>
  <si>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</si>
  <si>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</si>
  <si>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</si>
  <si>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</si>
  <si>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</si>
  <si>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</si>
  <si>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</si>
  <si>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</si>
  <si>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</si>
  <si>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</si>
  <si>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</si>
  <si>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</si>
  <si>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</si>
  <si>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</si>
  <si>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</si>
  <si>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</si>
  <si>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</si>
  <si>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</si>
  <si>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</si>
  <si>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</si>
  <si>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</si>
  <si>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</si>
  <si>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</si>
  <si>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</si>
  <si>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</si>
  <si>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</si>
  <si>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</si>
  <si>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</si>
  <si>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</si>
  <si>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</si>
  <si>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</si>
  <si>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</si>
  <si>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</si>
  <si>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</si>
  <si>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</si>
  <si>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</si>
  <si>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</si>
  <si>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</si>
  <si>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</si>
  <si>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</si>
  <si>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</si>
  <si>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</si>
  <si>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</si>
  <si>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</si>
  <si>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</si>
  <si>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</si>
  <si>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</si>
  <si>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</si>
  <si>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</si>
  <si>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</si>
  <si>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</si>
  <si>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</si>
  <si>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</si>
  <si>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</si>
  <si>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</si>
  <si>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</si>
  <si>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</si>
  <si>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</si>
  <si>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</si>
  <si>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</si>
  <si>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</si>
  <si>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</si>
  <si>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</si>
  <si>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</si>
  <si>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</si>
  <si>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</si>
  <si>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</si>
  <si>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</si>
  <si>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</si>
  <si>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</si>
  <si>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</si>
  <si>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</si>
  <si>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</si>
  <si>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</si>
  <si>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</si>
  <si>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</si>
  <si>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</si>
  <si>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</si>
  <si>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</si>
  <si>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</si>
  <si>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</si>
  <si>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</si>
  <si>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</si>
  <si>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</si>
  <si>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</si>
  <si>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</si>
  <si>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</si>
  <si>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</si>
  <si>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</si>
  <si>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</si>
  <si>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</si>
  <si>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</si>
  <si>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</si>
  <si>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</si>
  <si>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</si>
  <si>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</si>
  <si>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</si>
  <si>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</si>
  <si>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</si>
  <si>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</si>
  <si>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</si>
  <si>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</si>
  <si>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</si>
  <si>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</si>
  <si>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</si>
  <si>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</si>
  <si>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</si>
  <si>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</si>
  <si>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</si>
  <si>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</si>
  <si>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</si>
  <si>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</si>
  <si>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</si>
  <si>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</si>
  <si>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</si>
  <si>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</si>
  <si>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</si>
  <si>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</si>
  <si>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</si>
  <si>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</si>
  <si>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</si>
  <si>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</si>
  <si>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</si>
  <si>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</si>
  <si>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</si>
  <si>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</si>
  <si>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</si>
  <si>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</si>
  <si>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</si>
  <si>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</si>
  <si>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</si>
  <si>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</si>
  <si>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</si>
  <si>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</si>
  <si>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</si>
  <si>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</si>
  <si>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</si>
  <si>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</si>
  <si>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</si>
  <si>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</si>
  <si>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</si>
  <si>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</si>
  <si>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</si>
  <si>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</si>
  <si>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</si>
  <si>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</si>
  <si>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</si>
  <si>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</si>
  <si>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</si>
  <si>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</si>
  <si>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</si>
  <si>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</si>
  <si>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</si>
  <si>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</si>
  <si>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</si>
  <si>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</si>
  <si>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</si>
  <si>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</si>
  <si>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</si>
  <si>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</si>
  <si>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</si>
  <si>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</si>
  <si>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</si>
  <si>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</si>
  <si>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</si>
  <si>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</si>
  <si>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</si>
  <si>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</si>
  <si>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</si>
  <si>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</si>
  <si>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</si>
  <si>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</si>
  <si>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</si>
  <si>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</si>
  <si>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</si>
  <si>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</si>
  <si>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</si>
  <si>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</si>
  <si>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</si>
  <si>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</si>
  <si>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</si>
  <si>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</si>
  <si>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</si>
  <si>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</si>
  <si>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</si>
  <si>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</si>
  <si>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</si>
  <si>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</si>
  <si>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</si>
  <si>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</si>
  <si>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</si>
  <si>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</si>
  <si>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</si>
  <si>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</si>
  <si>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</si>
  <si>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</si>
  <si>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</si>
  <si>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</si>
  <si>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</si>
  <si>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</si>
  <si>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</si>
  <si>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</si>
  <si>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</si>
  <si>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</si>
  <si>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</si>
  <si>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</si>
  <si>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</si>
  <si>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</si>
  <si>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</si>
  <si>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</si>
  <si>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</si>
  <si>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</si>
  <si>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</si>
  <si>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</si>
  <si>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</si>
  <si>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</si>
  <si>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</si>
  <si>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</si>
  <si>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</si>
  <si>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</si>
  <si>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</si>
  <si>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</si>
  <si>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</si>
  <si>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</si>
  <si>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</si>
  <si>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</si>
  <si>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</si>
  <si>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</si>
  <si>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</si>
  <si>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</si>
  <si>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</si>
  <si>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</si>
  <si>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</si>
  <si>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</si>
  <si>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</si>
  <si>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</si>
  <si>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</si>
  <si>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</si>
  <si>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</si>
  <si>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</si>
  <si>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</si>
  <si>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</si>
  <si>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</si>
  <si>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</si>
  <si>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</si>
  <si>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</si>
  <si>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</si>
  <si>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</si>
  <si>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</si>
  <si>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</si>
  <si>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</si>
  <si>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</si>
  <si>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</si>
  <si>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</si>
  <si>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</si>
  <si>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</si>
  <si>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</si>
  <si>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</si>
  <si>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</si>
  <si>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</si>
  <si>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</si>
  <si>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</si>
  <si>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</si>
  <si>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</si>
  <si>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</si>
  <si>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</si>
  <si>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</si>
  <si>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</si>
  <si>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</si>
  <si>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</si>
  <si>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</si>
  <si>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</si>
  <si>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</si>
  <si>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</si>
  <si>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</si>
  <si>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</si>
  <si>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</si>
  <si>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</si>
  <si>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</si>
  <si>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</si>
  <si>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</si>
  <si>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</si>
  <si>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</si>
  <si>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</si>
  <si>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</si>
  <si>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</si>
  <si>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</si>
  <si>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</si>
  <si>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</si>
  <si>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</si>
  <si>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</si>
  <si>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</si>
  <si>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</si>
  <si>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</si>
  <si>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</si>
  <si>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</si>
  <si>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</si>
  <si>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</si>
  <si>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</si>
  <si>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</si>
  <si>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</si>
  <si>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</si>
  <si>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</si>
  <si>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</si>
  <si>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</si>
  <si>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</si>
  <si>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</si>
  <si>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</si>
  <si>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</si>
  <si>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</si>
  <si>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</si>
  <si>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</si>
  <si>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</si>
  <si>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</si>
  <si>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</si>
  <si>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</si>
  <si>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</si>
  <si>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</si>
  <si>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</si>
  <si>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</si>
  <si>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</si>
  <si>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</si>
  <si>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</si>
  <si>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</si>
  <si>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</si>
  <si>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</si>
  <si>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</si>
  <si>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</si>
  <si>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</si>
  <si>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</si>
  <si>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</si>
  <si>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</si>
  <si>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</si>
  <si>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</si>
  <si>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</si>
  <si>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</si>
  <si>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</si>
  <si>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</si>
  <si>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</si>
  <si>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</si>
  <si>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</si>
  <si>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</si>
  <si>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</si>
  <si>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</si>
  <si>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</si>
  <si>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</si>
  <si>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</si>
  <si>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</si>
  <si>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</si>
  <si>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</si>
  <si>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</si>
  <si>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</si>
  <si>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</si>
  <si>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</si>
  <si>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</si>
  <si>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</si>
  <si>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</si>
  <si>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</si>
  <si>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</si>
  <si>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</si>
  <si>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</si>
  <si>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</si>
  <si>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</si>
  <si>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</si>
  <si>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</si>
  <si>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</si>
  <si>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</si>
  <si>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</si>
  <si>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</si>
  <si>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</si>
  <si>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</si>
  <si>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</si>
  <si>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</si>
  <si>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</si>
  <si>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</si>
  <si>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</si>
  <si>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</si>
  <si>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</si>
  <si>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</si>
  <si>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</si>
  <si>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</si>
  <si>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</si>
  <si>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</si>
  <si>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</si>
  <si>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</si>
  <si>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</si>
  <si>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</si>
  <si>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</si>
  <si>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</si>
  <si>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</si>
  <si>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</si>
  <si>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</si>
  <si>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</si>
  <si>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</si>
  <si>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</si>
  <si>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</si>
  <si>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</si>
  <si>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</si>
  <si>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</si>
  <si>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</si>
  <si>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</si>
  <si>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</si>
  <si>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</si>
  <si>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</si>
  <si>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</si>
  <si>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</si>
  <si>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</si>
  <si>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</si>
  <si>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</si>
  <si>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</si>
  <si>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</si>
  <si>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</si>
  <si>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</si>
  <si>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</si>
  <si>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</si>
  <si>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</si>
  <si>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</si>
  <si>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</si>
  <si>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</si>
  <si>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</si>
  <si>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</si>
  <si>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</si>
  <si>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</si>
  <si>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</si>
  <si>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</si>
  <si>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</si>
  <si>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</si>
  <si>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</si>
  <si>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</si>
  <si>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</si>
  <si>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</si>
  <si>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</si>
  <si>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</si>
  <si>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</si>
  <si>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</si>
  <si>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</si>
  <si>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</si>
  <si>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</si>
  <si>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</si>
  <si>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</si>
  <si>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</si>
  <si>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</si>
  <si>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</si>
  <si>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</si>
  <si>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</si>
  <si>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</si>
  <si>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</si>
  <si>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</si>
  <si>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</si>
  <si>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</si>
  <si>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</si>
  <si>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</si>
  <si>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</si>
  <si>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</si>
  <si>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</si>
  <si>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</si>
  <si>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</si>
  <si>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</si>
  <si>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</si>
  <si>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</si>
  <si>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</si>
  <si>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</si>
  <si>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</si>
  <si>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</si>
  <si>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</si>
  <si>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</si>
  <si>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</si>
  <si>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</si>
  <si>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</si>
  <si>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</si>
  <si>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</si>
  <si>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</si>
  <si>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</si>
  <si>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</si>
  <si>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</si>
  <si>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</si>
  <si>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</si>
  <si>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</si>
  <si>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</si>
  <si>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</si>
  <si>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</si>
  <si>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</si>
  <si>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</si>
  <si>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</si>
  <si>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</si>
  <si>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</si>
  <si>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</si>
  <si>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</si>
  <si>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</si>
  <si>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</si>
  <si>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</si>
  <si>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</si>
  <si>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</si>
  <si>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</si>
  <si>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</si>
  <si>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</si>
  <si>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</si>
  <si>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</si>
  <si>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</si>
  <si>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</si>
  <si>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</si>
  <si>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</si>
  <si>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</si>
  <si>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</si>
  <si>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</si>
  <si>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</si>
  <si>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</si>
  <si>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</si>
  <si>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</si>
  <si>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</si>
  <si>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</si>
  <si>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</si>
  <si>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</si>
  <si>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</si>
  <si>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</si>
  <si>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</si>
  <si>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</si>
  <si>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</si>
  <si>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</si>
  <si>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</si>
  <si>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</si>
  <si>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</si>
  <si>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</si>
  <si>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</si>
  <si>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</si>
  <si>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</si>
  <si>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</si>
  <si>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</si>
  <si>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</si>
  <si>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</si>
  <si>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</si>
  <si>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</si>
  <si>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</si>
  <si>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</si>
  <si>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</si>
  <si>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</si>
  <si>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</si>
  <si>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</si>
  <si>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</si>
  <si>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</si>
  <si>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</si>
  <si>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</si>
  <si>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</si>
  <si>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</si>
  <si>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</si>
  <si>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</si>
  <si>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</si>
  <si>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</si>
  <si>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</si>
  <si>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</si>
  <si>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</si>
  <si>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</si>
  <si>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</si>
  <si>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</si>
  <si>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</si>
  <si>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</si>
  <si>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</si>
  <si>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</si>
  <si>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</si>
  <si>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</si>
  <si>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</si>
  <si>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</si>
  <si>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</si>
  <si>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</si>
  <si>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</si>
  <si>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</si>
  <si>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</si>
  <si>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</si>
  <si>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</si>
  <si>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</si>
  <si>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</si>
  <si>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</si>
  <si>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</si>
  <si>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</si>
  <si>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</si>
  <si>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</si>
  <si>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</si>
  <si>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</si>
  <si>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</si>
  <si>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</si>
  <si>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</si>
  <si>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</si>
  <si>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</si>
  <si>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</si>
  <si>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</si>
  <si>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</si>
  <si>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</si>
  <si>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</si>
  <si>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</si>
  <si>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</si>
  <si>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</si>
  <si>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</si>
  <si>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</si>
  <si>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</si>
  <si>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</si>
  <si>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</si>
  <si>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</si>
  <si>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</si>
  <si>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</si>
  <si>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</si>
  <si>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</si>
  <si>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</si>
  <si>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</si>
  <si>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</si>
  <si>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</si>
  <si>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</si>
  <si>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</si>
  <si>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</si>
  <si>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</si>
  <si>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</si>
  <si>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</si>
  <si>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</si>
  <si>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</si>
  <si>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</si>
  <si>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</si>
  <si>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</si>
  <si>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</si>
  <si>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</si>
  <si>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</si>
  <si>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</si>
  <si>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</si>
  <si>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</si>
  <si>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</si>
  <si>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</si>
  <si>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</si>
  <si>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</si>
  <si>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</si>
  <si>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</si>
  <si>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</si>
  <si>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</si>
  <si>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</si>
  <si>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</si>
  <si>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</si>
  <si>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</si>
  <si>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</si>
  <si>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</si>
  <si>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</si>
  <si>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</si>
  <si>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</si>
  <si>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</si>
  <si>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</si>
  <si>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</si>
  <si>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</si>
  <si>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</si>
  <si>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</si>
  <si>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</si>
  <si>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</si>
  <si>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</si>
  <si>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</si>
  <si>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</si>
  <si>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</si>
  <si>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</si>
  <si>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</si>
  <si>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</si>
  <si>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</si>
  <si>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</si>
  <si>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</si>
  <si>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</si>
  <si>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</si>
  <si>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</si>
  <si>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</si>
  <si>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</si>
  <si>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</si>
  <si>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</si>
  <si>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</si>
  <si>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</si>
  <si>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</si>
  <si>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</si>
  <si>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</si>
  <si>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</si>
  <si>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</si>
  <si>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</si>
  <si>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</si>
  <si>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</si>
  <si>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</si>
  <si>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</si>
  <si>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</si>
  <si>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</si>
  <si>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</si>
  <si>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</si>
  <si>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</si>
  <si>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</si>
  <si>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</si>
  <si>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</si>
  <si>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</si>
  <si>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</si>
  <si>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</si>
  <si>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</si>
  <si>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</si>
  <si>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</si>
  <si>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</si>
  <si>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</si>
  <si>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</si>
  <si>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</si>
  <si>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</si>
  <si>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</si>
  <si>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</si>
  <si>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</si>
  <si>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</si>
  <si>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</si>
  <si>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</si>
  <si>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</si>
  <si>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</si>
  <si>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</si>
  <si>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</si>
  <si>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</si>
  <si>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</si>
  <si>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</si>
  <si>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</si>
  <si>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</si>
  <si>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</si>
  <si>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</si>
  <si>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</si>
  <si>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</si>
  <si>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</si>
  <si>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</si>
  <si>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</si>
  <si>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</si>
  <si>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</si>
  <si>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</si>
  <si>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</si>
  <si>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</si>
  <si>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</si>
  <si>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</si>
  <si>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</si>
  <si>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</si>
  <si>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</si>
  <si>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</si>
  <si>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</si>
  <si>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</si>
  <si>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</si>
  <si>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</si>
  <si>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</si>
  <si>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</si>
  <si>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</si>
  <si>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</si>
  <si>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</si>
  <si>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</si>
  <si>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</si>
  <si>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</si>
  <si>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</si>
  <si>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</si>
  <si>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</si>
  <si>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</si>
  <si>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</si>
  <si>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</si>
  <si>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</si>
  <si>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</si>
  <si>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</si>
  <si>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</si>
  <si>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</si>
  <si>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</si>
  <si>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</si>
  <si>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</si>
  <si>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</si>
  <si>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</si>
  <si>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</si>
  <si>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</si>
  <si>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</si>
  <si>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</si>
  <si>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</si>
  <si>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</si>
  <si>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</si>
  <si>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</si>
  <si>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</si>
  <si>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</si>
  <si>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</si>
  <si>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</si>
  <si>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</si>
  <si>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</si>
  <si>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</si>
  <si>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</si>
  <si>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</si>
  <si>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</si>
  <si>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</si>
  <si>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</si>
  <si>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</si>
  <si>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</si>
  <si>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</si>
  <si>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</si>
  <si>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</si>
  <si>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</si>
  <si>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</si>
  <si>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</si>
  <si>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</si>
  <si>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</si>
  <si>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</si>
  <si>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</si>
  <si>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</si>
  <si>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</si>
  <si>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</si>
  <si>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</si>
  <si>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</si>
  <si>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</si>
  <si>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</si>
  <si>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</si>
  <si>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</si>
  <si>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</si>
  <si>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</si>
  <si>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</si>
  <si>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</si>
  <si>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</si>
  <si>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</si>
  <si>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</si>
  <si>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</si>
  <si>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</si>
  <si>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</si>
  <si>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</si>
  <si>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</si>
  <si>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</si>
  <si>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</si>
  <si>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</si>
  <si>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</si>
  <si>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</si>
  <si>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</si>
  <si>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</si>
  <si>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</si>
  <si>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</si>
  <si>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</si>
  <si>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</si>
  <si>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</si>
  <si>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</si>
  <si>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</si>
  <si>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</si>
  <si>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</si>
  <si>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</si>
  <si>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</si>
  <si>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</si>
  <si>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</si>
  <si>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</si>
  <si>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</si>
  <si>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</si>
  <si>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</si>
  <si>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</si>
  <si>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</si>
  <si>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</si>
  <si>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</si>
  <si>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</si>
  <si>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</si>
  <si>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</si>
  <si>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</si>
  <si>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</si>
  <si>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</si>
  <si>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</si>
  <si>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</si>
  <si>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</si>
  <si>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</si>
  <si>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</si>
  <si>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</si>
  <si>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</si>
  <si>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</si>
  <si>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</si>
  <si>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</si>
  <si>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</si>
  <si>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</si>
  <si>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</si>
  <si>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</si>
  <si>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</si>
  <si>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</si>
  <si>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</si>
  <si>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</si>
  <si>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</si>
  <si>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</si>
  <si>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</si>
  <si>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</si>
  <si>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</si>
  <si>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</si>
  <si>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</si>
  <si>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</si>
  <si>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</si>
  <si>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</si>
  <si>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</si>
  <si>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</si>
  <si>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</si>
  <si>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</si>
  <si>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</si>
  <si>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</si>
  <si>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</si>
  <si>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</si>
  <si>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</si>
  <si>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</si>
  <si>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</si>
  <si>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</si>
  <si>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</si>
  <si>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</si>
  <si>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</si>
  <si>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</si>
  <si>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</si>
  <si>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</si>
  <si>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</si>
  <si>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</si>
  <si>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</si>
  <si>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</si>
  <si>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</si>
  <si>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</si>
  <si>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</si>
  <si>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</si>
  <si>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</si>
  <si>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</si>
  <si>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</si>
  <si>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</si>
  <si>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</si>
  <si>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</si>
  <si>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</si>
  <si>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</si>
  <si>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</si>
  <si>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</si>
  <si>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</si>
  <si>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</si>
  <si>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</si>
  <si>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</si>
  <si>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</si>
  <si>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</si>
  <si>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</si>
  <si>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</si>
  <si>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</si>
  <si>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</si>
  <si>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</si>
  <si>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</si>
  <si>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</si>
  <si>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</si>
  <si>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</si>
  <si>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</si>
  <si>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</si>
  <si>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</si>
  <si>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</si>
  <si>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</si>
  <si>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</si>
  <si>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</si>
  <si>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</si>
  <si>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</si>
  <si>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</si>
  <si>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</si>
  <si>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</si>
  <si>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</si>
  <si>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</si>
  <si>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</si>
  <si>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</si>
  <si>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</si>
  <si>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</si>
  <si>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</si>
  <si>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</si>
  <si>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</si>
  <si>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</si>
  <si>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</si>
  <si>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</si>
  <si>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</si>
  <si>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</si>
  <si>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</si>
  <si>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</si>
  <si>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</si>
  <si>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</si>
  <si>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</si>
  <si>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</si>
  <si>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</si>
  <si>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</si>
  <si>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</si>
  <si>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</si>
  <si>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</si>
  <si>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</si>
  <si>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</si>
  <si>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</si>
  <si>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</si>
  <si>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</si>
  <si>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</si>
  <si>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</si>
  <si>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</si>
  <si>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</si>
  <si>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</si>
  <si>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</si>
  <si>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</si>
  <si>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</si>
  <si>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</si>
  <si>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</si>
  <si>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</si>
  <si>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</si>
  <si>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</si>
  <si>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</si>
  <si>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</si>
  <si>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</si>
  <si>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</si>
  <si>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</si>
  <si>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</si>
  <si>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</si>
  <si>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</si>
  <si>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</si>
  <si>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</si>
  <si>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</si>
  <si>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</si>
  <si>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</si>
  <si>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</si>
  <si>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</si>
  <si>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</si>
  <si>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</si>
  <si>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</si>
  <si>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</si>
  <si>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</si>
  <si>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</si>
  <si>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</si>
  <si>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</si>
  <si>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</si>
  <si>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</si>
  <si>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</si>
  <si>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</si>
  <si>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</si>
  <si>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</si>
  <si>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</si>
  <si>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</si>
  <si>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</si>
  <si>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</si>
  <si>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</si>
  <si>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</si>
  <si>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</si>
  <si>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</si>
  <si>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</si>
  <si>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</si>
  <si>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</si>
  <si>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</si>
  <si>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</si>
  <si>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</si>
  <si>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</si>
  <si>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</si>
  <si>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</si>
  <si>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</si>
  <si>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</si>
  <si>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</si>
  <si>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</si>
  <si>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</si>
  <si>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</si>
  <si>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</si>
  <si>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</si>
  <si>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</si>
  <si>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</si>
  <si>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</si>
  <si>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</si>
  <si>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</si>
  <si>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</si>
  <si>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</si>
  <si>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</si>
  <si>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</si>
  <si>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</si>
  <si>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</si>
  <si>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</si>
  <si>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</si>
  <si>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</si>
  <si>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</si>
  <si>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</si>
  <si>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</si>
  <si>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</si>
  <si>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</si>
  <si>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</si>
  <si>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</si>
  <si>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</si>
  <si>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</si>
  <si>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</si>
  <si>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</si>
  <si>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</si>
  <si>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</si>
  <si>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</si>
  <si>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</si>
  <si>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</si>
  <si>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</si>
  <si>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</si>
  <si>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</si>
  <si>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</si>
  <si>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</si>
  <si>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</si>
  <si>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</si>
  <si>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</si>
  <si>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</si>
  <si>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</si>
  <si>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</si>
  <si>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</si>
  <si>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</si>
  <si>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</si>
  <si>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</si>
  <si>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</si>
  <si>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</si>
  <si>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</si>
  <si>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</si>
  <si>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</si>
  <si>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</si>
  <si>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</si>
  <si>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</si>
  <si>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</si>
  <si>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</si>
  <si>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</si>
  <si>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</si>
  <si>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</si>
  <si>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</si>
  <si>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</si>
  <si>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</si>
  <si>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</si>
  <si>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</si>
  <si>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</si>
  <si>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</si>
  <si>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</si>
  <si>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</si>
  <si>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</si>
  <si>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</si>
  <si>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</si>
  <si>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</si>
  <si>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</si>
  <si>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</si>
  <si>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</si>
  <si>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</si>
  <si>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</si>
  <si>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</si>
  <si>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</si>
  <si>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</si>
  <si>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</si>
  <si>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</si>
  <si>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</si>
  <si>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</si>
  <si>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</si>
  <si>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</si>
  <si>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</si>
  <si>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</si>
  <si>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</si>
  <si>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</si>
  <si>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</si>
  <si>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</si>
  <si>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</si>
  <si>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</si>
  <si>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</si>
  <si>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</si>
  <si>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</si>
  <si>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</si>
  <si>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</si>
  <si>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</si>
  <si>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</si>
  <si>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</si>
  <si>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</si>
  <si>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</si>
  <si>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</si>
  <si>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</si>
  <si>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</si>
  <si>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</si>
  <si>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</si>
  <si>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</si>
  <si>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</si>
  <si>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</si>
  <si>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</si>
  <si>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</si>
  <si>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</si>
  <si>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</si>
  <si>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</si>
  <si>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</si>
  <si>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</si>
  <si>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</si>
  <si>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</si>
  <si>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</si>
  <si>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</si>
  <si>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</si>
  <si>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</si>
  <si>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</si>
  <si>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</si>
  <si>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</si>
  <si>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</si>
  <si>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</si>
  <si>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</si>
  <si>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</si>
  <si>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</si>
  <si>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</si>
  <si>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</si>
  <si>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</si>
  <si>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</si>
  <si>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</si>
  <si>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</si>
  <si>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</si>
  <si>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</si>
  <si>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</si>
  <si>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</si>
  <si>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</si>
  <si>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</si>
  <si>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</si>
  <si>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</si>
  <si>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</si>
  <si>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</si>
  <si>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</si>
  <si>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</si>
  <si>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</si>
  <si>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</si>
  <si>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</si>
  <si>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</si>
  <si>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</si>
  <si>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</si>
  <si>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</si>
  <si>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</si>
  <si>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</si>
  <si>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</si>
  <si>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</si>
  <si>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</si>
  <si>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</si>
  <si>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</si>
  <si>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</si>
  <si>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</si>
  <si>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</si>
  <si>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</si>
  <si>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</si>
  <si>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</si>
  <si>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</si>
  <si>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</si>
  <si>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</si>
  <si>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</si>
  <si>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</si>
  <si>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</si>
  <si>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</si>
  <si>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</si>
  <si>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</si>
  <si>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</si>
  <si>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</si>
  <si>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</si>
  <si>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</si>
  <si>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</si>
  <si>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</si>
  <si>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</si>
  <si>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</si>
  <si>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</si>
  <si>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</si>
  <si>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</si>
  <si>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</si>
  <si>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</si>
  <si>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</si>
  <si>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</si>
  <si>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</si>
  <si>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</si>
  <si>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</si>
  <si>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</si>
  <si>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</si>
  <si>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</si>
  <si>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</si>
  <si>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</si>
  <si>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</si>
  <si>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</si>
  <si>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</si>
  <si>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</si>
  <si>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</si>
  <si>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</si>
  <si>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</si>
  <si>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</si>
  <si>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</si>
  <si>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</si>
  <si>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</si>
  <si>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</si>
  <si>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</si>
  <si>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</si>
  <si>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</si>
  <si>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</si>
  <si>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</si>
  <si>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</si>
  <si>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</si>
  <si>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</si>
  <si>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</si>
  <si>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</si>
  <si>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</si>
  <si>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</si>
  <si>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</si>
  <si>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</si>
  <si>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</si>
  <si>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</si>
  <si>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</si>
  <si>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</si>
  <si>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</si>
  <si>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</si>
  <si>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</si>
  <si>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</si>
  <si>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</si>
  <si>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</si>
  <si>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</si>
  <si>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</si>
  <si>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</si>
  <si>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</si>
  <si>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</si>
  <si>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</si>
  <si>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</si>
  <si>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</si>
  <si>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</si>
  <si>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</si>
  <si>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</si>
  <si>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</si>
  <si>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</si>
  <si>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</si>
  <si>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</si>
  <si>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</si>
  <si>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</si>
  <si>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</si>
  <si>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</si>
  <si>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</si>
  <si>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</si>
  <si>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</si>
  <si>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</si>
  <si>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</si>
  <si>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</si>
  <si>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</si>
  <si>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</si>
  <si>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</si>
  <si>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</si>
  <si>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</si>
  <si>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</si>
  <si>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</si>
  <si>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</si>
  <si>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</si>
  <si>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</si>
  <si>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</si>
  <si>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</si>
  <si>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</si>
  <si>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</si>
  <si>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</si>
  <si>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</si>
  <si>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</si>
  <si>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</si>
  <si>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</si>
  <si>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</si>
  <si>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</si>
  <si>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</si>
  <si>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</si>
  <si>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</si>
  <si>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</si>
  <si>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</si>
  <si>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</si>
  <si>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</si>
  <si>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</si>
  <si>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</si>
  <si>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</si>
  <si>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</si>
  <si>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</si>
  <si>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</si>
  <si>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</si>
  <si>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</si>
  <si>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</si>
  <si>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</si>
  <si>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</si>
  <si>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</si>
  <si>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</si>
  <si>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</si>
  <si>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</si>
  <si>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</si>
  <si>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</si>
  <si>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</si>
  <si>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</si>
  <si>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</si>
  <si>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</si>
  <si>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</si>
  <si>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</si>
  <si>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</si>
  <si>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</si>
  <si>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</si>
  <si>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</si>
  <si>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</si>
  <si>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</si>
  <si>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</si>
  <si>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</si>
  <si>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</si>
  <si>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</si>
  <si>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</si>
  <si>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</si>
  <si>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</si>
  <si>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</si>
  <si>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</si>
  <si>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</si>
  <si>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</si>
  <si>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</si>
  <si>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</si>
  <si>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</si>
  <si>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</si>
  <si>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</si>
  <si>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</si>
  <si>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</si>
  <si>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</si>
  <si>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</si>
  <si>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</si>
  <si>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</si>
  <si>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</si>
  <si>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</si>
  <si>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</si>
  <si>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</si>
  <si>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</si>
  <si>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</si>
  <si>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</si>
  <si>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</si>
  <si>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</si>
  <si>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</si>
  <si>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</si>
  <si>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</si>
  <si>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</si>
  <si>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</si>
  <si>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</si>
  <si>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</si>
  <si>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</si>
  <si>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</si>
  <si>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</si>
  <si>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</si>
  <si>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</si>
  <si>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</si>
  <si>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</si>
  <si>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</si>
  <si>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</si>
  <si>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</si>
  <si>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</si>
  <si>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</si>
  <si>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</si>
  <si>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</si>
  <si>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</si>
  <si>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</si>
  <si>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</si>
  <si>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</si>
  <si>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</si>
  <si>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</si>
  <si>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</si>
  <si>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</si>
  <si>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</si>
  <si>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</si>
  <si>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</si>
  <si>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</si>
  <si>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</si>
  <si>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</si>
  <si>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</si>
  <si>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</si>
  <si>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</si>
  <si>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</si>
  <si>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</si>
  <si>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</si>
  <si>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</si>
  <si>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</si>
  <si>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</si>
  <si>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</si>
  <si>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</si>
  <si>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</si>
  <si>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</si>
  <si>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</si>
  <si>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</si>
  <si>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</si>
  <si>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</si>
  <si>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</si>
  <si>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</si>
  <si>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</si>
  <si>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</si>
  <si>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</si>
  <si>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</si>
  <si>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</si>
  <si>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</si>
  <si>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</si>
  <si>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</si>
  <si>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</si>
  <si>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</si>
  <si>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</si>
  <si>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</si>
  <si>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</si>
  <si>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</si>
  <si>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</si>
  <si>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</si>
  <si>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</si>
  <si>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</si>
  <si>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</si>
  <si>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</si>
  <si>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</si>
  <si>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</si>
  <si>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</si>
  <si>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</si>
  <si>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</si>
  <si>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</si>
  <si>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</si>
  <si>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</si>
  <si>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</si>
  <si>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</si>
  <si>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</si>
  <si>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</si>
  <si>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</si>
  <si>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</si>
  <si>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</si>
  <si>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</si>
  <si>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</si>
  <si>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</si>
  <si>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</si>
  <si>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</si>
  <si>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</si>
  <si>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</si>
  <si>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</si>
  <si>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</si>
  <si>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</si>
  <si>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</si>
  <si>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</si>
  <si>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</si>
  <si>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</si>
  <si>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</si>
  <si>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</si>
  <si>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</si>
  <si>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</si>
  <si>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</si>
  <si>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</si>
  <si>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</si>
  <si>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</si>
  <si>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</si>
  <si>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</si>
  <si>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</si>
  <si>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</si>
  <si>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</si>
  <si>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</si>
  <si>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</si>
  <si>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</si>
  <si>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</si>
  <si>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</si>
  <si>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</si>
  <si>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</si>
  <si>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</si>
  <si>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</si>
  <si>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</si>
  <si>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</si>
  <si>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</si>
  <si>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</si>
  <si>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</si>
  <si>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</si>
  <si>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</si>
  <si>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</si>
  <si>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</si>
  <si>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</si>
  <si>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</si>
  <si>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</si>
  <si>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</si>
  <si>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</si>
  <si>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</si>
  <si>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</si>
  <si>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</si>
  <si>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</si>
  <si>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</si>
  <si>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</si>
  <si>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</si>
  <si>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</si>
  <si>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</si>
  <si>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</si>
  <si>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</si>
  <si>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</si>
  <si>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</si>
  <si>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</si>
  <si>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</si>
  <si>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</si>
  <si>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</si>
  <si>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</si>
  <si>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</si>
  <si>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</si>
  <si>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</si>
  <si>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</si>
  <si>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</si>
  <si>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</si>
  <si>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</si>
  <si>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</si>
  <si>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</si>
  <si>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</si>
  <si>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</si>
  <si>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</si>
  <si>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</si>
  <si>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</si>
  <si>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</si>
  <si>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</si>
  <si>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</si>
  <si>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</si>
  <si>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</si>
  <si>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</si>
  <si>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</si>
  <si>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</si>
  <si>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</si>
  <si>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</si>
  <si>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</si>
  <si>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</si>
  <si>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</si>
  <si>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</si>
  <si>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</si>
  <si>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</si>
  <si>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</si>
  <si>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</si>
  <si>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</si>
  <si>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</si>
  <si>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</si>
  <si>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</si>
  <si>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</si>
  <si>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</si>
  <si>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</si>
  <si>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</si>
  <si>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</si>
  <si>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</si>
  <si>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</si>
  <si>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</si>
  <si>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</si>
  <si>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</si>
  <si>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</si>
  <si>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</si>
  <si>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</si>
  <si>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</si>
  <si>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</si>
  <si>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</si>
  <si>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</si>
  <si>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</si>
  <si>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</si>
  <si>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</si>
  <si>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</si>
  <si>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</si>
  <si>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</si>
  <si>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</si>
  <si>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</si>
  <si>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</si>
  <si>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</si>
  <si>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</si>
  <si>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</si>
  <si>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</si>
  <si>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</si>
  <si>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</si>
  <si>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</si>
  <si>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</si>
  <si>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</si>
  <si>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</si>
  <si>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</si>
  <si>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</si>
  <si>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</si>
  <si>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</si>
  <si>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</si>
  <si>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</si>
  <si>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</si>
  <si>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</si>
  <si>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</si>
  <si>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</si>
  <si>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</si>
  <si>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</si>
  <si>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</si>
  <si>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</si>
  <si>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</si>
  <si>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</si>
  <si>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</si>
  <si>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</si>
  <si>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</si>
  <si>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</si>
  <si>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</si>
  <si>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</si>
  <si>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</si>
  <si>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</si>
  <si>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</si>
  <si>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</si>
  <si>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</si>
  <si>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</si>
  <si>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</si>
  <si>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</si>
  <si>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</si>
  <si>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</si>
  <si>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</si>
  <si>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</si>
  <si>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</si>
  <si>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</si>
  <si>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</si>
  <si>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</si>
  <si>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</si>
  <si>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</si>
  <si>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</si>
  <si>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</si>
  <si>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</si>
  <si>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</si>
  <si>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</si>
  <si>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</si>
  <si>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</si>
  <si>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</si>
  <si>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</si>
  <si>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</si>
  <si>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</si>
  <si>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</si>
  <si>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</si>
  <si>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</si>
  <si>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</si>
  <si>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</si>
  <si>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</si>
  <si>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</si>
  <si>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</si>
  <si>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</si>
  <si>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</si>
  <si>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</si>
  <si>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</si>
  <si>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</si>
  <si>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</si>
  <si>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</si>
  <si>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</si>
  <si>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</si>
  <si>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</si>
  <si>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</si>
  <si>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</si>
  <si>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</si>
  <si>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</si>
  <si>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</si>
  <si>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</si>
  <si>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</si>
  <si>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</si>
  <si>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</si>
  <si>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</si>
  <si>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</si>
  <si>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</si>
  <si>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</si>
  <si>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</si>
  <si>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</si>
  <si>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</si>
  <si>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</si>
  <si>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</si>
  <si>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</si>
  <si>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</si>
  <si>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</si>
  <si>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</si>
  <si>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</si>
  <si>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</si>
  <si>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</si>
  <si>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</si>
  <si>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</si>
  <si>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</si>
  <si>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</si>
  <si>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</si>
  <si>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</si>
  <si>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</si>
  <si>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</si>
  <si>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</si>
  <si>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</si>
  <si>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</si>
  <si>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</si>
  <si>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</si>
  <si>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</si>
  <si>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</si>
  <si>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</si>
  <si>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</si>
  <si>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</si>
  <si>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</si>
  <si>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</si>
  <si>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</si>
  <si>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</si>
  <si>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</si>
  <si>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</si>
  <si>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</si>
  <si>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</si>
  <si>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</si>
  <si>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</si>
  <si>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</si>
  <si>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</si>
  <si>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</si>
  <si>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</si>
  <si>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</si>
  <si>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</si>
  <si>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</si>
  <si>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</si>
  <si>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</si>
  <si>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</si>
  <si>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</si>
  <si>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</si>
  <si>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</si>
  <si>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</si>
  <si>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</si>
  <si>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</si>
  <si>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</si>
  <si>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</si>
  <si>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</si>
  <si>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</si>
  <si>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</si>
  <si>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</si>
  <si>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</si>
  <si>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</si>
  <si>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</si>
  <si>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</si>
  <si>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</si>
  <si>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</si>
  <si>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</si>
  <si>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</si>
  <si>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</si>
  <si>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</si>
  <si>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</si>
  <si>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</si>
  <si>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</si>
  <si>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</si>
  <si>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</si>
  <si>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</si>
  <si>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</si>
  <si>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</si>
  <si>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</si>
  <si>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</si>
  <si>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</si>
  <si>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</si>
  <si>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</si>
  <si>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</si>
  <si>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</si>
  <si>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</si>
  <si>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</si>
  <si>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</si>
  <si>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</si>
  <si>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</si>
  <si>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</si>
  <si>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</si>
  <si>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</si>
  <si>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</si>
  <si>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</si>
  <si>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</si>
  <si>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</si>
  <si>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</si>
  <si>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</si>
  <si>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</si>
  <si>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</si>
  <si>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</si>
  <si>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</si>
  <si>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</si>
  <si>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</si>
  <si>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</si>
  <si>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</si>
  <si>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</si>
  <si>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</si>
  <si>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</si>
  <si>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</si>
  <si>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</si>
  <si>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</si>
  <si>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</si>
  <si>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</si>
  <si>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</si>
  <si>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</si>
  <si>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</si>
  <si>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</si>
  <si>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</si>
  <si>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</si>
  <si>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</si>
  <si>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</si>
  <si>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</si>
  <si>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</si>
  <si>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</si>
  <si>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</si>
  <si>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</si>
  <si>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</si>
  <si>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</si>
  <si>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</si>
  <si>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</si>
  <si>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</si>
  <si>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</si>
  <si>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</si>
  <si>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</si>
  <si>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</si>
  <si>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</si>
  <si>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</si>
  <si>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</si>
  <si>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</si>
  <si>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</si>
  <si>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</si>
  <si>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</si>
  <si>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</si>
  <si>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</si>
  <si>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</si>
  <si>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</si>
  <si>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</si>
  <si>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</si>
  <si>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</si>
  <si>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</si>
  <si>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</si>
  <si>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</si>
  <si>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</si>
  <si>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</si>
  <si>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</si>
  <si>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</si>
  <si>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</si>
  <si>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</si>
  <si>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</si>
  <si>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</si>
  <si>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</si>
  <si>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</si>
  <si>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</si>
  <si>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</si>
  <si>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</si>
  <si>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</si>
  <si>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</si>
  <si>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</si>
  <si>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</si>
  <si>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</si>
  <si>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</si>
  <si>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</si>
  <si>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</si>
  <si>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</si>
  <si>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</si>
  <si>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</si>
  <si>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</si>
  <si>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</si>
  <si>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</si>
  <si>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</si>
  <si>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</si>
  <si>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</si>
  <si>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</si>
  <si>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</si>
  <si>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</si>
  <si>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</si>
  <si>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</si>
  <si>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</si>
  <si>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</si>
  <si>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</si>
  <si>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</si>
  <si>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</si>
  <si>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</si>
  <si>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</si>
  <si>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</si>
  <si>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</si>
  <si>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</si>
  <si>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</si>
  <si>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</si>
  <si>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</si>
  <si>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</si>
  <si>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</si>
  <si>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</si>
  <si>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</si>
  <si>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</si>
  <si>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</si>
  <si>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</si>
  <si>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</si>
  <si>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</si>
  <si>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</si>
  <si>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</si>
  <si>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</si>
  <si>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</si>
  <si>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</si>
  <si>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</si>
  <si>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</si>
  <si>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</si>
  <si>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</si>
  <si>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</si>
  <si>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</si>
  <si>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</si>
  <si>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</si>
  <si>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</si>
  <si>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</si>
  <si>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</si>
  <si>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</si>
  <si>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</si>
  <si>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</si>
  <si>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</si>
  <si>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</si>
  <si>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</si>
  <si>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</si>
  <si>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</si>
  <si>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</si>
  <si>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</si>
  <si>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</si>
  <si>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</si>
  <si>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</si>
  <si>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</si>
  <si>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</si>
  <si>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</si>
  <si>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</si>
  <si>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</si>
  <si>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</si>
  <si>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</si>
  <si>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</si>
  <si>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</si>
  <si>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</si>
  <si>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</si>
  <si>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</si>
  <si>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</si>
  <si>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</si>
  <si>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</si>
  <si>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</si>
  <si>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</si>
  <si>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</si>
  <si>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</si>
  <si>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</si>
  <si>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</si>
  <si>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</si>
  <si>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</si>
  <si>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</si>
  <si>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</si>
  <si>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</si>
  <si>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</si>
  <si>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</si>
  <si>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</si>
  <si>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</si>
  <si>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</si>
  <si>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</si>
  <si>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</si>
  <si>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</si>
  <si>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</si>
  <si>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</si>
  <si>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</si>
  <si>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</si>
  <si>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</si>
  <si>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</si>
  <si>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</si>
  <si>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</si>
  <si>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</si>
  <si>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</si>
  <si>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</si>
  <si>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</si>
  <si>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</si>
  <si>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</si>
  <si>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</si>
  <si>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</si>
  <si>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</si>
  <si>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</si>
  <si>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</si>
  <si>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</si>
  <si>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</si>
  <si>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</si>
  <si>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</si>
  <si>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</si>
  <si>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</si>
  <si>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</si>
  <si>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</si>
  <si>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</si>
  <si>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</si>
  <si>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</si>
  <si>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</si>
  <si>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</si>
  <si>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</si>
  <si>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</si>
  <si>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</si>
  <si>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</si>
  <si>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</si>
  <si>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</si>
  <si>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</si>
  <si>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</si>
  <si>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</si>
  <si>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</si>
  <si>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</si>
  <si>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</si>
  <si>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</si>
  <si>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</si>
  <si>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</si>
  <si>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</si>
  <si>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</si>
  <si>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</si>
  <si>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</si>
  <si>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</si>
  <si>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</si>
  <si>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</si>
  <si>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</si>
  <si>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</si>
  <si>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</si>
  <si>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</si>
  <si>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</si>
  <si>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</si>
  <si>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</si>
  <si>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</si>
  <si>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</si>
  <si>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</si>
  <si>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</si>
  <si>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</si>
  <si>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</si>
  <si>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</si>
  <si>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</si>
  <si>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</si>
  <si>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</si>
  <si>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</si>
  <si>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</si>
  <si>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</si>
  <si>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</si>
  <si>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</si>
  <si>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</si>
  <si>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</si>
  <si>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</si>
  <si>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</si>
  <si>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</si>
  <si>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</si>
  <si>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</si>
  <si>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</si>
  <si>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</si>
  <si>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</si>
  <si>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</si>
  <si>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</si>
  <si>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</si>
  <si>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</si>
  <si>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</si>
  <si>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</si>
  <si>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</si>
  <si>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</si>
  <si>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</si>
  <si>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</si>
  <si>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</si>
  <si>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</si>
  <si>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</si>
  <si>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</si>
  <si>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</si>
  <si>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</si>
  <si>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</si>
  <si>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</si>
  <si>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</si>
  <si>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</si>
  <si>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</si>
  <si>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</si>
  <si>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</si>
  <si>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</si>
  <si>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</si>
  <si>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</si>
  <si>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</si>
  <si>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</si>
  <si>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</si>
  <si>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</si>
  <si>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</si>
  <si>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</si>
  <si>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</si>
  <si>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</si>
  <si>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</si>
  <si>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</si>
  <si>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</si>
  <si>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</si>
  <si>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</si>
  <si>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</si>
  <si>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</si>
  <si>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</si>
  <si>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</si>
  <si>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</si>
  <si>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</si>
  <si>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</si>
  <si>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</si>
  <si>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</si>
  <si>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</si>
  <si>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</si>
  <si>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</si>
  <si>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</si>
  <si>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</si>
  <si>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</si>
  <si>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</si>
  <si>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</si>
  <si>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</si>
  <si>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</si>
  <si>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</si>
  <si>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</si>
  <si>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</si>
  <si>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</si>
  <si>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</si>
  <si>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</si>
  <si>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</si>
  <si>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</si>
  <si>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</si>
  <si>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</si>
  <si>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</si>
  <si>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</si>
  <si>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</si>
  <si>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</si>
  <si>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</si>
  <si>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</si>
  <si>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</si>
  <si>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</si>
  <si>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</si>
  <si>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</si>
  <si>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</si>
  <si>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</si>
  <si>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</si>
  <si>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</si>
  <si>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</si>
  <si>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</si>
  <si>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</si>
  <si>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</si>
  <si>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</si>
  <si>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</si>
  <si>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</si>
  <si>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</si>
  <si>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</si>
  <si>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</si>
  <si>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</si>
  <si>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</si>
  <si>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</si>
  <si>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</si>
  <si>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</si>
  <si>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</si>
  <si>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</si>
  <si>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</si>
  <si>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</si>
  <si>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</si>
  <si>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</si>
  <si>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</si>
  <si>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</si>
  <si>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</si>
  <si>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</si>
  <si>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</si>
  <si>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</si>
  <si>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</si>
  <si>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</si>
  <si>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</si>
  <si>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</si>
  <si>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</si>
  <si>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</si>
  <si>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</si>
  <si>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</si>
  <si>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</si>
  <si>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</si>
  <si>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</si>
  <si>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</si>
  <si>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</si>
  <si>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</si>
  <si>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</si>
  <si>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</si>
  <si>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</si>
  <si>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</si>
  <si>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</si>
  <si>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</si>
  <si>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</si>
  <si>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</si>
  <si>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</si>
  <si>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2023-09-28 12:29:51</t>
  </si>
  <si>
    <t>2023-09-28 12:30:20</t>
  </si>
  <si>
    <t>2023-09-28 12:30:49</t>
  </si>
  <si>
    <t>2023-09-28 12:31:18</t>
  </si>
  <si>
    <t>2023-09-28 12:31:48</t>
  </si>
  <si>
    <t>2023-09-28 12:32:16</t>
  </si>
  <si>
    <t>2023-09-28 12:32:45</t>
  </si>
  <si>
    <t>2023-09-28 12:33:14</t>
  </si>
  <si>
    <t>2023-09-28 12:33:43</t>
  </si>
  <si>
    <t>2023-09-28 12:34:12</t>
  </si>
  <si>
    <t>2023-09-28 12:34:41</t>
  </si>
  <si>
    <t>2023-09-28 12:35:10</t>
  </si>
  <si>
    <t>2023-09-28 12:35:40</t>
  </si>
  <si>
    <t>2023-09-28 12:36:08</t>
  </si>
  <si>
    <t>2023-09-28 12:36:37</t>
  </si>
  <si>
    <t>2023-09-28 12:37:06</t>
  </si>
  <si>
    <t>2023-09-28 12:37:35</t>
  </si>
  <si>
    <t>2023-09-28 12:38:04</t>
  </si>
  <si>
    <t>2023-09-28 12:38:33</t>
  </si>
  <si>
    <t>2023-09-28 12:39:02</t>
  </si>
  <si>
    <t>2023-09-28 12:39:31</t>
  </si>
  <si>
    <t>2023-09-28 12:40:00</t>
  </si>
  <si>
    <t>2023-09-28 12:40:29</t>
  </si>
  <si>
    <t>2023-09-28 12:40:58</t>
  </si>
  <si>
    <t>2023-09-28 12:41:28</t>
  </si>
  <si>
    <t>2023-09-28 12:41:56</t>
  </si>
  <si>
    <t>2023-09-28 12:42:25</t>
  </si>
  <si>
    <t>2023-09-28 12:42:54</t>
  </si>
  <si>
    <t>2023-09-28 12:43:24</t>
  </si>
  <si>
    <t>2023-09-28 12:43:52</t>
  </si>
  <si>
    <t>2023-09-28 12:44:21</t>
  </si>
  <si>
    <t>2023-09-28 12:44:50</t>
  </si>
  <si>
    <t>2023-09-28 12:45:20</t>
  </si>
  <si>
    <t>2023-09-28 12:45:48</t>
  </si>
  <si>
    <t>2023-09-28 12:46:17</t>
  </si>
  <si>
    <t>2023-09-28 12:46:46</t>
  </si>
  <si>
    <t>2023-09-28 12:47:15</t>
  </si>
  <si>
    <t>2023-09-28 12:47:44</t>
  </si>
  <si>
    <t>2023-09-28 12:48:13</t>
  </si>
  <si>
    <t>2023-09-28 12:48:42</t>
  </si>
  <si>
    <t>2023-09-28 12:49:11</t>
  </si>
  <si>
    <t>2023-09-28 12:49:40</t>
  </si>
  <si>
    <t>2023-09-28 12:50:09</t>
  </si>
  <si>
    <t>2023-09-28 12:50:38</t>
  </si>
  <si>
    <t>2023-09-28 12:51:07</t>
  </si>
  <si>
    <t>2023-09-28 12:51:37</t>
  </si>
  <si>
    <t>2023-09-28 12:52:05</t>
  </si>
  <si>
    <t>2023-09-28 12:52:34</t>
  </si>
  <si>
    <t>2023-09-28 12:53:03</t>
  </si>
  <si>
    <t>2023-09-28 12:53:33</t>
  </si>
  <si>
    <t>2023-09-28 12:54:01</t>
  </si>
  <si>
    <t>2023-09-28 12:54:30</t>
  </si>
  <si>
    <t>2023-09-28 12:54:59</t>
  </si>
  <si>
    <t>2023-09-28 12:55:28</t>
  </si>
  <si>
    <t>2023-09-28 12:55:57</t>
  </si>
  <si>
    <t>2023-09-28 12:56:26</t>
  </si>
  <si>
    <t>2023-09-28 12:56:55</t>
  </si>
  <si>
    <t>2023-09-28 12:57:24</t>
  </si>
  <si>
    <t>2023-09-28 12:57:53</t>
  </si>
  <si>
    <t>2023-09-28 12:58:22</t>
  </si>
  <si>
    <t>2023-09-28 12:58:51</t>
  </si>
  <si>
    <t>2023-09-28 12:59:20</t>
  </si>
  <si>
    <t>2023-09-28 12:59:49</t>
  </si>
  <si>
    <t>2023-09-28 13:00:19</t>
  </si>
  <si>
    <t>2023-09-28 13:00:47</t>
  </si>
  <si>
    <t>2023-09-28 13:01:16</t>
  </si>
  <si>
    <t>2023-09-28 13:01:45</t>
  </si>
  <si>
    <t>2023-09-28 13:02:14</t>
  </si>
  <si>
    <t>2023-09-28 13:02:43</t>
  </si>
  <si>
    <t>2023-09-28 13:03:12</t>
  </si>
  <si>
    <t>2023-09-28 13:03:41</t>
  </si>
  <si>
    <t>2023-09-28 13:04:10</t>
  </si>
  <si>
    <t>2023-09-28 13:04:39</t>
  </si>
  <si>
    <t>2023-09-28 13:05:08</t>
  </si>
  <si>
    <t>2023-09-28 13:05:37</t>
  </si>
  <si>
    <t>2023-09-28 13:06:06</t>
  </si>
  <si>
    <t>2023-09-28 13:06:36</t>
  </si>
  <si>
    <t>2023-09-28 13:07:04</t>
  </si>
  <si>
    <t>2023-09-28 13:07:33</t>
  </si>
  <si>
    <t>2023-09-28 13:08:02</t>
  </si>
  <si>
    <t>2023-09-28 13:08:31</t>
  </si>
  <si>
    <t>2023-09-28 13:09:00</t>
  </si>
  <si>
    <t>2023-09-28 13:09:29</t>
  </si>
  <si>
    <t>2023-09-28 13:09:58</t>
  </si>
  <si>
    <t>2023-09-28 13:10:27</t>
  </si>
  <si>
    <t>2023-09-28 13:10:57</t>
  </si>
  <si>
    <t>2023-09-28 13:11:25</t>
  </si>
  <si>
    <t>2023-09-28 13:11:54</t>
  </si>
  <si>
    <t>2023-09-28 13:12:23</t>
  </si>
  <si>
    <t>2023-09-28 13:12:52</t>
  </si>
  <si>
    <t>2023-09-28 13:13:21</t>
  </si>
  <si>
    <t>2023-09-28 13:13:50</t>
  </si>
  <si>
    <t>2023-09-28 13:14:19</t>
  </si>
  <si>
    <t>2023-09-28 13:14:48</t>
  </si>
  <si>
    <t>2023-09-28 13:15:17</t>
  </si>
  <si>
    <t>2023-09-28 13:15:46</t>
  </si>
  <si>
    <t>2023-09-28 13:16:15</t>
  </si>
  <si>
    <t>2023-09-28 13:16:44</t>
  </si>
  <si>
    <t>2023-09-28 13:17:14</t>
  </si>
  <si>
    <t>2023-09-28 13:17:42</t>
  </si>
  <si>
    <t>2023-09-28 13:18:11</t>
  </si>
  <si>
    <t>2023-09-28 13:18:40</t>
  </si>
  <si>
    <t>2023-09-28 13:19:09</t>
  </si>
  <si>
    <t>2023-09-28 13:19:38</t>
  </si>
  <si>
    <t>2023-09-28 13:20:07</t>
  </si>
  <si>
    <t>2023-09-28 13:20:36</t>
  </si>
  <si>
    <t>2023-09-28 13:21:06</t>
  </si>
  <si>
    <t>2023-09-28 13:21:34</t>
  </si>
  <si>
    <t>2023-09-28 13:22:03</t>
  </si>
  <si>
    <t>2023-09-28 13:22:32</t>
  </si>
  <si>
    <t>2023-09-28 13:23:01</t>
  </si>
  <si>
    <t>2023-09-28 13:23:30</t>
  </si>
  <si>
    <t>2023-09-28 13:23:59</t>
  </si>
  <si>
    <t>2023-09-28 13:24:28</t>
  </si>
  <si>
    <t>2023-09-28 13:24:57</t>
  </si>
  <si>
    <t>2023-09-28 13:25:26</t>
  </si>
  <si>
    <t>2023-09-28 13:25:55</t>
  </si>
  <si>
    <t>2023-09-28 13:26:24</t>
  </si>
  <si>
    <t>2023-09-28 13:26:53</t>
  </si>
  <si>
    <t>2023-09-28 13:27:23</t>
  </si>
  <si>
    <t>2023-09-28 13:27:51</t>
  </si>
  <si>
    <t>2023-09-28 13:28:22</t>
  </si>
  <si>
    <t>2023-09-28 13:28:51</t>
  </si>
  <si>
    <t>2023-09-28 13:29:22</t>
  </si>
  <si>
    <t>2023-09-28 13:29:51</t>
  </si>
  <si>
    <t>2023-09-28 13:30:22</t>
  </si>
  <si>
    <t>2023-09-28 13:30:51</t>
  </si>
  <si>
    <t>2023-09-28 13:31:23</t>
  </si>
  <si>
    <t>2023-09-28 13:31:51</t>
  </si>
  <si>
    <t>2023-09-28 13:32:23</t>
  </si>
  <si>
    <t>2023-09-28 13:32:52</t>
  </si>
  <si>
    <t>2023-09-28 13:33:22</t>
  </si>
  <si>
    <t>2023-09-28 13:33:51</t>
  </si>
  <si>
    <t>2023-09-28 13:34:19</t>
  </si>
  <si>
    <t>2023-09-28 13:34:49</t>
  </si>
  <si>
    <t>2023-09-28 13:35:18</t>
  </si>
  <si>
    <t>2023-09-28 13:35:47</t>
  </si>
  <si>
    <t>2023-09-28 13:36:15</t>
  </si>
  <si>
    <t>2023-09-28 13:36:45</t>
  </si>
  <si>
    <t>2023-09-28 13:37:14</t>
  </si>
  <si>
    <t>2023-09-28 13:37:43</t>
  </si>
  <si>
    <t>2023-09-28 13:38:12</t>
  </si>
  <si>
    <t>2023-09-28 13:38:40</t>
  </si>
  <si>
    <t>2023-09-28 13:39:10</t>
  </si>
  <si>
    <t>2023-09-28 13:39:39</t>
  </si>
  <si>
    <t>2023-09-28 13:40:08</t>
  </si>
  <si>
    <t>2023-09-28 13:40:36</t>
  </si>
  <si>
    <t>2023-09-28 13:41:06</t>
  </si>
  <si>
    <t>2023-09-28 13:41:35</t>
  </si>
  <si>
    <t>2023-09-28 13:42:04</t>
  </si>
  <si>
    <t>2023-09-28 13:42:32</t>
  </si>
  <si>
    <t>2023-09-28 13:43:01</t>
  </si>
  <si>
    <t>2023-09-28 13:43:31</t>
  </si>
  <si>
    <t>2023-09-28 13:44:29</t>
  </si>
  <si>
    <t>2023-09-28 13:44:58</t>
  </si>
  <si>
    <t>2023-09-28 13:45:27</t>
  </si>
  <si>
    <t>2023-09-28 13:45:56</t>
  </si>
  <si>
    <t>2023-09-28 13:46:24</t>
  </si>
  <si>
    <t>2023-09-28 13:46:54</t>
  </si>
  <si>
    <t>2023-09-28 13:47:23</t>
  </si>
  <si>
    <t>2023-09-28 13:47:52</t>
  </si>
  <si>
    <t>2023-09-28 13:48:20</t>
  </si>
  <si>
    <t>2023-09-28 13:48:50</t>
  </si>
  <si>
    <t>2023-09-28 13:49:19</t>
  </si>
  <si>
    <t>2023-09-28 13:49:48</t>
  </si>
  <si>
    <t>2023-09-28 13:50:16</t>
  </si>
  <si>
    <t>2023-09-28 13:50:46</t>
  </si>
  <si>
    <t>2023-09-28 13:51:15</t>
  </si>
  <si>
    <t>2023-09-28 13:51:44</t>
  </si>
  <si>
    <t>2023-09-28 13:52:13</t>
  </si>
  <si>
    <t>2023-09-28 13:52:41</t>
  </si>
  <si>
    <t>2023-09-28 13:53:11</t>
  </si>
  <si>
    <t>2023-09-28 13:53:45</t>
  </si>
  <si>
    <t>2023-09-28 13:54:09</t>
  </si>
  <si>
    <t>2023-09-28 13:54:38</t>
  </si>
  <si>
    <t>2023-09-28 13:55:07</t>
  </si>
  <si>
    <t>2023-09-28 13:55:35</t>
  </si>
  <si>
    <t>2023-09-28 13:56:05</t>
  </si>
  <si>
    <t>2023-09-28 13:56:34</t>
  </si>
  <si>
    <t>2023-09-28 13:57:03</t>
  </si>
  <si>
    <t>2023-09-28 13:57:31</t>
  </si>
  <si>
    <t>2023-09-28 13:58:01</t>
  </si>
  <si>
    <t>2023-09-28 13:58:30</t>
  </si>
  <si>
    <t>2023-09-28 13:58:59</t>
  </si>
  <si>
    <t>2023-09-28 13:59:27</t>
  </si>
  <si>
    <t>2023-09-28 13:59:57</t>
  </si>
  <si>
    <t>2023-09-28 14:00:26</t>
  </si>
  <si>
    <t>2023-09-28 14:00:55</t>
  </si>
  <si>
    <t>2023-09-28 14:01:23</t>
  </si>
  <si>
    <t>2023-09-28 14:01:52</t>
  </si>
  <si>
    <t>2023-09-28 14:02:22</t>
  </si>
  <si>
    <t>2023-09-28 14:02:51</t>
  </si>
  <si>
    <t>2023-09-28 14:03:20</t>
  </si>
  <si>
    <t>2023-09-28 14:03:48</t>
  </si>
  <si>
    <t>2023-09-28 14:04:18</t>
  </si>
  <si>
    <t>2023-09-28 14:04:47</t>
  </si>
  <si>
    <t>2023-09-28 14:05:16</t>
  </si>
  <si>
    <t>2023-09-28 14:05:45</t>
  </si>
  <si>
    <t>2023-09-28 14:06:13</t>
  </si>
  <si>
    <t>2023-09-28 14:06:43</t>
  </si>
  <si>
    <t>2023-09-28 14:07:12</t>
  </si>
  <si>
    <t>2023-09-28 14:07:41</t>
  </si>
  <si>
    <t>2023-09-28 14:08:09</t>
  </si>
  <si>
    <t>2023-09-28 14:08:39</t>
  </si>
  <si>
    <t>2023-09-28 14:09:08</t>
  </si>
  <si>
    <t>2023-09-28 14:09:37</t>
  </si>
  <si>
    <t>2023-09-28 14:10:05</t>
  </si>
  <si>
    <t>2023-09-28 14:10:35</t>
  </si>
  <si>
    <t>2023-09-28 14:11:04</t>
  </si>
  <si>
    <t>2023-09-28 14:11:33</t>
  </si>
  <si>
    <t>2023-09-28 14:12:02</t>
  </si>
  <si>
    <t>2023-09-28 14:12:30</t>
  </si>
  <si>
    <t>2023-09-28 14:13:00</t>
  </si>
  <si>
    <t>2023-09-28 14:13:29</t>
  </si>
  <si>
    <t>2023-09-28 14:20:25</t>
  </si>
  <si>
    <t>2023-09-28 14:20:44</t>
  </si>
  <si>
    <t>2023-09-28 14:21:13</t>
  </si>
  <si>
    <t>2023-09-28 14:21:41</t>
  </si>
  <si>
    <t>2023-09-28 14:22:11</t>
  </si>
  <si>
    <t>2023-09-28 14:22:40</t>
  </si>
  <si>
    <t>2023-09-28 14:23:09</t>
  </si>
  <si>
    <t>2023-09-28 14:23:37</t>
  </si>
  <si>
    <t>2023-09-28 14:24:07</t>
  </si>
  <si>
    <t>2023-09-28 14:24:36</t>
  </si>
  <si>
    <t>2023-09-28 14:25:05</t>
  </si>
  <si>
    <t>2023-09-28 14:25:34</t>
  </si>
  <si>
    <t>2023-09-28 14:26:02</t>
  </si>
  <si>
    <t>2023-09-28 14:26:32</t>
  </si>
  <si>
    <t>2023-09-28 14:27:01</t>
  </si>
  <si>
    <t>2023-09-28 14:27:30</t>
  </si>
  <si>
    <t>2023-09-28 14:27:58</t>
  </si>
  <si>
    <t>2023-09-28 14:28:28</t>
  </si>
  <si>
    <t>2023-09-28 14:28:57</t>
  </si>
  <si>
    <t>2023-09-28 14:29:26</t>
  </si>
  <si>
    <t>2023-09-28 14:29:55</t>
  </si>
  <si>
    <t>2023-09-28 14:30:23</t>
  </si>
  <si>
    <t>2023-09-28 14:30:53</t>
  </si>
  <si>
    <t>2023-09-28 14:31:22</t>
  </si>
  <si>
    <t>2023-09-28 14:31:51</t>
  </si>
  <si>
    <t>2023-09-28 14:32:19</t>
  </si>
  <si>
    <t>2023-09-28 14:32:49</t>
  </si>
  <si>
    <t>2023-09-28 14:33:18</t>
  </si>
  <si>
    <t>2023-09-28 14:33:47</t>
  </si>
  <si>
    <t>2023-09-28 14:34:16</t>
  </si>
  <si>
    <t>2023-09-28 14:34:44</t>
  </si>
  <si>
    <t>2023-09-28 14:35:14</t>
  </si>
  <si>
    <t>2023-09-28 14:35:43</t>
  </si>
  <si>
    <t>2023-09-28 14:36:12</t>
  </si>
  <si>
    <t>2023-09-28 14:36:41</t>
  </si>
  <si>
    <t>2023-09-28 14:37:10</t>
  </si>
  <si>
    <t>2023-09-28 14:37:38</t>
  </si>
  <si>
    <t>2023-09-28 14:38:08</t>
  </si>
  <si>
    <t>2023-09-28 14:38:37</t>
  </si>
  <si>
    <t>2023-09-28 14:39:06</t>
  </si>
  <si>
    <t>2023-09-28 14:39:34</t>
  </si>
  <si>
    <t>2023-09-28 14:40:03</t>
  </si>
  <si>
    <t>2023-09-28 14:40:33</t>
  </si>
  <si>
    <t>2023-09-28 14:41:02</t>
  </si>
  <si>
    <t>2023-09-28 14:41:31</t>
  </si>
  <si>
    <t>2023-09-28 14:41:59</t>
  </si>
  <si>
    <t>2023-09-28 14:42:29</t>
  </si>
  <si>
    <t>2023-09-28 14:42:58</t>
  </si>
  <si>
    <t>2023-09-28 14:43:27</t>
  </si>
  <si>
    <t>2023-09-28 14:43:56</t>
  </si>
  <si>
    <t>2023-09-28 14:44:24</t>
  </si>
  <si>
    <t>2023-09-28 14:44:54</t>
  </si>
  <si>
    <t>2023-09-28 14:45:23</t>
  </si>
  <si>
    <t>2023-09-28 14:45:52</t>
  </si>
  <si>
    <t>2023-09-28 14:46:20</t>
  </si>
  <si>
    <t>2023-09-28 14:46:50</t>
  </si>
  <si>
    <t>2023-09-28 14:47:19</t>
  </si>
  <si>
    <t>2023-09-28 14:47:48</t>
  </si>
  <si>
    <t>2023-09-28 14:48:16</t>
  </si>
  <si>
    <t>2023-09-28 14:48:45</t>
  </si>
  <si>
    <t>2023-09-28 14:49:15</t>
  </si>
  <si>
    <t>2023-09-28 14:49:44</t>
  </si>
  <si>
    <t>2023-09-28 14:50:13</t>
  </si>
  <si>
    <t>2023-09-28 14:50:41</t>
  </si>
  <si>
    <t>2023-09-28 14:51:10</t>
  </si>
  <si>
    <t>2023-09-28 14:51:40</t>
  </si>
  <si>
    <t>2023-09-28 14:52:09</t>
  </si>
  <si>
    <t>2023-09-28 14:52:38</t>
  </si>
  <si>
    <t>2023-09-28 14:53:06</t>
  </si>
  <si>
    <t>2023-09-28 14:53:36</t>
  </si>
  <si>
    <t>2023-09-28 14:54:05</t>
  </si>
  <si>
    <t>2023-09-28 14:54:34</t>
  </si>
  <si>
    <t>2023-09-28 14:55:02</t>
  </si>
  <si>
    <t>2023-09-28 14:55:31</t>
  </si>
  <si>
    <t>2023-09-28 14:56:01</t>
  </si>
  <si>
    <t>2023-09-28 14:56:30</t>
  </si>
  <si>
    <t>2023-09-28 14:56:59</t>
  </si>
  <si>
    <t>2023-09-28 14:57:27</t>
  </si>
  <si>
    <t>2023-09-28 14:57:57</t>
  </si>
  <si>
    <t>2023-09-28 14:58:26</t>
  </si>
  <si>
    <t>2023-09-28 14:58:55</t>
  </si>
  <si>
    <t>2023-09-28 14:59:23</t>
  </si>
  <si>
    <t>2023-09-28 14:59:52</t>
  </si>
  <si>
    <t>2023-09-28 15:00:22</t>
  </si>
  <si>
    <t>2023-09-28 15:00:51</t>
  </si>
  <si>
    <t>2023-09-28 15:01:20</t>
  </si>
  <si>
    <t>2023-09-28 15:01:48</t>
  </si>
  <si>
    <t>2023-09-28 15:02:18</t>
  </si>
  <si>
    <t>2023-09-28 15:02:47</t>
  </si>
  <si>
    <t>2023-09-28 15:03:16</t>
  </si>
  <si>
    <t>2023-09-28 15:03:44</t>
  </si>
  <si>
    <t>2023-09-28 15:04:14</t>
  </si>
  <si>
    <t>2023-09-28 15:04:43</t>
  </si>
  <si>
    <t>2023-09-28 15:05:12</t>
  </si>
  <si>
    <t>2023-09-28 15:05:40</t>
  </si>
  <si>
    <t>2023-09-28 15:06:09</t>
  </si>
  <si>
    <t>2023-09-28 15:06:39</t>
  </si>
  <si>
    <t>2023-09-28 15:07:08</t>
  </si>
  <si>
    <t>2023-09-28 15:07:37</t>
  </si>
  <si>
    <t>2023-09-28 15:08:06</t>
  </si>
  <si>
    <t>2023-09-28 15:08:35</t>
  </si>
  <si>
    <t>2023-09-28 15:09:04</t>
  </si>
  <si>
    <t>2023-09-28 15:09:33</t>
  </si>
  <si>
    <t>2023-09-28 15:10:01</t>
  </si>
  <si>
    <t>2023-09-28 15:10:31</t>
  </si>
  <si>
    <t>2023-09-28 15:11:00</t>
  </si>
  <si>
    <t>2023-09-28 15:11:29</t>
  </si>
  <si>
    <t>2023-09-28 15:11:57</t>
  </si>
  <si>
    <t>2023-09-28 15:12:27</t>
  </si>
  <si>
    <t>2023-09-28 15:12:56</t>
  </si>
  <si>
    <t>2023-09-28 15:13:25</t>
  </si>
  <si>
    <t>2023-09-28 15:13:53</t>
  </si>
  <si>
    <t>2023-09-28 15:14:23</t>
  </si>
  <si>
    <t>2023-09-28 15:14:52</t>
  </si>
  <si>
    <t>2023-09-28 15:15:21</t>
  </si>
  <si>
    <t>2023-09-28 15:15:50</t>
  </si>
  <si>
    <t>2023-09-28 15:16:18</t>
  </si>
  <si>
    <t>2023-09-28 15:16:48</t>
  </si>
  <si>
    <t>2023-09-28 15:17:17</t>
  </si>
  <si>
    <t>2023-09-28 15:17:46</t>
  </si>
  <si>
    <t>2023-09-28 15:18:21</t>
  </si>
  <si>
    <t>2023-09-28 15:18:43</t>
  </si>
  <si>
    <t>2023-09-28 15:19:12</t>
  </si>
  <si>
    <t>2023-09-28 15:19:44</t>
  </si>
  <si>
    <t>2023-09-28 15:20:11</t>
  </si>
  <si>
    <t>2023-09-28 15:20:40</t>
  </si>
  <si>
    <t>2023-09-28 15:21:09</t>
  </si>
  <si>
    <t>2023-09-28 15:21:37</t>
  </si>
  <si>
    <t>2023-09-28 15:22:07</t>
  </si>
  <si>
    <t>2023-09-28 15:22:36</t>
  </si>
  <si>
    <t>2023-09-28 15:23:05</t>
  </si>
  <si>
    <t>2023-09-28 15:23:34</t>
  </si>
  <si>
    <t>2023-09-28 15:24:02</t>
  </si>
  <si>
    <t>2023-09-28 15:24:32</t>
  </si>
  <si>
    <t>2023-09-28 15:25:01</t>
  </si>
  <si>
    <t>2023-09-28 15:25:30</t>
  </si>
  <si>
    <t>2023-09-28 15:25:58</t>
  </si>
  <si>
    <t>2023-09-28 15:26:28</t>
  </si>
  <si>
    <t>2023-09-28 15:26:57</t>
  </si>
  <si>
    <t>2023-09-28 15:27:26</t>
  </si>
  <si>
    <t>2023-09-28 15:27:54</t>
  </si>
  <si>
    <t>2023-09-28 15:28:23</t>
  </si>
  <si>
    <t>2023-09-28 15:28:53</t>
  </si>
  <si>
    <t>2023-09-28 15:29:22</t>
  </si>
  <si>
    <t>2023-09-28 15:29:51</t>
  </si>
  <si>
    <t>2023-09-28 15:30:19</t>
  </si>
  <si>
    <t>2023-09-28 15:30:49</t>
  </si>
  <si>
    <t>2023-09-28 15:31:18</t>
  </si>
  <si>
    <t>2023-09-28 15:31:47</t>
  </si>
  <si>
    <t>2023-09-28 15:32:15</t>
  </si>
  <si>
    <t>2023-09-28 15:32:45</t>
  </si>
  <si>
    <t>2023-09-28 15:33:14</t>
  </si>
  <si>
    <t>2023-09-28 15:33:43</t>
  </si>
  <si>
    <t>2023-09-28 15:34:11</t>
  </si>
  <si>
    <t>2023-09-28 15:34:41</t>
  </si>
  <si>
    <t>2023-09-28 15:35:10</t>
  </si>
  <si>
    <t>2023-09-28 15:35:39</t>
  </si>
  <si>
    <t>2023-09-28 15:36:07</t>
  </si>
  <si>
    <t>2023-09-28 15:36:37</t>
  </si>
  <si>
    <t>2023-09-28 15:37:06</t>
  </si>
  <si>
    <t>2023-09-28 15:37:35</t>
  </si>
  <si>
    <t>2023-09-28 15:38:03</t>
  </si>
  <si>
    <t>2023-09-28 15:38:33</t>
  </si>
  <si>
    <t>2023-09-28 15:39:02</t>
  </si>
  <si>
    <t>2023-09-28 15:39:31</t>
  </si>
  <si>
    <t>2023-09-28 15:40:00</t>
  </si>
  <si>
    <t>2023-09-28 15:40:28</t>
  </si>
  <si>
    <t>2023-09-28 15:40:58</t>
  </si>
  <si>
    <t>2023-09-28 15:41:27</t>
  </si>
  <si>
    <t>2023-09-28 15:41:56</t>
  </si>
  <si>
    <t>2023-09-28 15:42:24</t>
  </si>
  <si>
    <t>2023-09-28 15:42:54</t>
  </si>
  <si>
    <t>2023-09-28 15:43:23</t>
  </si>
  <si>
    <t>2023-09-28 15:43:52</t>
  </si>
  <si>
    <t>2023-09-28 15:44:20</t>
  </si>
  <si>
    <t>2023-09-28 15:44:50</t>
  </si>
  <si>
    <t>2023-09-28 15:45:19</t>
  </si>
  <si>
    <t>2023-09-28 15:45:48</t>
  </si>
  <si>
    <t>2023-09-28 15:46:16</t>
  </si>
  <si>
    <t>2023-09-28 15:46:46</t>
  </si>
  <si>
    <t>2023-09-28 15:47:15</t>
  </si>
  <si>
    <t>2023-09-28 15:47:44</t>
  </si>
  <si>
    <t>2023-09-28 15:48:12</t>
  </si>
  <si>
    <t>2023-09-28 15:48:42</t>
  </si>
  <si>
    <t>2023-09-28 15:49:11</t>
  </si>
  <si>
    <t>2023-09-28 15:49:40</t>
  </si>
  <si>
    <t>2023-09-28 15:50:09</t>
  </si>
  <si>
    <t>2023-09-28 15:50:37</t>
  </si>
  <si>
    <t>2023-09-28 15:51:07</t>
  </si>
  <si>
    <t>2023-09-28 15:51:36</t>
  </si>
  <si>
    <t>2023-09-28 15:52:05</t>
  </si>
  <si>
    <t>2023-09-28 15:52:33</t>
  </si>
  <si>
    <t>2023-09-28 15:53:03</t>
  </si>
  <si>
    <t>2023-09-28 15:53:32</t>
  </si>
  <si>
    <t>2023-09-28 15:54:00</t>
  </si>
  <si>
    <t>2023-09-28 15:54:30</t>
  </si>
  <si>
    <t>2023-09-28 15:54:59</t>
  </si>
  <si>
    <t>2023-09-28 15:55:28</t>
  </si>
  <si>
    <t>2023-09-28 15:55:56</t>
  </si>
  <si>
    <t>2023-09-28 15:56:25</t>
  </si>
  <si>
    <t>2023-09-28 15:56:55</t>
  </si>
  <si>
    <t>2023-09-28 15:57:24</t>
  </si>
  <si>
    <t>2023-09-28 15:57:53</t>
  </si>
  <si>
    <t>2023-09-28 15:58:21</t>
  </si>
  <si>
    <t>2023-09-28 15:58:51</t>
  </si>
  <si>
    <t>2023-09-28 15:59:20</t>
  </si>
  <si>
    <t>2023-09-28 15:59:49</t>
  </si>
  <si>
    <t>2023-09-28 16:00:17</t>
  </si>
  <si>
    <t>2023-09-28 16:00:46</t>
  </si>
  <si>
    <t>2023-09-28 16:01:16</t>
  </si>
  <si>
    <t>2023-09-28 16:01:45</t>
  </si>
  <si>
    <t>2023-09-28 16:02:14</t>
  </si>
  <si>
    <t>2023-09-28 16:02:42</t>
  </si>
  <si>
    <t>2023-09-28 16:03:12</t>
  </si>
  <si>
    <t>2023-09-28 16:03:41</t>
  </si>
  <si>
    <t>2023-09-28 16:04:10</t>
  </si>
  <si>
    <t>2023-09-28 16:04:38</t>
  </si>
  <si>
    <t>2023-09-28 16:05:08</t>
  </si>
  <si>
    <t>2023-09-28 16:05:37</t>
  </si>
  <si>
    <t>2023-09-28 16:06:06</t>
  </si>
  <si>
    <t>2023-09-28 16:06:35</t>
  </si>
  <si>
    <t>2023-09-28 16:07:03</t>
  </si>
  <si>
    <t>2023-09-28 16:07:33</t>
  </si>
  <si>
    <t>2023-09-28 16:08:02</t>
  </si>
  <si>
    <t>2023-09-28 16:08:31</t>
  </si>
  <si>
    <t>2023-09-28 16:08:59</t>
  </si>
  <si>
    <t>2023-09-28 16:09:29</t>
  </si>
  <si>
    <t>2023-09-28 16:09:58</t>
  </si>
  <si>
    <t>2023-09-28 16:10:27</t>
  </si>
  <si>
    <t>2023-09-28 16:10:55</t>
  </si>
  <si>
    <t>2023-09-28 16:11:24</t>
  </si>
  <si>
    <t>2023-09-28 16:11:54</t>
  </si>
  <si>
    <t>2023-09-28 16:12:23</t>
  </si>
  <si>
    <t>2023-09-28 16:12:51</t>
  </si>
  <si>
    <t>2023-09-28 16:13:20</t>
  </si>
  <si>
    <t>2023-09-28 16:13:50</t>
  </si>
  <si>
    <t>2023-09-28 16:14:19</t>
  </si>
  <si>
    <t>2023-09-28 16:14:48</t>
  </si>
  <si>
    <t>2023-09-28 16:15:16</t>
  </si>
  <si>
    <t>2023-09-28 16:15:46</t>
  </si>
  <si>
    <t>2023-09-28 16:16:15</t>
  </si>
  <si>
    <t>2023-09-28 16:16:44</t>
  </si>
  <si>
    <t>2023-09-28 16:17:12</t>
  </si>
  <si>
    <t>2023-09-28 16:17:41</t>
  </si>
  <si>
    <t>2023-09-28 16:18:11</t>
  </si>
  <si>
    <t>2023-09-28 16:18:40</t>
  </si>
  <si>
    <t>2023-09-28 16:19:09</t>
  </si>
  <si>
    <t>2023-09-28 16:19:37</t>
  </si>
  <si>
    <t>2023-09-28 16:20:07</t>
  </si>
  <si>
    <t>2023-09-28 16:20:36</t>
  </si>
  <si>
    <t>2023-09-28 16:21:05</t>
  </si>
  <si>
    <t>2023-09-28 16:21:34</t>
  </si>
  <si>
    <t>2023-09-28 16:22:02</t>
  </si>
  <si>
    <t>2023-09-28 16:22:32</t>
  </si>
  <si>
    <t>2023-09-28 16:23:01</t>
  </si>
  <si>
    <t>2023-09-28 16:23:30</t>
  </si>
  <si>
    <t>2023-09-28 16:23:58</t>
  </si>
  <si>
    <t>2023-09-28 16:24:28</t>
  </si>
  <si>
    <t>2023-09-28 16:24:57</t>
  </si>
  <si>
    <t>2023-09-28 16:25:26</t>
  </si>
  <si>
    <t>2023-09-28 16:25:55</t>
  </si>
  <si>
    <t>2023-09-28 16:26:23</t>
  </si>
  <si>
    <t>2023-09-28 16:26:53</t>
  </si>
  <si>
    <t>2023-09-28 16:27:22</t>
  </si>
  <si>
    <t>2023-09-28 16:27:51</t>
  </si>
  <si>
    <t>2023-09-28 16:28:19</t>
  </si>
  <si>
    <t>2023-09-28 16:28:49</t>
  </si>
  <si>
    <t>2023-09-28 16:29:18</t>
  </si>
  <si>
    <t>2023-09-28 16:29:47</t>
  </si>
  <si>
    <t>2023-09-28 16:30:15</t>
  </si>
  <si>
    <t>2023-09-28 16:30:44</t>
  </si>
  <si>
    <t>2023-09-28 16:31:14</t>
  </si>
  <si>
    <t>2023-09-28 16:31:43</t>
  </si>
  <si>
    <t>2023-09-28 16:32:12</t>
  </si>
  <si>
    <t>2023-09-28 16:32:40</t>
  </si>
  <si>
    <t>2023-09-28 16:33:10</t>
  </si>
  <si>
    <t>2023-09-28 16:33:39</t>
  </si>
  <si>
    <t>2023-09-28 16:34:08</t>
  </si>
  <si>
    <t>2023-09-28 16:34:36</t>
  </si>
  <si>
    <t>2023-09-28 16:35:06</t>
  </si>
  <si>
    <t>2023-09-28 16:35:35</t>
  </si>
  <si>
    <t>2023-09-28 16:36:04</t>
  </si>
  <si>
    <t>2023-09-28 16:36:32</t>
  </si>
  <si>
    <t>2023-09-28 16:37:02</t>
  </si>
  <si>
    <t>2023-09-28 16:37:31</t>
  </si>
  <si>
    <t>2023-09-28 16:38:00</t>
  </si>
  <si>
    <t>2023-09-28 16:38:28</t>
  </si>
  <si>
    <t>2023-09-28 16:38:58</t>
  </si>
  <si>
    <t>2023-09-28 16:39:27</t>
  </si>
  <si>
    <t>2023-09-28 16:39:56</t>
  </si>
  <si>
    <t>2023-09-28 16:40:24</t>
  </si>
  <si>
    <t>2023-09-28 16:40:53</t>
  </si>
  <si>
    <t>2023-09-28 16:41:23</t>
  </si>
  <si>
    <t>2023-09-28 16:41:52</t>
  </si>
  <si>
    <t>2023-09-28 16:42:21</t>
  </si>
  <si>
    <t>2023-09-28 16:42:49</t>
  </si>
  <si>
    <t>2023-09-28 16:43:19</t>
  </si>
  <si>
    <t>2023-09-28 16:43:48</t>
  </si>
  <si>
    <t>2023-09-28 16:44:16</t>
  </si>
  <si>
    <t>2023-09-28 16:44:46</t>
  </si>
  <si>
    <t>2023-09-28 16:45:15</t>
  </si>
  <si>
    <t>2023-09-28 16:45:44</t>
  </si>
  <si>
    <t>2023-09-28 16:46:12</t>
  </si>
  <si>
    <t>2023-09-28 16:46:42</t>
  </si>
  <si>
    <t>2023-09-28 16:47:11</t>
  </si>
  <si>
    <t>2023-09-28 16:47:40</t>
  </si>
  <si>
    <t>2023-09-28 16:48:08</t>
  </si>
  <si>
    <t>2023-09-28 16:48:38</t>
  </si>
  <si>
    <t>2023-09-28 16:49:07</t>
  </si>
  <si>
    <t>2023-09-28 16:49:36</t>
  </si>
  <si>
    <t>2023-09-28 16:50:04</t>
  </si>
  <si>
    <t>2023-09-28 16:50:34</t>
  </si>
  <si>
    <t>2023-09-28 16:51:03</t>
  </si>
  <si>
    <t>2023-09-28 16:51:32</t>
  </si>
  <si>
    <t>2023-09-28 16:52:00</t>
  </si>
  <si>
    <t>2023-09-28 16:52:30</t>
  </si>
  <si>
    <t>2023-09-28 16:52:59</t>
  </si>
  <si>
    <t>2023-09-28 16:53:28</t>
  </si>
  <si>
    <t>2023-09-28 16:53:56</t>
  </si>
  <si>
    <t>2023-09-28 16:54:26</t>
  </si>
  <si>
    <t>2023-09-28 16:54:55</t>
  </si>
  <si>
    <t>2023-09-28 16:55:24</t>
  </si>
  <si>
    <t>2023-09-28 16:55:52</t>
  </si>
  <si>
    <t>2023-09-28 16:56:22</t>
  </si>
  <si>
    <t>2023-09-28 16:56:51</t>
  </si>
  <si>
    <t>2023-09-28 16:57:19</t>
  </si>
  <si>
    <t>2023-09-28 16:57:48</t>
  </si>
  <si>
    <t>2023-09-28 16:58:18</t>
  </si>
  <si>
    <t>2023-09-28 16:58:47</t>
  </si>
  <si>
    <t>2023-09-28 16:59:15</t>
  </si>
  <si>
    <t>2023-09-28 16:59:44</t>
  </si>
  <si>
    <t>2023-09-28 17:00:14</t>
  </si>
  <si>
    <t>2023-09-28 17:00:43</t>
  </si>
  <si>
    <t>2023-09-28 17:01:12</t>
  </si>
  <si>
    <t>2023-09-28 17:01:40</t>
  </si>
  <si>
    <t>2023-09-28 17:02:10</t>
  </si>
  <si>
    <t>2023-09-28 17:02:39</t>
  </si>
  <si>
    <t>2023-09-28 17:03:08</t>
  </si>
  <si>
    <t>2023-09-28 17:03:36</t>
  </si>
  <si>
    <t>2023-09-28 17:04:06</t>
  </si>
  <si>
    <t>2023-09-28 17:04:35</t>
  </si>
  <si>
    <t>2023-09-28 17:05:03</t>
  </si>
  <si>
    <t>2023-09-28 17:05:33</t>
  </si>
  <si>
    <t>2023-09-28 17:06:02</t>
  </si>
  <si>
    <t>2023-09-28 17:06:31</t>
  </si>
  <si>
    <t>2023-09-28 17:06:59</t>
  </si>
  <si>
    <t>2023-09-28 17:07:29</t>
  </si>
  <si>
    <t>2023-09-28 17:07:58</t>
  </si>
  <si>
    <t>2023-09-28 17:08:27</t>
  </si>
  <si>
    <t>2023-09-28 17:08:55</t>
  </si>
  <si>
    <t>2023-09-28 17:09:25</t>
  </si>
  <si>
    <t>2023-09-28 17:09:54</t>
  </si>
  <si>
    <t>2023-09-28 17:10:23</t>
  </si>
  <si>
    <t>2023-09-28 17:10:51</t>
  </si>
  <si>
    <t>2023-09-28 17:11:21</t>
  </si>
  <si>
    <t>2023-09-28 17:11:50</t>
  </si>
  <si>
    <t>2023-09-28 17:12:19</t>
  </si>
  <si>
    <t>2023-09-28 17:12:47</t>
  </si>
  <si>
    <t>2023-09-28 17:13:17</t>
  </si>
  <si>
    <t>2023-09-28 17:13:46</t>
  </si>
  <si>
    <t>2023-09-28 17:14:15</t>
  </si>
  <si>
    <t>2023-09-28 17:14:43</t>
  </si>
  <si>
    <t>2023-09-28 17:15:13</t>
  </si>
  <si>
    <t>2023-09-28 17:15:42</t>
  </si>
  <si>
    <t>2023-09-28 17:16:11</t>
  </si>
  <si>
    <t>2023-09-28 17:16:39</t>
  </si>
  <si>
    <t>2023-09-28 17:17:09</t>
  </si>
  <si>
    <t>2023-09-28 17:17:38</t>
  </si>
  <si>
    <t>2023-09-28 17:18:07</t>
  </si>
  <si>
    <t>2023-09-28 17:18:35</t>
  </si>
  <si>
    <t>2023-09-28 17:19:05</t>
  </si>
  <si>
    <t>2023-09-28 17:19:34</t>
  </si>
  <si>
    <t>2023-09-28 17:20:03</t>
  </si>
  <si>
    <t>2023-09-28 17:20:31</t>
  </si>
  <si>
    <t>2023-09-28 17:21:01</t>
  </si>
  <si>
    <t>2023-09-28 17:21:30</t>
  </si>
  <si>
    <t>2023-09-28 17:21:59</t>
  </si>
  <si>
    <t>2023-09-28 17:22:27</t>
  </si>
  <si>
    <t>2023-09-28 17:22:57</t>
  </si>
  <si>
    <t>2023-09-28 17:23:26</t>
  </si>
  <si>
    <t>2023-09-28 17:23:55</t>
  </si>
  <si>
    <t>2023-09-28 17:24:24</t>
  </si>
  <si>
    <t>2023-09-28 17:24:52</t>
  </si>
  <si>
    <t>2023-09-28 17:25:22</t>
  </si>
  <si>
    <t>2023-09-28 17:25:51</t>
  </si>
  <si>
    <t>2023-09-28 17:26:20</t>
  </si>
  <si>
    <t>2023-09-28 17:26:48</t>
  </si>
  <si>
    <t>2023-09-28 17:54:01</t>
  </si>
  <si>
    <t>2023-09-28 17:54:22</t>
  </si>
  <si>
    <t>2023-09-28 17:54:51</t>
  </si>
  <si>
    <t>2023-09-28 17:55:20</t>
  </si>
  <si>
    <t>2023-09-28 17:55:48</t>
  </si>
  <si>
    <t>2023-09-28 17:56:18</t>
  </si>
  <si>
    <t>2023-09-28 17:56:47</t>
  </si>
  <si>
    <t>2023-09-28 17:57:16</t>
  </si>
  <si>
    <t>2023-09-28 17:57:45</t>
  </si>
  <si>
    <t>2023-09-28 17:58:13</t>
  </si>
  <si>
    <t>2023-09-28 17:58:43</t>
  </si>
  <si>
    <t>2023-09-28 17:59:12</t>
  </si>
  <si>
    <t>2023-09-28 17:59:41</t>
  </si>
  <si>
    <t>2023-09-28 18:00:09</t>
  </si>
  <si>
    <t>2023-09-28 18:00:39</t>
  </si>
  <si>
    <t>2023-09-28 18:01:08</t>
  </si>
  <si>
    <t>2023-09-28 18:01:37</t>
  </si>
  <si>
    <t>2023-09-28 18:02:05</t>
  </si>
  <si>
    <t>2023-09-28 18:02:34</t>
  </si>
  <si>
    <t>2023-09-28 18:03:04</t>
  </si>
  <si>
    <t>2023-09-28 18:03:33</t>
  </si>
  <si>
    <t>2023-09-28 18:04:02</t>
  </si>
  <si>
    <t>2023-09-28 18:04:30</t>
  </si>
  <si>
    <t>2023-09-28 18:04:59</t>
  </si>
  <si>
    <t>2023-09-28 18:05:29</t>
  </si>
  <si>
    <t>2023-09-28 18:05:58</t>
  </si>
  <si>
    <t>2023-09-28 18:06:27</t>
  </si>
  <si>
    <t>2023-09-28 18:06:55</t>
  </si>
  <si>
    <t>2023-09-28 18:07:25</t>
  </si>
  <si>
    <t>2023-09-28 18:07:54</t>
  </si>
  <si>
    <t>2023-09-28 18:08:23</t>
  </si>
  <si>
    <t>2023-09-28 18:08:51</t>
  </si>
  <si>
    <t>2023-09-28 18:09:20</t>
  </si>
  <si>
    <t>2023-09-28 18:09:50</t>
  </si>
  <si>
    <t>2023-09-28 18:10:19</t>
  </si>
  <si>
    <t>2023-09-28 18:10:48</t>
  </si>
  <si>
    <t>2023-09-28 18:11:16</t>
  </si>
  <si>
    <t>2023-09-28 18:11:46</t>
  </si>
  <si>
    <t>2023-09-28 18:12:15</t>
  </si>
  <si>
    <t>2023-09-28 18:12:44</t>
  </si>
  <si>
    <t>2023-09-28 18:13:12</t>
  </si>
  <si>
    <t>2023-09-28 18:13:41</t>
  </si>
  <si>
    <t>2023-09-28 18:14:11</t>
  </si>
  <si>
    <t>2023-09-28 18:14:40</t>
  </si>
  <si>
    <t>2023-09-28 18:15:09</t>
  </si>
  <si>
    <t>2023-09-28 18:15:37</t>
  </si>
  <si>
    <t>2023-09-28 18:16:07</t>
  </si>
  <si>
    <t>2023-09-28 18:16:36</t>
  </si>
  <si>
    <t>2023-09-28 18:17:05</t>
  </si>
  <si>
    <t>2023-09-28 18:17:33</t>
  </si>
  <si>
    <t>2023-09-28 18:18:03</t>
  </si>
  <si>
    <t>2023-09-28 18:18:32</t>
  </si>
  <si>
    <t>2023-09-28 18:19:01</t>
  </si>
  <si>
    <t>2023-09-28 18:19:30</t>
  </si>
  <si>
    <t>2023-09-28 18:19:58</t>
  </si>
  <si>
    <t>2023-09-28 18:20:28</t>
  </si>
  <si>
    <t>2023-09-28 18:20:57</t>
  </si>
  <si>
    <t>2023-09-28 18:21:26</t>
  </si>
  <si>
    <t>2023-09-28 18:21:54</t>
  </si>
  <si>
    <t>2023-09-28 18:22:23</t>
  </si>
  <si>
    <t>2023-09-28 18:22:53</t>
  </si>
  <si>
    <t>2023-09-28 18:23:22</t>
  </si>
  <si>
    <t>2023-09-28 18:23:51</t>
  </si>
  <si>
    <t>2023-09-28 18:24:19</t>
  </si>
  <si>
    <t>2023-09-28 18:24:49</t>
  </si>
  <si>
    <t>2023-09-28 18:25:18</t>
  </si>
  <si>
    <t>2023-09-28 18:25:47</t>
  </si>
  <si>
    <t>2023-09-28 18:26:15</t>
  </si>
  <si>
    <t>2023-09-28 18:26:45</t>
  </si>
  <si>
    <t>2023-09-28 18:27:14</t>
  </si>
  <si>
    <t>2023-09-28 18:27:43</t>
  </si>
  <si>
    <t>2023-09-28 18:28:11</t>
  </si>
  <si>
    <t>2023-09-28 18:28:41</t>
  </si>
  <si>
    <t>2023-09-28 18:29:10</t>
  </si>
  <si>
    <t>2023-09-28 18:29:39</t>
  </si>
  <si>
    <t>2023-09-28 18:30:07</t>
  </si>
  <si>
    <t>2023-09-28 18:30:37</t>
  </si>
  <si>
    <t>2023-09-28 18:31:06</t>
  </si>
  <si>
    <t>2023-09-28 18:31:35</t>
  </si>
  <si>
    <t>2023-09-28 18:32:03</t>
  </si>
  <si>
    <t>2023-09-28 18:32:33</t>
  </si>
  <si>
    <t>2023-09-28 18:33:02</t>
  </si>
  <si>
    <t>2023-09-28 18:33:31</t>
  </si>
  <si>
    <t>2023-09-28 18:33:59</t>
  </si>
  <si>
    <t>2023-09-28 18:34:29</t>
  </si>
  <si>
    <t>2023-09-28 18:34:58</t>
  </si>
  <si>
    <t>2023-09-28 18:35:27</t>
  </si>
  <si>
    <t>2023-09-28 18:35:56</t>
  </si>
  <si>
    <t>2023-09-28 18:36:24</t>
  </si>
  <si>
    <t>2023-09-28 18:36:54</t>
  </si>
  <si>
    <t>2023-09-28 18:37:23</t>
  </si>
  <si>
    <t>2023-09-28 18:37:52</t>
  </si>
  <si>
    <t>2023-09-28 18:38:21</t>
  </si>
  <si>
    <t>2023-09-28 18:38:49</t>
  </si>
  <si>
    <t>2023-09-28 18:39:19</t>
  </si>
  <si>
    <t>2023-09-28 18:39:48</t>
  </si>
  <si>
    <t>2023-09-28 18:40:17</t>
  </si>
  <si>
    <t>2023-09-28 18:40:45</t>
  </si>
  <si>
    <t>2023-09-28 18:41:15</t>
  </si>
  <si>
    <t>2023-09-28 18:41:44</t>
  </si>
  <si>
    <t>2023-09-28 18:42:13</t>
  </si>
  <si>
    <t>2023-09-28 18:42:41</t>
  </si>
  <si>
    <t>2023-09-28 18:43:11</t>
  </si>
  <si>
    <t>2023-09-28 18:43:40</t>
  </si>
  <si>
    <t>2023-09-28 18:44:09</t>
  </si>
  <si>
    <t>2023-09-28 18:44:37</t>
  </si>
  <si>
    <t>2023-09-28 18:45:07</t>
  </si>
  <si>
    <t>2023-09-28 18:45:36</t>
  </si>
  <si>
    <t>2023-09-28 18:46:05</t>
  </si>
  <si>
    <t>2023-09-28 18:46:34</t>
  </si>
  <si>
    <t>2023-09-28 18:47:02</t>
  </si>
  <si>
    <t>2023-09-28 18:47:32</t>
  </si>
  <si>
    <t>2023-09-28 18:48:01</t>
  </si>
  <si>
    <t>2023-09-28 18:48:30</t>
  </si>
  <si>
    <t>2023-09-28 18:48:58</t>
  </si>
  <si>
    <t>2023-09-28 18:49:28</t>
  </si>
  <si>
    <t>2023-09-28 18:49:57</t>
  </si>
  <si>
    <t>2023-09-28 18:50:26</t>
  </si>
  <si>
    <t>2023-09-28 18:50:54</t>
  </si>
  <si>
    <t>2023-09-28 18:51:24</t>
  </si>
  <si>
    <t>2023-09-28 18:51:53</t>
  </si>
  <si>
    <t>2023-09-28 18:52:22</t>
  </si>
  <si>
    <t>2023-09-28 18:52:50</t>
  </si>
  <si>
    <t>2023-09-28 18:53:23</t>
  </si>
  <si>
    <t>2023-09-28 18:53:49</t>
  </si>
  <si>
    <t>2023-09-28 18:57:12</t>
  </si>
  <si>
    <t>2023-09-28 18:57:40</t>
  </si>
  <si>
    <t>2023-09-28 18:58:09</t>
  </si>
  <si>
    <t>2023-09-28 18:58:39</t>
  </si>
  <si>
    <t>2023-09-28 18:59:08</t>
  </si>
  <si>
    <t>2023-09-28 18:59:37</t>
  </si>
  <si>
    <t>2023-09-28 19:00:05</t>
  </si>
  <si>
    <t>2023-09-28 19:00:35</t>
  </si>
  <si>
    <t>2023-09-28 19:01:04</t>
  </si>
  <si>
    <t>2023-09-28 19:01:33</t>
  </si>
  <si>
    <t>2023-09-28 19:02:01</t>
  </si>
  <si>
    <t>2023-09-28 19:02:31</t>
  </si>
  <si>
    <t>2023-09-28 19:03:00</t>
  </si>
  <si>
    <t>2023-09-28 19:03:29</t>
  </si>
  <si>
    <t>2023-09-28 19:03:57</t>
  </si>
  <si>
    <t>2023-09-28 19:04:27</t>
  </si>
  <si>
    <t>2023-09-28 19:04:56</t>
  </si>
  <si>
    <t>2023-09-28 19:05:25</t>
  </si>
  <si>
    <t>2023-09-28 19:05:53</t>
  </si>
  <si>
    <t>2023-09-28 19:06:22</t>
  </si>
  <si>
    <t>2023-09-28 19:06:52</t>
  </si>
  <si>
    <t>2023-09-28 19:07:21</t>
  </si>
  <si>
    <t>2023-09-28 19:07:50</t>
  </si>
  <si>
    <t>2023-09-28 19:08:18</t>
  </si>
  <si>
    <t>2023-09-28 19:08:48</t>
  </si>
  <si>
    <t>2023-09-28 19:09:17</t>
  </si>
  <si>
    <t>2023-09-28 19:09:46</t>
  </si>
  <si>
    <t>2023-09-28 19:10:13</t>
  </si>
  <si>
    <t>2023-09-28 19:10:43</t>
  </si>
  <si>
    <t>2023-09-28 19:11:12</t>
  </si>
  <si>
    <t>2023-09-28 19:11:41</t>
  </si>
  <si>
    <t>2023-09-28 19:12:09</t>
  </si>
  <si>
    <t>2023-09-28 19:12:39</t>
  </si>
  <si>
    <t>2023-09-28 19:13:08</t>
  </si>
  <si>
    <t>2023-09-28 19:13:37</t>
  </si>
  <si>
    <t>2023-09-28 19:14:05</t>
  </si>
  <si>
    <t>2023-09-28 19:14:35</t>
  </si>
  <si>
    <t>2023-09-28 19:15:04</t>
  </si>
  <si>
    <t>2023-09-28 19:15:33</t>
  </si>
  <si>
    <t>2023-09-28 19:16:01</t>
  </si>
  <si>
    <t>2023-09-28 19:16:31</t>
  </si>
  <si>
    <t>2023-09-28 19:17:00</t>
  </si>
  <si>
    <t>2023-09-28 19:17:29</t>
  </si>
  <si>
    <t>2023-09-28 19:17:58</t>
  </si>
  <si>
    <t>2023-09-28 19:18:26</t>
  </si>
  <si>
    <t>2023-09-28 19:18:56</t>
  </si>
  <si>
    <t>2023-09-28 19:19:25</t>
  </si>
  <si>
    <t>2023-09-28 19:19:54</t>
  </si>
  <si>
    <t>2023-09-28 19:20:22</t>
  </si>
  <si>
    <t>2023-09-28 19:20:51</t>
  </si>
  <si>
    <t>2023-09-28 19:21:21</t>
  </si>
  <si>
    <t>2023-09-28 19:21:50</t>
  </si>
  <si>
    <t>2023-09-28 19:22:19</t>
  </si>
  <si>
    <t>2023-09-28 19:22:47</t>
  </si>
  <si>
    <t>2023-09-28 19:23:17</t>
  </si>
  <si>
    <t>2023-09-28 19:23:46</t>
  </si>
  <si>
    <t>2023-09-28 19:24:15</t>
  </si>
  <si>
    <t>2023-09-28 19:24:43</t>
  </si>
  <si>
    <t>2023-09-28 19:25:13</t>
  </si>
  <si>
    <t>2023-09-28 19:25:42</t>
  </si>
  <si>
    <t>2023-09-28 19:26:11</t>
  </si>
  <si>
    <t>2023-09-28 19:26:40</t>
  </si>
  <si>
    <t>2023-09-28 19:27:08</t>
  </si>
  <si>
    <t>2023-09-28 19:27:38</t>
  </si>
  <si>
    <t>2023-09-28 19:28:07</t>
  </si>
  <si>
    <t>2023-09-28 19:28:36</t>
  </si>
  <si>
    <t>2023-09-28 19:29:04</t>
  </si>
  <si>
    <t>2023-09-28 19:29:34</t>
  </si>
  <si>
    <t>2023-09-28 19:30:03</t>
  </si>
  <si>
    <t>2023-09-28 19:30:32</t>
  </si>
  <si>
    <t>2023-09-28 19:31:00</t>
  </si>
  <si>
    <t>2023-09-28 19:31:30</t>
  </si>
  <si>
    <t>2023-09-28 19:31:59</t>
  </si>
  <si>
    <t>2023-09-28 19:32:28</t>
  </si>
  <si>
    <t>2023-09-28 19:32:56</t>
  </si>
  <si>
    <t>2023-09-28 19:33:25</t>
  </si>
  <si>
    <t>2023-09-28 19:33:55</t>
  </si>
  <si>
    <t>2023-09-28 19:34:24</t>
  </si>
  <si>
    <t>2023-09-28 19:34:53</t>
  </si>
  <si>
    <t>2023-09-28 19:35:21</t>
  </si>
  <si>
    <t>2023-09-28 19:35:51</t>
  </si>
  <si>
    <t>2023-09-28 19:36:20</t>
  </si>
  <si>
    <t>2023-09-28 19:36:49</t>
  </si>
  <si>
    <t>2023-09-28 19:37:18</t>
  </si>
  <si>
    <t>2023-09-28 19:37:46</t>
  </si>
  <si>
    <t>2023-09-28 19:38:16</t>
  </si>
  <si>
    <t>2023-09-28 19:38:45</t>
  </si>
  <si>
    <t>2023-09-28 19:39:14</t>
  </si>
  <si>
    <t>2023-09-28 19:39:43</t>
  </si>
  <si>
    <t>2023-09-28 19:40:11</t>
  </si>
  <si>
    <t>2023-09-28 19:40:41</t>
  </si>
  <si>
    <t>2023-09-28 19:41:10</t>
  </si>
  <si>
    <t>2023-09-28 19:41:39</t>
  </si>
  <si>
    <t>2023-09-28 19:42:08</t>
  </si>
  <si>
    <t>2023-09-28 19:42:36</t>
  </si>
  <si>
    <t>2023-09-28 19:43:06</t>
  </si>
  <si>
    <t>2023-09-28 19:43:35</t>
  </si>
  <si>
    <t>2023-09-28 19:44:04</t>
  </si>
  <si>
    <t>2023-09-28 19:44:32</t>
  </si>
  <si>
    <t>2023-09-28 19:45:02</t>
  </si>
  <si>
    <t>2023-09-28 19:45:31</t>
  </si>
  <si>
    <t>2023-09-28 19:46:00</t>
  </si>
  <si>
    <t>2023-09-28 19:46:29</t>
  </si>
  <si>
    <t>2023-09-28 19:46:57</t>
  </si>
  <si>
    <t>2023-09-28 19:47:27</t>
  </si>
  <si>
    <t>2023-09-28 19:47:56</t>
  </si>
  <si>
    <t>2023-09-28 19:48:25</t>
  </si>
  <si>
    <t>2023-09-28 19:48:53</t>
  </si>
  <si>
    <t>2023-09-28 19:49:23</t>
  </si>
  <si>
    <t>2023-09-28 19:49:52</t>
  </si>
  <si>
    <t>2023-09-28 19:50:21</t>
  </si>
  <si>
    <t>2023-09-28 19:50:49</t>
  </si>
  <si>
    <t>2023-09-28 19:51:19</t>
  </si>
  <si>
    <t>2023-09-28 19:51:48</t>
  </si>
  <si>
    <t>2023-09-28 19:52:17</t>
  </si>
  <si>
    <t>2023-09-28 19:52:46</t>
  </si>
  <si>
    <t>2023-09-28 19:53:14</t>
  </si>
  <si>
    <t>2023-09-28 19:53:44</t>
  </si>
  <si>
    <t>2023-09-28 19:54:13</t>
  </si>
  <si>
    <t>2023-09-28 19:54:42</t>
  </si>
  <si>
    <t>2023-09-28 19:55:10</t>
  </si>
  <si>
    <t>2023-09-28 19:55:40</t>
  </si>
  <si>
    <t>2023-09-28 19:56:09</t>
  </si>
  <si>
    <t>2023-09-28 19:56:38</t>
  </si>
  <si>
    <t>2023-09-28 19:57:06</t>
  </si>
  <si>
    <t>2023-09-28 19:57:35</t>
  </si>
  <si>
    <t>2023-09-28 19:58:05</t>
  </si>
  <si>
    <t>2023-09-28 19:58:34</t>
  </si>
  <si>
    <t>2023-09-28 19:59:03</t>
  </si>
  <si>
    <t>2023-09-28 19:59:31</t>
  </si>
  <si>
    <t>2023-09-28 20:00:00</t>
  </si>
  <si>
    <t>2023-09-28 20:00:30</t>
  </si>
  <si>
    <t>2023-09-28 20:00:59</t>
  </si>
  <si>
    <t>2023-09-28 20:01:28</t>
  </si>
  <si>
    <t>2023-09-28 20:01:56</t>
  </si>
  <si>
    <t>2023-09-28 20:02:26</t>
  </si>
  <si>
    <t>2023-09-28 20:02:55</t>
  </si>
  <si>
    <t>2023-09-28 20:03:24</t>
  </si>
  <si>
    <t>2023-09-28 20:03:52</t>
  </si>
  <si>
    <t>2023-09-28 20:04:22</t>
  </si>
  <si>
    <t>2023-09-28 20:04:51</t>
  </si>
  <si>
    <t>2023-09-28 20:05:20</t>
  </si>
  <si>
    <t>2023-09-28 20:05:49</t>
  </si>
  <si>
    <t>2023-09-28 20:06:17</t>
  </si>
  <si>
    <t>2023-09-28 20:06:47</t>
  </si>
  <si>
    <t>2023-09-28 20:07:16</t>
  </si>
  <si>
    <t>2023-09-28 20:07:45</t>
  </si>
  <si>
    <t>2023-09-28 20:08:13</t>
  </si>
  <si>
    <t>2023-09-28 20:08:42</t>
  </si>
  <si>
    <t>2023-09-28 20:09:12</t>
  </si>
  <si>
    <t>2023-09-28 20:09:41</t>
  </si>
  <si>
    <t>2023-09-28 20:10:10</t>
  </si>
  <si>
    <t>2023-09-28 20:10:38</t>
  </si>
  <si>
    <t>2023-09-28 20:11:08</t>
  </si>
  <si>
    <t>2023-09-28 20:11:37</t>
  </si>
  <si>
    <t>2023-09-28 20:12:06</t>
  </si>
  <si>
    <t>2023-09-28 20:12:35</t>
  </si>
  <si>
    <t>2023-09-28 20:13:03</t>
  </si>
  <si>
    <t>2023-09-28 20:13:33</t>
  </si>
  <si>
    <t>2023-09-28 20:14:02</t>
  </si>
  <si>
    <t>2023-09-28 20:14:31</t>
  </si>
  <si>
    <t>2023-09-28 20:14:59</t>
  </si>
  <si>
    <t>2023-09-28 20:15:28</t>
  </si>
  <si>
    <t>2023-09-28 20:15:58</t>
  </si>
  <si>
    <t>2023-09-28 20:16:27</t>
  </si>
  <si>
    <t>2023-09-28 20:16:56</t>
  </si>
  <si>
    <t>2023-09-28 20:17:24</t>
  </si>
  <si>
    <t>2023-09-28 20:17:54</t>
  </si>
  <si>
    <t>2023-09-28 20:18:23</t>
  </si>
  <si>
    <t>2023-09-28 20:18:52</t>
  </si>
  <si>
    <t>2023-09-28 20:19:21</t>
  </si>
  <si>
    <t>2023-09-28 20:19:50</t>
  </si>
  <si>
    <t>2023-09-28 20:20:18</t>
  </si>
  <si>
    <t>2023-09-28 20:20:48</t>
  </si>
  <si>
    <t>2023-09-28 20:21:17</t>
  </si>
  <si>
    <t>2023-09-28 20:25:38</t>
  </si>
  <si>
    <t>2023-09-28 20:26:07</t>
  </si>
  <si>
    <t>2023-09-28 20:26:36</t>
  </si>
  <si>
    <t>2023-09-28 20:27:05</t>
  </si>
  <si>
    <t>2023-09-28 20:27:33</t>
  </si>
  <si>
    <t>2023-09-28 20:28:03</t>
  </si>
  <si>
    <t>2023-09-28 20:28:32</t>
  </si>
  <si>
    <t>2023-09-28 20:29:01</t>
  </si>
  <si>
    <t>2023-09-28 20:29:30</t>
  </si>
  <si>
    <t>2023-09-28 20:29:58</t>
  </si>
  <si>
    <t>2023-09-28 20:30:28</t>
  </si>
  <si>
    <t>2023-09-28 20:30:57</t>
  </si>
  <si>
    <t>2023-09-28 20:31:26</t>
  </si>
  <si>
    <t>2023-09-28 20:31:54</t>
  </si>
  <si>
    <t>2023-09-28 20:32:23</t>
  </si>
  <si>
    <t>2023-09-28 20:32:53</t>
  </si>
  <si>
    <t>2023-09-28 20:33:22</t>
  </si>
  <si>
    <t>2023-09-28 20:33:51</t>
  </si>
  <si>
    <t>2023-09-28 20:34:19</t>
  </si>
  <si>
    <t>2023-09-28 20:34:48</t>
  </si>
  <si>
    <t>2023-09-28 20:35:18</t>
  </si>
  <si>
    <t>2023-09-28 20:35:47</t>
  </si>
  <si>
    <t>2023-09-28 20:36:16</t>
  </si>
  <si>
    <t>2023-09-28 20:36:44</t>
  </si>
  <si>
    <t>2023-09-28 20:37:14</t>
  </si>
  <si>
    <t>2023-09-28 20:37:43</t>
  </si>
  <si>
    <t>2023-09-28 20:38:12</t>
  </si>
  <si>
    <t>2023-09-28 20:38:40</t>
  </si>
  <si>
    <t>2023-09-28 20:39:10</t>
  </si>
  <si>
    <t>2023-09-28 20:39:39</t>
  </si>
  <si>
    <t>2023-09-30 07:58:33</t>
  </si>
  <si>
    <t>2023-09-30 07:59:02</t>
  </si>
  <si>
    <t>2023-09-30 07:59:30</t>
  </si>
  <si>
    <t>2023-09-30 08:00:00</t>
  </si>
  <si>
    <t>2023-09-30 08:00:29</t>
  </si>
  <si>
    <t>2023-09-30 08:00:58</t>
  </si>
  <si>
    <t>2023-09-30 08:01:26</t>
  </si>
  <si>
    <t>2023-09-30 08:01:55</t>
  </si>
  <si>
    <t>2023-09-30 08:02:25</t>
  </si>
  <si>
    <t>2023-09-30 08:02:54</t>
  </si>
  <si>
    <t>2023-09-30 08:03:23</t>
  </si>
  <si>
    <t>2023-09-30 08:03:51</t>
  </si>
  <si>
    <t>2023-09-30 08:04:21</t>
  </si>
  <si>
    <t>2023-09-30 08:04:50</t>
  </si>
  <si>
    <t>2023-09-30 08:05:19</t>
  </si>
  <si>
    <t>2023-09-30 08:05:48</t>
  </si>
  <si>
    <t>2023-09-30 08:06:16</t>
  </si>
  <si>
    <t>2023-09-30 08:06:46</t>
  </si>
  <si>
    <t>2023-09-30 08:07:15</t>
  </si>
  <si>
    <t>2023-09-30 08:07:44</t>
  </si>
  <si>
    <t>2023-09-30 08:08:13</t>
  </si>
  <si>
    <t>2023-09-30 08:08:41</t>
  </si>
  <si>
    <t>2023-09-30 08:09:11</t>
  </si>
  <si>
    <t>2023-09-30 08:09:40</t>
  </si>
  <si>
    <t>2023-09-30 08:10:09</t>
  </si>
  <si>
    <t>2023-09-30 08:10:37</t>
  </si>
  <si>
    <t>2023-09-30 08:11:06</t>
  </si>
  <si>
    <t>2023-09-30 08:11:36</t>
  </si>
  <si>
    <t>2023-09-30 08:12:05</t>
  </si>
  <si>
    <t>2023-09-30 08:12:34</t>
  </si>
  <si>
    <t>2023-09-30 08:13:02</t>
  </si>
  <si>
    <t>2023-09-30 08:13:32</t>
  </si>
  <si>
    <t>2023-09-30 08:14:01</t>
  </si>
  <si>
    <t>2023-09-30 08:14:30</t>
  </si>
  <si>
    <t>2023-09-30 08:14:59</t>
  </si>
  <si>
    <t>2023-09-30 08:15:27</t>
  </si>
  <si>
    <t>2023-09-30 08:15:57</t>
  </si>
  <si>
    <t>2023-09-30 08:16:26</t>
  </si>
  <si>
    <t>2023-09-30 08:16:55</t>
  </si>
  <si>
    <t>2023-09-30 08:17:33</t>
  </si>
  <si>
    <t>2023-09-30 08:17:53</t>
  </si>
  <si>
    <t>2023-09-30 08:18:21</t>
  </si>
  <si>
    <t>2023-09-30 08:18:50</t>
  </si>
  <si>
    <t>2023-09-30 08:19:20</t>
  </si>
  <si>
    <t>2023-09-30 08:19:49</t>
  </si>
  <si>
    <t>2023-09-30 08:20:18</t>
  </si>
  <si>
    <t>2023-09-30 08:20:46</t>
  </si>
  <si>
    <t>2023-09-30 08:27:32</t>
  </si>
  <si>
    <t>2023-09-30 08:28:01</t>
  </si>
  <si>
    <t>2023-09-30 08:28:31</t>
  </si>
  <si>
    <t>2023-09-30 08:28:59</t>
  </si>
  <si>
    <t>2023-09-30 08:29:29</t>
  </si>
  <si>
    <t>2023-09-30 08:29:58</t>
  </si>
  <si>
    <t>2023-09-30 08:30:27</t>
  </si>
  <si>
    <t>2023-09-30 08:30:56</t>
  </si>
  <si>
    <t>2023-09-30 08:31:24</t>
  </si>
  <si>
    <t>2023-09-30 08:31:54</t>
  </si>
  <si>
    <t>2023-09-30 08:32:23</t>
  </si>
  <si>
    <t>2023-09-30 08:32:52</t>
  </si>
  <si>
    <t>2023-09-30 08:33:20</t>
  </si>
  <si>
    <t>2023-09-30 08:33:50</t>
  </si>
  <si>
    <t>2023-09-30 08:34:19</t>
  </si>
  <si>
    <t>2023-09-30 08:34:48</t>
  </si>
  <si>
    <t>2023-09-30 08:35:17</t>
  </si>
  <si>
    <t>2023-09-30 08:35:45</t>
  </si>
  <si>
    <t>2023-09-30 08:36:15</t>
  </si>
  <si>
    <t>2023-09-30 08:36:44</t>
  </si>
  <si>
    <t>2023-09-30 08:37:12</t>
  </si>
  <si>
    <t>2023-09-30 08:37:42</t>
  </si>
  <si>
    <t>2023-09-30 08:38:11</t>
  </si>
  <si>
    <t>2023-09-30 08:38:40</t>
  </si>
  <si>
    <t>2023-09-30 08:39:08</t>
  </si>
  <si>
    <t>2023-09-30 08:39:37</t>
  </si>
  <si>
    <t>2023-09-30 08:40:07</t>
  </si>
  <si>
    <t>2023-09-30 08:40:36</t>
  </si>
  <si>
    <t>2023-09-30 08:41:05</t>
  </si>
  <si>
    <t>2023-09-30 08:41:33</t>
  </si>
  <si>
    <t>2023-09-30 08:42:03</t>
  </si>
  <si>
    <t>2023-09-30 08:42:32</t>
  </si>
  <si>
    <t>2023-09-30 08:43:01</t>
  </si>
  <si>
    <t>2023-09-30 08:43:29</t>
  </si>
  <si>
    <t>2023-09-30 08:43:59</t>
  </si>
  <si>
    <t>2023-09-30 08:44:28</t>
  </si>
  <si>
    <t>2023-09-30 08:44:57</t>
  </si>
  <si>
    <t>2023-09-30 08:45:25</t>
  </si>
  <si>
    <t>2023-09-30 08:45:55</t>
  </si>
  <si>
    <t>2023-09-30 08:46:24</t>
  </si>
  <si>
    <t>2023-09-30 08:46:52</t>
  </si>
  <si>
    <t>2023-09-30 08:47:21</t>
  </si>
  <si>
    <t>2023-09-30 08:47:51</t>
  </si>
  <si>
    <t>2023-10-03 13:55:00</t>
  </si>
  <si>
    <t>2023-10-03 13:55:28</t>
  </si>
  <si>
    <t>2023-10-03 13:55:57</t>
  </si>
  <si>
    <t>2023-10-03 13:56:27</t>
  </si>
  <si>
    <t>2023-10-03 13:56:56</t>
  </si>
  <si>
    <t>2023-10-03 13:57:24</t>
  </si>
  <si>
    <t>2023-10-03 13:57:54</t>
  </si>
  <si>
    <t>2023-10-03 13:58:23</t>
  </si>
  <si>
    <t>2023-10-03 13:58:51</t>
  </si>
  <si>
    <t>2023-10-03 13:59:20</t>
  </si>
  <si>
    <t>2023-10-03 13:59:50</t>
  </si>
  <si>
    <t>2023-10-03 14:00:18</t>
  </si>
  <si>
    <t>2023-10-03 14:00:47</t>
  </si>
  <si>
    <t>2023-10-03 14:01:16</t>
  </si>
  <si>
    <t>2023-10-03 14:01:46</t>
  </si>
  <si>
    <t>2023-10-03 14:02:14</t>
  </si>
  <si>
    <t>2023-10-03 14:02:43</t>
  </si>
  <si>
    <t>2023-10-03 14:03:13</t>
  </si>
  <si>
    <t>2023-10-03 14:04:14</t>
  </si>
  <si>
    <t>2023-10-03 14:04:39</t>
  </si>
  <si>
    <t>2023-10-03 14:05:08</t>
  </si>
  <si>
    <t>2023-10-03 14:05:37</t>
  </si>
  <si>
    <t>2023-10-03 14:06:06</t>
  </si>
  <si>
    <t>2023-10-03 14:06:35</t>
  </si>
  <si>
    <t>2023-10-03 14:07:05</t>
  </si>
  <si>
    <t>2023-10-03 14:07:34</t>
  </si>
  <si>
    <t>2023-10-03 14:08:02</t>
  </si>
  <si>
    <t>2023-10-03 14:08:31</t>
  </si>
  <si>
    <t>2023-10-03 14:09:01</t>
  </si>
  <si>
    <t>2023-10-03 14:09:29</t>
  </si>
  <si>
    <t>2023-10-03 14:09:58</t>
  </si>
  <si>
    <t>2023-10-03 14:10:27</t>
  </si>
  <si>
    <t>2023-10-03 14:10:57</t>
  </si>
  <si>
    <t>2023-10-03 14:11:26</t>
  </si>
  <si>
    <t>2023-10-03 14:11:54</t>
  </si>
  <si>
    <t>2023-10-03 14:12:23</t>
  </si>
  <si>
    <t>2023-10-03 14:12:53</t>
  </si>
  <si>
    <t>2023-10-03 14:13:22</t>
  </si>
  <si>
    <t>2023-10-03 14:13:50</t>
  </si>
  <si>
    <t>2023-10-03 14:14:19</t>
  </si>
  <si>
    <t>2023-10-03 14:14:48</t>
  </si>
  <si>
    <t>2023-10-03 14:15:18</t>
  </si>
  <si>
    <t>2023-10-03 14:15:47</t>
  </si>
  <si>
    <t>2023-10-03 14:16:15</t>
  </si>
  <si>
    <t>2023-10-03 14:16:44</t>
  </si>
  <si>
    <t>2023-10-03 14:17:14</t>
  </si>
  <si>
    <t>2023-10-03 14:17:43</t>
  </si>
  <si>
    <t>2023-10-03 14:18:11</t>
  </si>
  <si>
    <t>2023-10-03 14:18:40</t>
  </si>
  <si>
    <t>2023-10-03 14:19:10</t>
  </si>
  <si>
    <t>2023-10-03 14:19:39</t>
  </si>
  <si>
    <t>2023-10-03 14:20:07</t>
  </si>
  <si>
    <t>2023-10-03 14:20:36</t>
  </si>
  <si>
    <t>2023-10-03 14:21:05</t>
  </si>
  <si>
    <t>2023-10-03 14:21:35</t>
  </si>
  <si>
    <t>2023-10-03 14:22:04</t>
  </si>
  <si>
    <t>2023-10-03 14:22:32</t>
  </si>
  <si>
    <t>2023-10-03 14:23:01</t>
  </si>
  <si>
    <t>2023-10-03 14:23:31</t>
  </si>
  <si>
    <t>2023-10-03 14:24:00</t>
  </si>
  <si>
    <t>2023-10-03 14:24:28</t>
  </si>
  <si>
    <t>2023-10-03 14:24:57</t>
  </si>
  <si>
    <t>2023-10-03 14:25:27</t>
  </si>
  <si>
    <t>2023-10-03 14:25:56</t>
  </si>
  <si>
    <t>2023-10-03 14:26:24</t>
  </si>
  <si>
    <t>2023-10-03 14:26:53</t>
  </si>
  <si>
    <t>2023-10-03 14:27:23</t>
  </si>
  <si>
    <t>2023-10-03 14:27:52</t>
  </si>
  <si>
    <t>2023-10-03 14:28:20</t>
  </si>
  <si>
    <t>2023-10-03 14:28:49</t>
  </si>
  <si>
    <t>2023-10-03 14:29:18</t>
  </si>
  <si>
    <t>2023-10-03 14:29:48</t>
  </si>
  <si>
    <t>2023-10-03 14:30:16</t>
  </si>
  <si>
    <t>2023-10-03 14:30:45</t>
  </si>
  <si>
    <t>2023-10-03 14:31:14</t>
  </si>
  <si>
    <t>2023-10-03 14:31:44</t>
  </si>
  <si>
    <t>2023-10-03 14:32:12</t>
  </si>
  <si>
    <t>2023-10-03 14:32:41</t>
  </si>
  <si>
    <t>2023-10-03 14:33:10</t>
  </si>
  <si>
    <t>2023-10-03 14:33:40</t>
  </si>
  <si>
    <t>2023-10-03 14:34:09</t>
  </si>
  <si>
    <t>2023-10-03 14:34:37</t>
  </si>
  <si>
    <t>2023-10-03 14:35:06</t>
  </si>
  <si>
    <t>2023-10-03 14:35:36</t>
  </si>
  <si>
    <t>2023-10-03 14:36:05</t>
  </si>
  <si>
    <t>2023-10-03 14:36:33</t>
  </si>
  <si>
    <t>2023-10-03 14:37:02</t>
  </si>
  <si>
    <t>2023-10-03 14:37:31</t>
  </si>
  <si>
    <t>2023-10-03 14:38:01</t>
  </si>
  <si>
    <t>2023-10-03 14:38:29</t>
  </si>
  <si>
    <t>2023-10-03 14:38:58</t>
  </si>
  <si>
    <t>2023-10-03 14:39:27</t>
  </si>
  <si>
    <t>2023-10-03 14:39:57</t>
  </si>
  <si>
    <t>2023-10-03 14:40:26</t>
  </si>
  <si>
    <t>2023-10-03 14:40:54</t>
  </si>
  <si>
    <t>2023-10-03 14:41:23</t>
  </si>
  <si>
    <t>2023-10-03 14:41:53</t>
  </si>
  <si>
    <t>2023-10-03 14:42:22</t>
  </si>
  <si>
    <t>2023-10-03 14:42:50</t>
  </si>
  <si>
    <t>2023-10-03 14:43:19</t>
  </si>
  <si>
    <t>2023-10-03 14:43:48</t>
  </si>
  <si>
    <t>2023-10-03 14:44:18</t>
  </si>
  <si>
    <t>2023-10-03 14:44:47</t>
  </si>
  <si>
    <t>2023-10-03 14:45:15</t>
  </si>
  <si>
    <t>2023-10-03 14:45:44</t>
  </si>
  <si>
    <t>2023-10-03 14:46:14</t>
  </si>
  <si>
    <t>2023-10-03 14:46:43</t>
  </si>
  <si>
    <t>2023-10-03 14:47:11</t>
  </si>
  <si>
    <t>2023-10-03 14:47:40</t>
  </si>
  <si>
    <t>2023-10-03 14:48:09</t>
  </si>
  <si>
    <t>2023-10-03 14:48:39</t>
  </si>
  <si>
    <t>2023-10-03 14:49:08</t>
  </si>
  <si>
    <t>2023-10-03 14:49:36</t>
  </si>
  <si>
    <t>2023-10-03 14:50:05</t>
  </si>
  <si>
    <t>2023-10-03 14:50:35</t>
  </si>
  <si>
    <t>2023-10-03 14:51:04</t>
  </si>
  <si>
    <t>2023-10-03 14:51:32</t>
  </si>
  <si>
    <t>2023-10-03 14:52:01</t>
  </si>
  <si>
    <t>2023-10-03 14:52:30</t>
  </si>
  <si>
    <t>2023-10-03 14:53:00</t>
  </si>
  <si>
    <t>2023-10-03 14:53:28</t>
  </si>
  <si>
    <t>2023-10-03 14:53:57</t>
  </si>
  <si>
    <t>2023-10-03 14:54:26</t>
  </si>
  <si>
    <t>2023-10-03 14:54:56</t>
  </si>
  <si>
    <t>2023-10-03 14:55:25</t>
  </si>
  <si>
    <t>2023-10-03 14:55:53</t>
  </si>
  <si>
    <t>2023-10-03 14:56:22</t>
  </si>
  <si>
    <t>2023-10-03 14:56:52</t>
  </si>
  <si>
    <t>2023-10-03 14:57:21</t>
  </si>
  <si>
    <t>2023-10-03 14:57:49</t>
  </si>
  <si>
    <t>2023-10-03 14:58:18</t>
  </si>
  <si>
    <t>2023-10-03 14:58:47</t>
  </si>
  <si>
    <t>2023-10-03 14:59:17</t>
  </si>
  <si>
    <t>2023-10-03 14:59:46</t>
  </si>
  <si>
    <t>2023-10-03 15:00:14</t>
  </si>
  <si>
    <t>2023-10-03 15:00:43</t>
  </si>
  <si>
    <t>2023-10-03 15:01:12</t>
  </si>
  <si>
    <t>2023-10-03 15:01:42</t>
  </si>
  <si>
    <t>2023-10-03 15:02:11</t>
  </si>
  <si>
    <t>2023-10-04 08:12:28</t>
  </si>
  <si>
    <t>2023-10-04 08:12:56</t>
  </si>
  <si>
    <t>2023-10-04 08:13:25</t>
  </si>
  <si>
    <t>2023-10-04 08:13:55</t>
  </si>
  <si>
    <t>2023-10-04 08:14:23</t>
  </si>
  <si>
    <t>2023-10-04 08:14:52</t>
  </si>
  <si>
    <t>2023-10-04 08:15:22</t>
  </si>
  <si>
    <t>2023-10-04 08:15:51</t>
  </si>
  <si>
    <t>2023-10-04 08:16:19</t>
  </si>
  <si>
    <t>2023-10-04 08:16:48</t>
  </si>
  <si>
    <t>2023-10-04 08:17:18</t>
  </si>
  <si>
    <t>2023-10-04 08:17:47</t>
  </si>
  <si>
    <t>2023-10-04 08:18:15</t>
  </si>
  <si>
    <t>2023-10-04 08:18:45</t>
  </si>
  <si>
    <t>2023-10-04 08:19:14</t>
  </si>
  <si>
    <t>2023-10-04 08:19:42</t>
  </si>
  <si>
    <t>2023-10-04 08:20:11</t>
  </si>
  <si>
    <t>2023-10-04 08:20:41</t>
  </si>
  <si>
    <t>2023-10-04 08:21:10</t>
  </si>
  <si>
    <t>2023-10-04 08:21:38</t>
  </si>
  <si>
    <t>2023-10-04 08:22:07</t>
  </si>
  <si>
    <t>2023-10-04 08:22:37</t>
  </si>
  <si>
    <t>2023-10-04 08:23:06</t>
  </si>
  <si>
    <t>2023-10-04 08:23:34</t>
  </si>
  <si>
    <t>2023-10-04 08:24:03</t>
  </si>
  <si>
    <t>2023-10-04 08:24:33</t>
  </si>
  <si>
    <t>2023-10-04 08:25:02</t>
  </si>
  <si>
    <t>2023-10-04 08:25:31</t>
  </si>
  <si>
    <t>2023-10-04 08:26:00</t>
  </si>
  <si>
    <t>2023-10-04 08:26:30</t>
  </si>
  <si>
    <t>2023-10-04 08:26:59</t>
  </si>
  <si>
    <t>2023-10-04 08:27:27</t>
  </si>
  <si>
    <t>2023-10-04 08:27:56</t>
  </si>
  <si>
    <t>2023-10-04 08:28:26</t>
  </si>
  <si>
    <t>2023-10-04 08:28:55</t>
  </si>
  <si>
    <t>2023-10-04 08:29:23</t>
  </si>
  <si>
    <t>2023-10-04 08:29:53</t>
  </si>
  <si>
    <t>2023-10-04 08:30:22</t>
  </si>
  <si>
    <t>2023-10-04 08:30:50</t>
  </si>
  <si>
    <t>2023-10-04 08:31:19</t>
  </si>
  <si>
    <t>2023-10-04 08:31:49</t>
  </si>
  <si>
    <t>2023-10-04 08:32:17</t>
  </si>
  <si>
    <t>2023-10-04 08:32:46</t>
  </si>
  <si>
    <t>2023-10-04 08:33:16</t>
  </si>
  <si>
    <t>2023-10-04 08:33:45</t>
  </si>
  <si>
    <t>2023-10-04 08:34:13</t>
  </si>
  <si>
    <t>2023-10-04 08:34:43</t>
  </si>
  <si>
    <t>2023-10-04 08:35:12</t>
  </si>
  <si>
    <t>2023-10-04 08:35:40</t>
  </si>
  <si>
    <t>2023-10-04 08:36:09</t>
  </si>
  <si>
    <t>2023-10-04 08:36:39</t>
  </si>
  <si>
    <t>2023-10-04 08:37:08</t>
  </si>
  <si>
    <t>2023-10-04 08:37:36</t>
  </si>
  <si>
    <t>2023-10-04 08:38:05</t>
  </si>
  <si>
    <t>2023-10-04 08:38:35</t>
  </si>
  <si>
    <t>2023-10-04 08:39:04</t>
  </si>
  <si>
    <t>2023-10-04 08:39:32</t>
  </si>
  <si>
    <t>2023-10-04 08:40:01</t>
  </si>
  <si>
    <t>2023-10-04 08:40:31</t>
  </si>
  <si>
    <t>2023-10-04 08:40:59</t>
  </si>
  <si>
    <t>2023-10-04 08:41:28</t>
  </si>
  <si>
    <t>2023-10-04 08:41:58</t>
  </si>
  <si>
    <t>2023-10-04 08:42:27</t>
  </si>
  <si>
    <t>2023-10-04 08:42:55</t>
  </si>
  <si>
    <t>2023-10-04 08:43:24</t>
  </si>
  <si>
    <t>2023-10-04 08:43:54</t>
  </si>
  <si>
    <t>2023-10-04 08:44:22</t>
  </si>
  <si>
    <t>2023-10-04 08:44:51</t>
  </si>
  <si>
    <t>2023-10-04 08:45:21</t>
  </si>
  <si>
    <t>2023-10-04 08:45:49</t>
  </si>
  <si>
    <t>2023-10-04 08:46:18</t>
  </si>
  <si>
    <t>2023-10-04 08:46:48</t>
  </si>
  <si>
    <t>2023-10-04 08:47:17</t>
  </si>
  <si>
    <t>2023-10-04 08:47:45</t>
  </si>
  <si>
    <t>2023-10-04 08:48:14</t>
  </si>
  <si>
    <t>2023-10-04 09:19:21</t>
  </si>
  <si>
    <t>2023-10-04 09:19:51</t>
  </si>
  <si>
    <t>2023-10-04 09:20:20</t>
  </si>
  <si>
    <t>2023-10-04 09:20:49</t>
  </si>
  <si>
    <t>2023-10-04 09:21:18</t>
  </si>
  <si>
    <t>2023-10-04 09:21:46</t>
  </si>
  <si>
    <t>2023-10-04 09:22:15</t>
  </si>
  <si>
    <t>2023-10-04 09:22:45</t>
  </si>
  <si>
    <t>2023-10-04 09:23:14</t>
  </si>
  <si>
    <t>2023-10-04 09:23:43</t>
  </si>
  <si>
    <t>2023-10-04 09:24:12</t>
  </si>
  <si>
    <t>2023-10-04 09:24:40</t>
  </si>
  <si>
    <t>2023-10-04 09:25:09</t>
  </si>
  <si>
    <t>2023-10-04 09:25:38</t>
  </si>
  <si>
    <t>2023-10-04 09:26:07</t>
  </si>
  <si>
    <t>2023-10-04 09:26:37</t>
  </si>
  <si>
    <t>2023-10-04 09:27:05</t>
  </si>
  <si>
    <t>2023-10-04 09:27:34</t>
  </si>
  <si>
    <t>2023-10-04 09:28:04</t>
  </si>
  <si>
    <t>2023-10-04 09:28:32</t>
  </si>
  <si>
    <t>2023-10-04 09:29:01</t>
  </si>
  <si>
    <t>2023-10-04 09:29:30</t>
  </si>
  <si>
    <t>2023-10-04 09:29:59</t>
  </si>
  <si>
    <t>2023-10-04 09:30:28</t>
  </si>
  <si>
    <t>2023-10-04 09:30:57</t>
  </si>
  <si>
    <t>2023-10-04 09:31:27</t>
  </si>
  <si>
    <t>2023-10-04 09:31:54</t>
  </si>
  <si>
    <t>2023-10-04 09:32:24</t>
  </si>
  <si>
    <t>2023-10-04 09:32:52</t>
  </si>
  <si>
    <t>2023-10-04 09:33:21</t>
  </si>
  <si>
    <t>2023-10-04 09:33:50</t>
  </si>
  <si>
    <t>2023-10-04 09:34:19</t>
  </si>
  <si>
    <t>2023-10-04 09:34:48</t>
  </si>
  <si>
    <t>2023-10-04 09:35:17</t>
  </si>
  <si>
    <t>2023-10-04 09:35:46</t>
  </si>
  <si>
    <t>2023-10-04 09:36:15</t>
  </si>
  <si>
    <t>2023-10-04 09:36:44</t>
  </si>
  <si>
    <t>2023-10-04 09:37:13</t>
  </si>
  <si>
    <t>2023-10-04 09:37:42</t>
  </si>
  <si>
    <t>2023-10-04 09:38:11</t>
  </si>
  <si>
    <t>2023-10-04 09:38:40</t>
  </si>
  <si>
    <t>2023-10-04 09:39:09</t>
  </si>
  <si>
    <t>2023-10-04 09:39:38</t>
  </si>
  <si>
    <t>2023-10-04 09:40:07</t>
  </si>
  <si>
    <t>2023-10-04 09:40:36</t>
  </si>
  <si>
    <t>2023-10-04 09:41:05</t>
  </si>
  <si>
    <t>2023-10-04 09:41:34</t>
  </si>
  <si>
    <t>2023-10-04 09:42:03</t>
  </si>
  <si>
    <t>2023-10-04 09:42:32</t>
  </si>
  <si>
    <t>2023-10-04 09:43:01</t>
  </si>
  <si>
    <t>2023-10-04 09:43:30</t>
  </si>
  <si>
    <t>2023-10-04 09:43:59</t>
  </si>
  <si>
    <t>2023-10-04 09:44:28</t>
  </si>
  <si>
    <t>2023-10-04 09:44:57</t>
  </si>
  <si>
    <t>2023-10-04 09:45:26</t>
  </si>
  <si>
    <t>2023-10-04 09:45:54</t>
  </si>
  <si>
    <t>2023-10-04 09:46:23</t>
  </si>
  <si>
    <t>2023-10-04 09:46:52</t>
  </si>
  <si>
    <t>2023-10-04 09:47:21</t>
  </si>
  <si>
    <t>2023-10-04 09:47:51</t>
  </si>
  <si>
    <t>2023-10-04 09:48:19</t>
  </si>
  <si>
    <t>2023-10-04 09:48:48</t>
  </si>
  <si>
    <t>2023-10-04 09:49:17</t>
  </si>
  <si>
    <t>2023-10-04 09:49:46</t>
  </si>
  <si>
    <t>2023-10-04 09:50:16</t>
  </si>
  <si>
    <t>2023-10-04 09:50:44</t>
  </si>
  <si>
    <t>2023-10-04 09:51:13</t>
  </si>
  <si>
    <t>2023-10-04 09:51:42</t>
  </si>
  <si>
    <t>2023-10-04 09:52:11</t>
  </si>
  <si>
    <t>2023-10-04 09:52:40</t>
  </si>
  <si>
    <t>2023-10-04 09:53:09</t>
  </si>
  <si>
    <t>2023-10-04 09:53:38</t>
  </si>
  <si>
    <t>2023-10-04 09:54:07</t>
  </si>
  <si>
    <t>2023-10-04 09:54:36</t>
  </si>
  <si>
    <t>2023-10-04 09:55:05</t>
  </si>
  <si>
    <t>2023-10-04 09:55:34</t>
  </si>
  <si>
    <t>2023-10-04 09:56:03</t>
  </si>
  <si>
    <t>2023-10-04 09:56:32</t>
  </si>
  <si>
    <t>2023-10-04 09:57:01</t>
  </si>
  <si>
    <t>2023-10-04 09:57:30</t>
  </si>
  <si>
    <t>2023-10-04 09:57:59</t>
  </si>
  <si>
    <t>2023-10-04 09:58:28</t>
  </si>
  <si>
    <t>2023-10-04 09:58:57</t>
  </si>
  <si>
    <t>2023-10-04 09:59:25</t>
  </si>
  <si>
    <t>2023-10-04 09:59:55</t>
  </si>
  <si>
    <t>2023-10-04 10:00:24</t>
  </si>
  <si>
    <t>2023-10-04 10:00:53</t>
  </si>
  <si>
    <t>2023-10-04 10:01:22</t>
  </si>
  <si>
    <t>2023-10-04 10:01:51</t>
  </si>
  <si>
    <t>2023-10-04 10:02:20</t>
  </si>
  <si>
    <t>2023-10-04 10:02:49</t>
  </si>
  <si>
    <t>2023-10-04 10:03:18</t>
  </si>
  <si>
    <t>2023-10-04 10:03:47</t>
  </si>
  <si>
    <t>2023-10-04 10:04:16</t>
  </si>
  <si>
    <t>2023-10-04 10:04:45</t>
  </si>
  <si>
    <t>2023-10-04 10:05:14</t>
  </si>
  <si>
    <t>2023-10-04 10:05:43</t>
  </si>
  <si>
    <t>2023-10-04 10:06:12</t>
  </si>
  <si>
    <t>2023-10-04 10:06:41</t>
  </si>
  <si>
    <t>2023-10-04 10:07:10</t>
  </si>
  <si>
    <t>2023-10-04 10:07:39</t>
  </si>
  <si>
    <t>2023-10-04 10:08:08</t>
  </si>
  <si>
    <t>2023-10-04 10:08:37</t>
  </si>
  <si>
    <t>2023-10-04 10:09:06</t>
  </si>
  <si>
    <t>2023-10-04 10:09:35</t>
  </si>
  <si>
    <t>2023-10-04 10:10:04</t>
  </si>
  <si>
    <t>2023-10-04 10:10:33</t>
  </si>
  <si>
    <t>2023-10-04 10:11:02</t>
  </si>
  <si>
    <t>2023-10-04 10:11:31</t>
  </si>
  <si>
    <t>2023-10-04 10:12:00</t>
  </si>
  <si>
    <t>2023-10-04 10:12:29</t>
  </si>
  <si>
    <t>2023-10-04 10:12:58</t>
  </si>
  <si>
    <t>2023-10-04 10:13:27</t>
  </si>
  <si>
    <t>2023-10-04 10:13:56</t>
  </si>
  <si>
    <t>2023-10-04 10:14:25</t>
  </si>
  <si>
    <t>2023-10-04 10:14:54</t>
  </si>
  <si>
    <t>2023-10-04 10:15:23</t>
  </si>
  <si>
    <t>2023-10-04 10:15:52</t>
  </si>
  <si>
    <t>2023-10-04 10:16:21</t>
  </si>
  <si>
    <t>2023-10-04 10:16:50</t>
  </si>
  <si>
    <t>2023-10-04 10:17:19</t>
  </si>
  <si>
    <t>2023-10-04 10:17:48</t>
  </si>
  <si>
    <t>2023-10-04 10:18:17</t>
  </si>
  <si>
    <t>2023-10-04 10:18:46</t>
  </si>
  <si>
    <t>2023-10-04 10:19:15</t>
  </si>
  <si>
    <t>2023-10-04 10:19:44</t>
  </si>
  <si>
    <t>2023-10-04 10:20:13</t>
  </si>
  <si>
    <t>2023-10-04 10:20:42</t>
  </si>
  <si>
    <t>2023-10-04 10:21:11</t>
  </si>
  <si>
    <t>2023-10-04 10:21:40</t>
  </si>
  <si>
    <t>2023-10-04 10:22:09</t>
  </si>
  <si>
    <t>2023-10-04 10:22:38</t>
  </si>
  <si>
    <t>2023-10-04 10:23:07</t>
  </si>
  <si>
    <t>2023-10-04 10:23:36</t>
  </si>
  <si>
    <t>2023-10-04 10:24:05</t>
  </si>
  <si>
    <t>2023-10-04 10:24:34</t>
  </si>
  <si>
    <t>2023-10-04 10:25:03</t>
  </si>
  <si>
    <t>2023-10-04 10:25:32</t>
  </si>
  <si>
    <t>2023-10-04 10:26:01</t>
  </si>
  <si>
    <t>2023-10-04 10:26:30</t>
  </si>
  <si>
    <t>2023-10-04 10:26:59</t>
  </si>
  <si>
    <t>2023-10-04 10:27:28</t>
  </si>
  <si>
    <t>2023-10-04 10:27:57</t>
  </si>
  <si>
    <t>2023-10-04 10:28:26</t>
  </si>
  <si>
    <t>2023-10-04 10:28:55</t>
  </si>
  <si>
    <t>2023-10-04 10:29:24</t>
  </si>
  <si>
    <t>2023-10-04 10:29:53</t>
  </si>
  <si>
    <t>2023-10-04 10:30:22</t>
  </si>
  <si>
    <t>2023-10-04 10:30:51</t>
  </si>
  <si>
    <t>2023-10-04 10:31:20</t>
  </si>
  <si>
    <t>2023-10-04 10:31:49</t>
  </si>
  <si>
    <t>2023-10-04 10:32:18</t>
  </si>
  <si>
    <t>2023-10-04 10:32:47</t>
  </si>
  <si>
    <t>2023-10-04 10:33:16</t>
  </si>
  <si>
    <t>2023-10-04 10:33:45</t>
  </si>
  <si>
    <t>2023-10-04 10:34:14</t>
  </si>
  <si>
    <t>2023-10-04 10:34:43</t>
  </si>
  <si>
    <t>2023-10-04 10:35:12</t>
  </si>
  <si>
    <t>2023-10-04 10:35:41</t>
  </si>
  <si>
    <t>2023-10-04 10:36:10</t>
  </si>
  <si>
    <t>2023-10-04 10:36:39</t>
  </si>
  <si>
    <t>2023-10-04 10:37:08</t>
  </si>
  <si>
    <t>2023-10-04 10:37:37</t>
  </si>
  <si>
    <t>2023-10-04 10:38:06</t>
  </si>
  <si>
    <t>2023-10-04 10:38:35</t>
  </si>
  <si>
    <t>2023-10-04 10:39:04</t>
  </si>
  <si>
    <t>2023-10-04 10:39:33</t>
  </si>
  <si>
    <t>2023-10-04 10:40:02</t>
  </si>
  <si>
    <t>2023-10-04 10:40:31</t>
  </si>
  <si>
    <t>2023-10-04 10:41:01</t>
  </si>
  <si>
    <t>2023-10-04 10:41:30</t>
  </si>
  <si>
    <t>2023-10-04 10:41:59</t>
  </si>
  <si>
    <t>2023-10-04 10:42:28</t>
  </si>
  <si>
    <t>2023-10-04 10:42:57</t>
  </si>
  <si>
    <t>2023-10-04 10:43:26</t>
  </si>
  <si>
    <t>2023-10-04 10:43:56</t>
  </si>
  <si>
    <t>2023-10-04 10:44:24</t>
  </si>
  <si>
    <t>2023-10-04 10:44:53</t>
  </si>
  <si>
    <t>2023-10-04 10:45:22</t>
  </si>
  <si>
    <t>2023-10-04 10:45:52</t>
  </si>
  <si>
    <t>2023-10-04 10:46:20</t>
  </si>
  <si>
    <t>2023-10-04 10:46:49</t>
  </si>
  <si>
    <t>2023-10-04 10:47:18</t>
  </si>
  <si>
    <t>2023-10-04 10:47:47</t>
  </si>
  <si>
    <t>2023-10-04 10:48:16</t>
  </si>
  <si>
    <t>2023-10-04 10:48:45</t>
  </si>
  <si>
    <t>2023-10-04 10:49:14</t>
  </si>
  <si>
    <t>2023-10-04 10:49:43</t>
  </si>
  <si>
    <t>2023-10-04 10:50:13</t>
  </si>
  <si>
    <t>2023-10-04 10:50:41</t>
  </si>
  <si>
    <t>2023-10-04 10:51:10</t>
  </si>
  <si>
    <t>2023-10-04 10:51:39</t>
  </si>
  <si>
    <t>2023-10-04 10:52:08</t>
  </si>
  <si>
    <t>2023-10-04 10:52:37</t>
  </si>
  <si>
    <t>2023-10-04 10:53:06</t>
  </si>
  <si>
    <t>2023-10-04 10:53:35</t>
  </si>
  <si>
    <t>2023-10-04 10:54:05</t>
  </si>
  <si>
    <t>2023-10-04 10:54:35</t>
  </si>
  <si>
    <t>2023-10-04 10:55:03</t>
  </si>
  <si>
    <t>2023-10-04 10:55:32</t>
  </si>
  <si>
    <t>2023-10-04 10:56:01</t>
  </si>
  <si>
    <t>2023-10-04 10:56:31</t>
  </si>
  <si>
    <t>2023-10-04 10:56:59</t>
  </si>
  <si>
    <t>2023-10-04 10:57:28</t>
  </si>
  <si>
    <t>2023-10-04 10:57:57</t>
  </si>
  <si>
    <t>2023-10-04 10:58:27</t>
  </si>
  <si>
    <t>2023-10-04 10:58:55</t>
  </si>
  <si>
    <t>2023-10-04 10:59:24</t>
  </si>
  <si>
    <t>2023-10-04 10:59:53</t>
  </si>
  <si>
    <t>2023-10-04 11:00:22</t>
  </si>
  <si>
    <t>2023-10-04 11:00:50</t>
  </si>
  <si>
    <t>2023-10-04 11:01:19</t>
  </si>
  <si>
    <t>2023-10-04 11:01:48</t>
  </si>
  <si>
    <t>2023-10-04 11:02:17</t>
  </si>
  <si>
    <t>2023-10-04 11:02:46</t>
  </si>
  <si>
    <t>2023-10-04 11:03:15</t>
  </si>
  <si>
    <t>2023-10-04 11:03:44</t>
  </si>
  <si>
    <t>2023-10-04 11:04:13</t>
  </si>
  <si>
    <t>2023-10-04 11:04:42</t>
  </si>
  <si>
    <t>2023-10-04 11:05:11</t>
  </si>
  <si>
    <t>2023-10-04 11:05:40</t>
  </si>
  <si>
    <t>2023-10-04 11:06:10</t>
  </si>
  <si>
    <t>2023-10-04 11:06:38</t>
  </si>
  <si>
    <t>2023-10-04 11:07:07</t>
  </si>
  <si>
    <t>2023-10-04 11:07:36</t>
  </si>
  <si>
    <t>2023-10-04 11:08:05</t>
  </si>
  <si>
    <t>2023-10-04 11:08:34</t>
  </si>
  <si>
    <t>2023-10-04 11:09:02</t>
  </si>
  <si>
    <t>2023-10-04 11:09:31</t>
  </si>
  <si>
    <t>2023-10-04 11:10:00</t>
  </si>
  <si>
    <t>2023-10-04 11:10:29</t>
  </si>
  <si>
    <t>2023-10-04 11:10:58</t>
  </si>
  <si>
    <t>2023-10-04 11:11:28</t>
  </si>
  <si>
    <t>2023-10-04 11:11:56</t>
  </si>
  <si>
    <t>2023-10-04 11:12:25</t>
  </si>
  <si>
    <t>2023-10-04 11:12:54</t>
  </si>
  <si>
    <t>2023-10-04 11:13:24</t>
  </si>
  <si>
    <t>2023-10-04 11:13:52</t>
  </si>
  <si>
    <t>2023-10-04 11:14:21</t>
  </si>
  <si>
    <t>2023-10-04 11:14:50</t>
  </si>
  <si>
    <t>2023-10-04 11:15:19</t>
  </si>
  <si>
    <t>2023-10-04 11:15:48</t>
  </si>
  <si>
    <t>2023-10-04 11:16:17</t>
  </si>
  <si>
    <t>2023-10-04 11:16:47</t>
  </si>
  <si>
    <t>2023-10-04 11:17:15</t>
  </si>
  <si>
    <t>2023-10-04 11:17:44</t>
  </si>
  <si>
    <t>2023-10-04 11:18:13</t>
  </si>
  <si>
    <t>2023-10-04 11:18:42</t>
  </si>
  <si>
    <t>2023-10-04 11:19:11</t>
  </si>
  <si>
    <t>2023-10-04 11:19:40</t>
  </si>
  <si>
    <t>2023-10-04 11:20:10</t>
  </si>
  <si>
    <t>2023-10-04 11:20:38</t>
  </si>
  <si>
    <t>2023-10-04 11:21:07</t>
  </si>
  <si>
    <t>2023-10-04 11:21:36</t>
  </si>
  <si>
    <t>2023-10-04 11:22:06</t>
  </si>
  <si>
    <t>2023-10-04 11:22:34</t>
  </si>
  <si>
    <t>2023-10-04 11:23:03</t>
  </si>
  <si>
    <t>2023-10-04 11:23:33</t>
  </si>
  <si>
    <t>2023-10-04 11:24:03</t>
  </si>
  <si>
    <t>2023-10-04 11:24:31</t>
  </si>
  <si>
    <t>2023-10-04 11:25:00</t>
  </si>
  <si>
    <t>2023-10-04 11:25:30</t>
  </si>
  <si>
    <t>2023-10-04 11:25:58</t>
  </si>
  <si>
    <t>2023-10-04 11:26:27</t>
  </si>
  <si>
    <t>2023-10-04 11:26:56</t>
  </si>
  <si>
    <t>2023-10-04 11:27:26</t>
  </si>
  <si>
    <t>2023-10-04 11:27:54</t>
  </si>
  <si>
    <t>2023-10-04 11:28:23</t>
  </si>
  <si>
    <t>2023-10-04 11:28:52</t>
  </si>
  <si>
    <t>2023-10-04 11:29:21</t>
  </si>
  <si>
    <t>2023-10-04 11:29:50</t>
  </si>
  <si>
    <t>2023-10-04 11:30:19</t>
  </si>
  <si>
    <t>2023-10-04 11:30:49</t>
  </si>
  <si>
    <t>2023-10-04 11:31:17</t>
  </si>
  <si>
    <t>2023-10-04 11:31:46</t>
  </si>
  <si>
    <t>2023-10-04 11:32:15</t>
  </si>
  <si>
    <t>2023-10-04 11:32:44</t>
  </si>
  <si>
    <t>2023-10-04 11:33:13</t>
  </si>
  <si>
    <t>2023-10-04 11:33:42</t>
  </si>
  <si>
    <t>2023-10-04 11:34:11</t>
  </si>
  <si>
    <t>2023-10-04 11:34:40</t>
  </si>
  <si>
    <t>2023-10-04 11:35:09</t>
  </si>
  <si>
    <t>2023-10-04 11:35:38</t>
  </si>
  <si>
    <t>2023-10-04 11:36:08</t>
  </si>
  <si>
    <t>2023-10-04 11:36:36</t>
  </si>
  <si>
    <t>2023-10-04 11:37:05</t>
  </si>
  <si>
    <t>2023-10-04 11:37:34</t>
  </si>
  <si>
    <t>2023-10-04 11:38:03</t>
  </si>
  <si>
    <t>2023-10-04 11:38:32</t>
  </si>
  <si>
    <t>2023-10-04 11:39:01</t>
  </si>
  <si>
    <t>2023-10-04 11:39:31</t>
  </si>
  <si>
    <t>2023-10-04 11:39:59</t>
  </si>
  <si>
    <t>2023-10-04 11:40:27</t>
  </si>
  <si>
    <t>2023-10-04 11:40:56</t>
  </si>
  <si>
    <t>2023-10-04 11:41:25</t>
  </si>
  <si>
    <t>2023-10-04 11:41:54</t>
  </si>
  <si>
    <t>2023-10-04 11:42:23</t>
  </si>
  <si>
    <t>2023-10-04 11:42:53</t>
  </si>
  <si>
    <t>2023-10-04 11:43:21</t>
  </si>
  <si>
    <t>2023-10-04 11:43:50</t>
  </si>
  <si>
    <t>2023-10-04 11:44:19</t>
  </si>
  <si>
    <t>2023-10-04 11:44:49</t>
  </si>
  <si>
    <t>2023-10-04 11:45:17</t>
  </si>
  <si>
    <t>2023-10-04 11:45:46</t>
  </si>
  <si>
    <t>2023-10-04 11:46:16</t>
  </si>
  <si>
    <t>2023-10-04 11:46:44</t>
  </si>
  <si>
    <t>2023-10-04 11:47:13</t>
  </si>
  <si>
    <t>2023-10-04 11:47:42</t>
  </si>
  <si>
    <t>2023-10-04 11:48:12</t>
  </si>
  <si>
    <t>2023-10-04 11:48:40</t>
  </si>
  <si>
    <t>2023-10-04 11:49:09</t>
  </si>
  <si>
    <t>2023-10-04 11:49:38</t>
  </si>
  <si>
    <t>2023-10-04 11:50:07</t>
  </si>
  <si>
    <t>2023-10-04 11:50:36</t>
  </si>
  <si>
    <t>2023-10-04 11:51:05</t>
  </si>
  <si>
    <t>2023-10-04 11:51:35</t>
  </si>
  <si>
    <t>2023-10-04 11:52:03</t>
  </si>
  <si>
    <t>2023-10-04 11:52:32</t>
  </si>
  <si>
    <t>2023-10-04 11:53:01</t>
  </si>
  <si>
    <t>2023-10-04 11:53:31</t>
  </si>
  <si>
    <t>2023-10-04 11:53:59</t>
  </si>
  <si>
    <t>2023-10-04 11:54:28</t>
  </si>
  <si>
    <t>2023-10-04 11:54:58</t>
  </si>
  <si>
    <t>2023-10-04 11:55:26</t>
  </si>
  <si>
    <t>2023-10-04 11:55:55</t>
  </si>
  <si>
    <t>2023-10-04 11:56:24</t>
  </si>
  <si>
    <t>2023-10-04 11:56:54</t>
  </si>
  <si>
    <t>2023-10-04 11:57:22</t>
  </si>
  <si>
    <t>2023-10-04 11:57:51</t>
  </si>
  <si>
    <t>2023-10-04 11:58:21</t>
  </si>
  <si>
    <t>2023-10-04 11:58:49</t>
  </si>
  <si>
    <t>2023-10-04 11:59:18</t>
  </si>
  <si>
    <t>2023-10-04 11:59:47</t>
  </si>
  <si>
    <t>2023-10-04 12:00:17</t>
  </si>
  <si>
    <t>2023-10-04 12:00:45</t>
  </si>
  <si>
    <t>2023-10-04 12:01:14</t>
  </si>
  <si>
    <t>2023-10-04 12:01:44</t>
  </si>
  <si>
    <t>2023-10-04 12:02:12</t>
  </si>
  <si>
    <t>2023-10-04 12:02:41</t>
  </si>
  <si>
    <t>2023-10-04 12:03:10</t>
  </si>
  <si>
    <t>2023-10-04 12:03:39</t>
  </si>
  <si>
    <t>2023-10-04 12:04:09</t>
  </si>
  <si>
    <t>2023-10-04 12:04:37</t>
  </si>
  <si>
    <t>2023-10-04 12:05:06</t>
  </si>
  <si>
    <t>2023-10-04 12:05:36</t>
  </si>
  <si>
    <t>2023-10-04 12:06:04</t>
  </si>
  <si>
    <t>2023-10-04 12:06:33</t>
  </si>
  <si>
    <t>2023-10-04 12:07:02</t>
  </si>
  <si>
    <t>2023-10-04 12:07:31</t>
  </si>
  <si>
    <t>2023-10-04 12:08:01</t>
  </si>
  <si>
    <t>2023-10-04 12:08:29</t>
  </si>
  <si>
    <t>2023-10-04 12:08:58</t>
  </si>
  <si>
    <t>2023-10-04 12:09:27</t>
  </si>
  <si>
    <t>2023-10-04 12:09:56</t>
  </si>
  <si>
    <t>2023-10-04 12:10:26</t>
  </si>
  <si>
    <t>2023-10-04 12:10:54</t>
  </si>
  <si>
    <t>2023-10-04 12:11:23</t>
  </si>
  <si>
    <t>2023-10-04 12:11:52</t>
  </si>
  <si>
    <t>2023-10-04 12:12:22</t>
  </si>
  <si>
    <t>2023-10-04 12:12:50</t>
  </si>
  <si>
    <t>2023-10-04 12:13:19</t>
  </si>
  <si>
    <t>2023-10-04 12:13:48</t>
  </si>
  <si>
    <t>2023-10-04 12:14:18</t>
  </si>
  <si>
    <t>2023-10-04 12:14:46</t>
  </si>
  <si>
    <t>2023-10-04 12:15:15</t>
  </si>
  <si>
    <t>2023-10-04 12:15:44</t>
  </si>
  <si>
    <t>2023-10-04 12:16:14</t>
  </si>
  <si>
    <t>2023-10-04 12:16:42</t>
  </si>
  <si>
    <t>2023-10-04 12:17:11</t>
  </si>
  <si>
    <t>2023-10-04 12:17:40</t>
  </si>
  <si>
    <t>2023-10-04 12:18:10</t>
  </si>
  <si>
    <t>2023-10-04 12:18:38</t>
  </si>
  <si>
    <t>2023-10-04 12:19:07</t>
  </si>
  <si>
    <t>2023-10-04 12:19:36</t>
  </si>
  <si>
    <t>2023-10-04 12:20:06</t>
  </si>
  <si>
    <t>2023-10-04 12:20:34</t>
  </si>
  <si>
    <t>2023-10-04 12:21:03</t>
  </si>
  <si>
    <t>2023-10-04 12:21:32</t>
  </si>
  <si>
    <t>2023-10-04 12:22:02</t>
  </si>
  <si>
    <t>2023-10-04 12:22:30</t>
  </si>
  <si>
    <t>2023-10-04 12:22:59</t>
  </si>
  <si>
    <t>2023-10-04 12:23:28</t>
  </si>
  <si>
    <t>2023-10-04 12:23:58</t>
  </si>
  <si>
    <t>2023-10-04 12:24:26</t>
  </si>
  <si>
    <t>2023-10-04 12:24:55</t>
  </si>
  <si>
    <t>2023-10-04 12:25:24</t>
  </si>
  <si>
    <t>2023-10-04 12:25:54</t>
  </si>
  <si>
    <t>2023-10-04 12:26:22</t>
  </si>
  <si>
    <t>2023-10-04 12:26:51</t>
  </si>
  <si>
    <t>2023-10-04 12:27:21</t>
  </si>
  <si>
    <t>2023-10-04 12:27:49</t>
  </si>
  <si>
    <t>2023-10-04 12:28:18</t>
  </si>
  <si>
    <t>2023-10-04 12:28:47</t>
  </si>
  <si>
    <t>2023-10-04 12:29:17</t>
  </si>
  <si>
    <t>2023-10-04 12:29:45</t>
  </si>
  <si>
    <t>2023-10-04 12:30:14</t>
  </si>
  <si>
    <t>2023-10-04 12:30:44</t>
  </si>
  <si>
    <t>2023-10-04 12:31:13</t>
  </si>
  <si>
    <t>2023-10-04 12:31:41</t>
  </si>
  <si>
    <t>2023-10-04 12:32:10</t>
  </si>
  <si>
    <t>2023-10-04 12:32:38</t>
  </si>
  <si>
    <t>2023-10-04 12:33:08</t>
  </si>
  <si>
    <t>2023-10-04 12:33:36</t>
  </si>
  <si>
    <t>2023-10-04 12:34:05</t>
  </si>
  <si>
    <t>2023-10-04 12:34:34</t>
  </si>
  <si>
    <t>2023-10-04 12:35:03</t>
  </si>
  <si>
    <t>2023-10-04 12:35:33</t>
  </si>
  <si>
    <t>2023-10-04 12:36:01</t>
  </si>
  <si>
    <t>2023-10-04 12:36:30</t>
  </si>
  <si>
    <t>2023-10-04 12:36:59</t>
  </si>
  <si>
    <t>2023-10-04 12:38:27</t>
  </si>
  <si>
    <t>2023-10-04 12:38:56</t>
  </si>
  <si>
    <t>2023-10-04 12:39:24</t>
  </si>
  <si>
    <t>2023-10-04 12:39:53</t>
  </si>
  <si>
    <t>2023-10-04 12:40:22</t>
  </si>
  <si>
    <t>2023-10-04 12:40:51</t>
  </si>
  <si>
    <t>2023-10-04 12:41:21</t>
  </si>
  <si>
    <t>2023-10-04 12:41:49</t>
  </si>
  <si>
    <t>2023-10-04 12:42:18</t>
  </si>
  <si>
    <t>2023-10-04 12:42:47</t>
  </si>
  <si>
    <t>2023-10-04 12:43:17</t>
  </si>
  <si>
    <t>2023-10-04 12:43:45</t>
  </si>
  <si>
    <t>2023-10-04 12:44:14</t>
  </si>
  <si>
    <t>2023-10-04 12:44:43</t>
  </si>
  <si>
    <t>2023-10-04 12:45:13</t>
  </si>
  <si>
    <t>2023-10-04 12:45:41</t>
  </si>
  <si>
    <t>2023-10-04 12:46:10</t>
  </si>
  <si>
    <t>2023-10-04 12:46:39</t>
  </si>
  <si>
    <t>2023-10-04 12:47:09</t>
  </si>
  <si>
    <t>2023-10-04 12:47:37</t>
  </si>
  <si>
    <t>2023-10-04 12:48:06</t>
  </si>
  <si>
    <t>2023-10-04 12:48:36</t>
  </si>
  <si>
    <t>2023-10-04 12:49:05</t>
  </si>
  <si>
    <t>2023-10-04 12:49:33</t>
  </si>
  <si>
    <t>2023-10-04 12:50:02</t>
  </si>
  <si>
    <t>2023-10-04 12:50:31</t>
  </si>
  <si>
    <t>2023-10-04 12:51:01</t>
  </si>
  <si>
    <t>2023-10-04 12:51:30</t>
  </si>
  <si>
    <t>2023-10-04 12:51:59</t>
  </si>
  <si>
    <t>2023-10-04 12:52:28</t>
  </si>
  <si>
    <t>2023-10-04 12:52:58</t>
  </si>
  <si>
    <t>2023-10-04 12:53:26</t>
  </si>
  <si>
    <t>2023-10-04 12:53:55</t>
  </si>
  <si>
    <t>2023-10-04 12:54:24</t>
  </si>
  <si>
    <t>2023-10-04 12:54:53</t>
  </si>
  <si>
    <t>2023-10-04 12:55:23</t>
  </si>
  <si>
    <t>2023-10-04 12:55:52</t>
  </si>
  <si>
    <t>2023-10-04 12:56:20</t>
  </si>
  <si>
    <t>2023-10-04 12:56:49</t>
  </si>
  <si>
    <t>2023-10-04 12:57:19</t>
  </si>
  <si>
    <t>2023-10-04 12:57:48</t>
  </si>
  <si>
    <t>2023-10-04 12:58:16</t>
  </si>
  <si>
    <t>2023-10-04 12:58:45</t>
  </si>
  <si>
    <t>2023-10-04 12:59:15</t>
  </si>
  <si>
    <t>2023-10-04 12:59:44</t>
  </si>
  <si>
    <t>2023-10-04 13:00:12</t>
  </si>
  <si>
    <t>2023-10-04 13:00:41</t>
  </si>
  <si>
    <t>2023-10-04 13:01:10</t>
  </si>
  <si>
    <t>2023-10-04 13:01:40</t>
  </si>
  <si>
    <t>2023-10-04 13:02:09</t>
  </si>
  <si>
    <t>2023-10-04 13:02:37</t>
  </si>
  <si>
    <t>2023-10-04 13:03:06</t>
  </si>
  <si>
    <t>2023-10-04 13:03:35</t>
  </si>
  <si>
    <t>2023-10-04 13:04:05</t>
  </si>
  <si>
    <t>2023-10-04 13:04:34</t>
  </si>
  <si>
    <t>2023-10-04 13:05:02</t>
  </si>
  <si>
    <t>2023-10-04 13:05:31</t>
  </si>
  <si>
    <t>2023-10-04 13:06:00</t>
  </si>
  <si>
    <t>2023-10-04 13:06:29</t>
  </si>
  <si>
    <t>2023-10-04 13:06:59</t>
  </si>
  <si>
    <t>2023-10-04 13:07:28</t>
  </si>
  <si>
    <t>2023-10-04 13:07:56</t>
  </si>
  <si>
    <t>2023-10-04 13:08:25</t>
  </si>
  <si>
    <t>2023-10-04 13:08:54</t>
  </si>
  <si>
    <t>2023-10-04 13:09:24</t>
  </si>
  <si>
    <t>2023-10-04 13:09:53</t>
  </si>
  <si>
    <t>2023-10-04 13:10:21</t>
  </si>
  <si>
    <t>2023-10-04 13:10:50</t>
  </si>
  <si>
    <t>2023-10-04 13:11:19</t>
  </si>
  <si>
    <t>2023-10-04 13:11:49</t>
  </si>
  <si>
    <t>2023-10-04 13:12:18</t>
  </si>
  <si>
    <t>2023-10-04 13:12:47</t>
  </si>
  <si>
    <t>2023-10-04 13:13:16</t>
  </si>
  <si>
    <t>2023-10-04 13:13:45</t>
  </si>
  <si>
    <t>2023-10-04 13:14:15</t>
  </si>
  <si>
    <t>2023-10-04 13:14:44</t>
  </si>
  <si>
    <t>2023-10-04 13:15:12</t>
  </si>
  <si>
    <t>2023-10-04 13:15:41</t>
  </si>
  <si>
    <t>2023-10-04 13:16:10</t>
  </si>
  <si>
    <t>2023-10-04 13:16:40</t>
  </si>
  <si>
    <t>2023-10-04 13:17:08</t>
  </si>
  <si>
    <t>2023-10-04 13:17:37</t>
  </si>
  <si>
    <t>2023-10-04 13:18:05</t>
  </si>
  <si>
    <t>2023-10-04 13:18:35</t>
  </si>
  <si>
    <t>2023-10-04 13:19:04</t>
  </si>
  <si>
    <t>2023-10-04 13:19:33</t>
  </si>
  <si>
    <t>2023-10-04 13:20:01</t>
  </si>
  <si>
    <t>2023-10-04 13:21:02</t>
  </si>
  <si>
    <t>2023-10-04 13:21:28</t>
  </si>
  <si>
    <t>2023-10-04 13:21:58</t>
  </si>
  <si>
    <t>2023-10-04 13:22:27</t>
  </si>
  <si>
    <t>2023-10-04 13:22:55</t>
  </si>
  <si>
    <t>2023-10-04 13:23:24</t>
  </si>
  <si>
    <t>2023-10-04 13:23:53</t>
  </si>
  <si>
    <t>2023-10-04 13:24:23</t>
  </si>
  <si>
    <t>2023-10-04 13:24:52</t>
  </si>
  <si>
    <t>2023-10-04 13:25:20</t>
  </si>
  <si>
    <t>2023-10-04 13:25:49</t>
  </si>
  <si>
    <t>2023-10-04 13:26:18</t>
  </si>
  <si>
    <t>2023-10-04 13:26:48</t>
  </si>
  <si>
    <t>2023-10-04 13:27:17</t>
  </si>
  <si>
    <t>2023-10-04 13:27:45</t>
  </si>
  <si>
    <t>2023-10-04 13:28:14</t>
  </si>
  <si>
    <t>2023-10-04 13:28:43</t>
  </si>
  <si>
    <t>2023-10-04 13:29:13</t>
  </si>
  <si>
    <t>2023-10-04 13:29:42</t>
  </si>
  <si>
    <t>2023-10-04 13:30:11</t>
  </si>
  <si>
    <t>2023-10-04 13:30:39</t>
  </si>
  <si>
    <t>2023-10-04 13:31:08</t>
  </si>
  <si>
    <t>2023-10-04 13:31:38</t>
  </si>
  <si>
    <t>2023-10-04 13:32:06</t>
  </si>
  <si>
    <t>2023-10-04 13:32:34</t>
  </si>
  <si>
    <t>2023-10-04 13:33:03</t>
  </si>
  <si>
    <t>2023-10-04 13:33:33</t>
  </si>
  <si>
    <t>2023-10-04 13:34:02</t>
  </si>
  <si>
    <t>2023-10-04 13:34:30</t>
  </si>
  <si>
    <t>2023-10-04 13:34:59</t>
  </si>
  <si>
    <t>2023-10-04 13:35:29</t>
  </si>
  <si>
    <t>2023-10-04 13:35:57</t>
  </si>
  <si>
    <t>2023-10-04 13:48:29</t>
  </si>
  <si>
    <t>2023-10-04 13:48:58</t>
  </si>
  <si>
    <t>2023-10-04 13:49:28</t>
  </si>
  <si>
    <t>2023-10-04 13:49:57</t>
  </si>
  <si>
    <t>2023-10-04 13:50:25</t>
  </si>
  <si>
    <t>2023-10-04 13:50:55</t>
  </si>
  <si>
    <t>2023-10-04 13:51:24</t>
  </si>
  <si>
    <t>2023-10-04 13:51:53</t>
  </si>
  <si>
    <t>2023-10-04 13:52:21</t>
  </si>
  <si>
    <t>2023-10-04 13:52:51</t>
  </si>
  <si>
    <t>2023-10-04 13:53:20</t>
  </si>
  <si>
    <t>2023-10-04 13:53:49</t>
  </si>
  <si>
    <t>2023-10-04 13:54:17</t>
  </si>
  <si>
    <t>2023-10-04 13:54:47</t>
  </si>
  <si>
    <t>2023-10-04 13:55:16</t>
  </si>
  <si>
    <t>2023-10-04 13:55:45</t>
  </si>
  <si>
    <t>2023-10-04 13:56:13</t>
  </si>
  <si>
    <t>2023-10-04 13:56:43</t>
  </si>
  <si>
    <t>2023-10-04 13:57:12</t>
  </si>
  <si>
    <t>2023-10-04 13:57:40</t>
  </si>
  <si>
    <t>2023-10-04 13:58:09</t>
  </si>
  <si>
    <t>2023-10-04 14:01:27</t>
  </si>
  <si>
    <t>2023-10-04 14:01:57</t>
  </si>
  <si>
    <t>2023-10-04 14:02:26</t>
  </si>
  <si>
    <t>2023-10-04 14:02:54</t>
  </si>
  <si>
    <t>2023-10-04 14:05:40</t>
  </si>
  <si>
    <t>2023-10-04 14:06:09</t>
  </si>
  <si>
    <t>2023-10-04 14:06:38</t>
  </si>
  <si>
    <t>2023-10-04 14:07:06</t>
  </si>
  <si>
    <t>2023-10-04 14:07:36</t>
  </si>
  <si>
    <t>2023-10-04 14:08:05</t>
  </si>
  <si>
    <t>2023-10-04 14:08:34</t>
  </si>
  <si>
    <t>2023-10-04 14:09:02</t>
  </si>
  <si>
    <t>2023-10-04 14:09:32</t>
  </si>
  <si>
    <t>2023-10-04 14:10:01</t>
  </si>
  <si>
    <t>2023-10-04 14:10:30</t>
  </si>
  <si>
    <t>2023-10-04 14:10:59</t>
  </si>
  <si>
    <t>2023-10-04 14:11:27</t>
  </si>
  <si>
    <t>2023-10-04 14:11:57</t>
  </si>
  <si>
    <t>2023-10-04 14:12:26</t>
  </si>
  <si>
    <t>2023-10-04 14:12:55</t>
  </si>
  <si>
    <t>2023-10-04 14:13:23</t>
  </si>
  <si>
    <t>2023-10-04 14:13:53</t>
  </si>
  <si>
    <t>2023-10-04 14:14:22</t>
  </si>
  <si>
    <t>2023-10-04 14:14:51</t>
  </si>
  <si>
    <t>2023-10-04 14:15:20</t>
  </si>
  <si>
    <t>2023-10-04 14:15:49</t>
  </si>
  <si>
    <t>2023-10-04 14:16:18</t>
  </si>
  <si>
    <t>2023-10-04 14:16:46</t>
  </si>
  <si>
    <t>2023-10-04 14:17:16</t>
  </si>
  <si>
    <t>2023-10-04 14:17:45</t>
  </si>
  <si>
    <t>2023-10-04 14:18:14</t>
  </si>
  <si>
    <t>2023-10-04 14:18:43</t>
  </si>
  <si>
    <t>2023-10-04 14:19:12</t>
  </si>
  <si>
    <t>2023-10-04 14:19:40</t>
  </si>
  <si>
    <t>2023-10-04 14:20:09</t>
  </si>
  <si>
    <t>2023-10-04 14:20:38</t>
  </si>
  <si>
    <t>2023-10-04 14:21:07</t>
  </si>
  <si>
    <t>2023-10-04 14:21:36</t>
  </si>
  <si>
    <t>2023-10-04 14:22:05</t>
  </si>
  <si>
    <t>2023-10-04 14:22:34</t>
  </si>
  <si>
    <t>2023-10-04 14:23:03</t>
  </si>
  <si>
    <t>2023-10-04 14:23:32</t>
  </si>
  <si>
    <t>2023-10-04 14:24:01</t>
  </si>
  <si>
    <t>2023-10-04 14:24:29</t>
  </si>
  <si>
    <t>2023-10-04 14:24:59</t>
  </si>
  <si>
    <t>2023-10-04 14:25:28</t>
  </si>
  <si>
    <t>2023-10-04 14:25:57</t>
  </si>
  <si>
    <t>2023-10-04 14:26:26</t>
  </si>
  <si>
    <t>2023-10-04 14:26:55</t>
  </si>
  <si>
    <t>2023-10-04 14:27:23</t>
  </si>
  <si>
    <t>2023-10-04 14:27:53</t>
  </si>
  <si>
    <t>2023-10-04 14:28:22</t>
  </si>
  <si>
    <t>2023-10-04 14:28:51</t>
  </si>
  <si>
    <t>2023-10-04 14:29:20</t>
  </si>
  <si>
    <t>2023-10-04 14:29:48</t>
  </si>
  <si>
    <t>2023-10-04 14:30:18</t>
  </si>
  <si>
    <t>2023-10-04 14:30:47</t>
  </si>
  <si>
    <t>2023-10-04 14:31:16</t>
  </si>
  <si>
    <t>2023-10-04 14:31:45</t>
  </si>
  <si>
    <t>2023-10-04 14:32:14</t>
  </si>
  <si>
    <t>2023-10-04 14:32:42</t>
  </si>
  <si>
    <t>2023-10-04 14:33:12</t>
  </si>
  <si>
    <t>2023-10-04 14:33:41</t>
  </si>
  <si>
    <t>2023-10-04 14:34:10</t>
  </si>
  <si>
    <t>2023-10-04 14:34:39</t>
  </si>
  <si>
    <t>2023-10-04 14:35:08</t>
  </si>
  <si>
    <t>2023-10-04 14:35:36</t>
  </si>
  <si>
    <t>2023-10-04 14:36:06</t>
  </si>
  <si>
    <t>2023-10-04 14:36:35</t>
  </si>
  <si>
    <t>2023-10-04 14:37:04</t>
  </si>
  <si>
    <t>2023-10-04 14:37:33</t>
  </si>
  <si>
    <t>2023-10-04 14:38:02</t>
  </si>
  <si>
    <t>2023-10-04 14:38:31</t>
  </si>
  <si>
    <t>2023-10-04 14:39:00</t>
  </si>
  <si>
    <t>2023-10-04 14:39:29</t>
  </si>
  <si>
    <t>2023-10-04 14:39:58</t>
  </si>
  <si>
    <t>2023-10-04 14:40:27</t>
  </si>
  <si>
    <t>2023-10-04 14:40:56</t>
  </si>
  <si>
    <t>2023-10-04 14:41:25</t>
  </si>
  <si>
    <t>2023-10-04 14:41:54</t>
  </si>
  <si>
    <t>2023-10-04 14:42:23</t>
  </si>
  <si>
    <t>2023-10-04 14:42:51</t>
  </si>
  <si>
    <t>2023-10-04 14:43:21</t>
  </si>
  <si>
    <t>2023-10-04 14:43:50</t>
  </si>
  <si>
    <t>2023-10-04 14:44:19</t>
  </si>
  <si>
    <t>2023-10-04 14:44:48</t>
  </si>
  <si>
    <t>2023-10-04 14:45:17</t>
  </si>
  <si>
    <t>2023-10-04 14:45:45</t>
  </si>
  <si>
    <t>2023-10-04 14:46:15</t>
  </si>
  <si>
    <t>2023-10-04 14:46:44</t>
  </si>
  <si>
    <t>2023-10-04 14:47:13</t>
  </si>
  <si>
    <t>2023-10-04 14:47:42</t>
  </si>
  <si>
    <t>2023-10-04 14:48:11</t>
  </si>
  <si>
    <t>2023-10-04 14:48:39</t>
  </si>
  <si>
    <t>2023-10-04 14:49:09</t>
  </si>
  <si>
    <t>2023-10-04 14:49:38</t>
  </si>
  <si>
    <t>2023-10-04 14:50:07</t>
  </si>
  <si>
    <t>2023-10-04 14:50:36</t>
  </si>
  <si>
    <t>2023-10-04 14:51:05</t>
  </si>
  <si>
    <t>2023-10-04 14:51:34</t>
  </si>
  <si>
    <t>2023-10-04 14:52:03</t>
  </si>
  <si>
    <t>2023-10-04 14:52:32</t>
  </si>
  <si>
    <t>2023-10-04 14:53:01</t>
  </si>
  <si>
    <t>2023-10-04 14:53:30</t>
  </si>
  <si>
    <t>2023-10-04 14:53:59</t>
  </si>
  <si>
    <t>2023-10-04 14:54:28</t>
  </si>
  <si>
    <t>2023-10-04 14:54:57</t>
  </si>
  <si>
    <t>2023-10-04 14:55:26</t>
  </si>
  <si>
    <t>2023-10-04 14:55:55</t>
  </si>
  <si>
    <t>2023-10-04 14:56:24</t>
  </si>
  <si>
    <t>2023-10-04 14:56:53</t>
  </si>
  <si>
    <t>2023-10-04 14:57:23</t>
  </si>
  <si>
    <t>2023-10-04 14:57:52</t>
  </si>
  <si>
    <t>2023-10-04 14:58:21</t>
  </si>
  <si>
    <t>2023-10-04 14:58:50</t>
  </si>
  <si>
    <t>2023-10-04 14:59:19</t>
  </si>
  <si>
    <t>2023-10-04 14:59:48</t>
  </si>
  <si>
    <t>2023-10-04 15:00:17</t>
  </si>
  <si>
    <t>2023-10-04 15:00:46</t>
  </si>
  <si>
    <t>2023-10-04 15:01:15</t>
  </si>
  <si>
    <t>2023-10-04 15:01:44</t>
  </si>
  <si>
    <t>2023-10-04 15:02:12</t>
  </si>
  <si>
    <t>2023-10-04 15:02:40</t>
  </si>
  <si>
    <t>2023-10-04 15:03:10</t>
  </si>
  <si>
    <t>2023-10-04 15:03:39</t>
  </si>
  <si>
    <t>2023-10-04 15:04:08</t>
  </si>
  <si>
    <t>2023-10-04 15:04:37</t>
  </si>
  <si>
    <t>2023-10-04 15:05:06</t>
  </si>
  <si>
    <t>2023-10-04 15:05:35</t>
  </si>
  <si>
    <t>2023-10-04 15:06:04</t>
  </si>
  <si>
    <t>2023-10-04 15:06:33</t>
  </si>
  <si>
    <t>2023-10-04 15:07:02</t>
  </si>
  <si>
    <t>2023-10-04 15:07:31</t>
  </si>
  <si>
    <t>2023-10-04 15:08:00</t>
  </si>
  <si>
    <t>2023-10-04 15:08:29</t>
  </si>
  <si>
    <t>2023-10-04 15:08:58</t>
  </si>
  <si>
    <t>2023-10-04 15:09:27</t>
  </si>
  <si>
    <t>2023-10-04 15:09:56</t>
  </si>
  <si>
    <t>2023-10-04 15:10:25</t>
  </si>
  <si>
    <t>2023-10-04 15:10:54</t>
  </si>
  <si>
    <t>2023-10-04 15:11:23</t>
  </si>
  <si>
    <t>2023-10-04 15:11:52</t>
  </si>
  <si>
    <t>2023-10-04 15:12:21</t>
  </si>
  <si>
    <t>2023-10-04 15:12:50</t>
  </si>
  <si>
    <t>2023-10-04 15:13:19</t>
  </si>
  <si>
    <t>2023-10-04 15:13:48</t>
  </si>
  <si>
    <t>2023-10-04 15:14:16</t>
  </si>
  <si>
    <t>2023-10-04 15:14:45</t>
  </si>
  <si>
    <t>2023-10-04 15:15:14</t>
  </si>
  <si>
    <t>2023-10-04 15:15:43</t>
  </si>
  <si>
    <t>2023-10-04 15:16:12</t>
  </si>
  <si>
    <t>2023-10-04 15:16:41</t>
  </si>
  <si>
    <t>2023-10-04 15:17:10</t>
  </si>
  <si>
    <t>2023-10-04 15:17:39</t>
  </si>
  <si>
    <t>2023-10-04 15:18:08</t>
  </si>
  <si>
    <t>2023-10-04 15:18:37</t>
  </si>
  <si>
    <t>2023-10-04 15:19:06</t>
  </si>
  <si>
    <t>2023-10-04 15:19:35</t>
  </si>
  <si>
    <t>2023-10-04 15:20:04</t>
  </si>
  <si>
    <t>2023-10-04 15:20:33</t>
  </si>
  <si>
    <t>2023-10-04 15:21:02</t>
  </si>
  <si>
    <t>2023-10-04 15:21:31</t>
  </si>
  <si>
    <t>2023-10-04 15:22:00</t>
  </si>
  <si>
    <t>2023-10-04 15:22:29</t>
  </si>
  <si>
    <t>2023-10-04 15:22:58</t>
  </si>
  <si>
    <t>2023-10-04 15:23:27</t>
  </si>
  <si>
    <t>2023-10-04 15:23:56</t>
  </si>
  <si>
    <t>2023-10-04 15:24:25</t>
  </si>
  <si>
    <t>2023-10-04 15:24:54</t>
  </si>
  <si>
    <t>2023-10-04 15:25:23</t>
  </si>
  <si>
    <t>2023-10-04 15:25:52</t>
  </si>
  <si>
    <t>2023-10-04 15:26:21</t>
  </si>
  <si>
    <t>2023-10-04 15:26:50</t>
  </si>
  <si>
    <t>2023-10-04 15:27:19</t>
  </si>
  <si>
    <t>2023-10-04 15:27:48</t>
  </si>
  <si>
    <t>2023-10-04 15:28:17</t>
  </si>
  <si>
    <t>2023-10-04 15:28:46</t>
  </si>
  <si>
    <t>2023-10-04 15:29:15</t>
  </si>
  <si>
    <t>2023-10-04 15:29:44</t>
  </si>
  <si>
    <t>2023-10-04 15:30:13</t>
  </si>
  <si>
    <t>2023-10-04 15:30:42</t>
  </si>
  <si>
    <t>2023-10-04 15:31:12</t>
  </si>
  <si>
    <t>2023-10-04 15:31:41</t>
  </si>
  <si>
    <t>2023-10-04 15:32:10</t>
  </si>
  <si>
    <t>2023-10-04 15:32:39</t>
  </si>
  <si>
    <t>2023-10-04 15:33:08</t>
  </si>
  <si>
    <t>2023-10-04 15:33:37</t>
  </si>
  <si>
    <t>2023-10-04 15:34:06</t>
  </si>
  <si>
    <t>2023-10-04 15:34:35</t>
  </si>
  <si>
    <t>2023-10-04 15:35:04</t>
  </si>
  <si>
    <t>2023-10-04 15:35:33</t>
  </si>
  <si>
    <t>2023-10-04 15:36:02</t>
  </si>
  <si>
    <t>2023-10-04 15:36:31</t>
  </si>
  <si>
    <t>2023-10-04 15:37:00</t>
  </si>
  <si>
    <t>2023-10-04 15:37:29</t>
  </si>
  <si>
    <t>2023-10-04 15:37:58</t>
  </si>
  <si>
    <t>2023-10-04 15:38:27</t>
  </si>
  <si>
    <t>2023-10-04 15:38:56</t>
  </si>
  <si>
    <t>2023-10-04 15:39:25</t>
  </si>
  <si>
    <t>2023-10-04 15:39:54</t>
  </si>
  <si>
    <t>2023-10-04 15:40:23</t>
  </si>
  <si>
    <t>2023-10-04 15:40:52</t>
  </si>
  <si>
    <t>2023-10-04 15:41:21</t>
  </si>
  <si>
    <t>2023-10-04 15:41:50</t>
  </si>
  <si>
    <t>2023-10-04 15:42:19</t>
  </si>
  <si>
    <t>2023-10-04 15:42:47</t>
  </si>
  <si>
    <t>2023-10-04 15:43:16</t>
  </si>
  <si>
    <t>2023-10-04 15:43:45</t>
  </si>
  <si>
    <t>2023-10-04 15:44:15</t>
  </si>
  <si>
    <t>2023-10-04 15:44:43</t>
  </si>
  <si>
    <t>2023-10-04 15:45:12</t>
  </si>
  <si>
    <t>2023-10-04 15:45:41</t>
  </si>
  <si>
    <t>2023-10-04 15:46:11</t>
  </si>
  <si>
    <t>2023-10-04 15:46:39</t>
  </si>
  <si>
    <t>2023-10-04 15:47:08</t>
  </si>
  <si>
    <t>2023-10-04 15:47:37</t>
  </si>
  <si>
    <t>2023-10-04 15:48:06</t>
  </si>
  <si>
    <t>2023-10-04 15:48:35</t>
  </si>
  <si>
    <t>2023-10-04 15:49:04</t>
  </si>
  <si>
    <t>2023-10-04 15:49:33</t>
  </si>
  <si>
    <t>2023-10-04 15:50:02</t>
  </si>
  <si>
    <t>2023-10-04 15:50:31</t>
  </si>
  <si>
    <t>2023-10-04 15:57:44</t>
  </si>
  <si>
    <t>2023-10-04 15:59:30</t>
  </si>
  <si>
    <t>2023-10-04 15:59:59</t>
  </si>
  <si>
    <t>2023-10-04 16:00:28</t>
  </si>
  <si>
    <t>2023-10-04 16:00:57</t>
  </si>
  <si>
    <t>2023-10-04 16:01:26</t>
  </si>
  <si>
    <t>2023-10-04 16:01:55</t>
  </si>
  <si>
    <t>2023-10-04 16:02:25</t>
  </si>
  <si>
    <t>2023-10-04 16:02:54</t>
  </si>
  <si>
    <t>2023-10-04 16:03:23</t>
  </si>
  <si>
    <t>2023-10-04 16:03:52</t>
  </si>
  <si>
    <t>2023-10-04 16:04:21</t>
  </si>
  <si>
    <t>2023-10-04 16:04:50</t>
  </si>
  <si>
    <t>2023-10-04 16:05:19</t>
  </si>
  <si>
    <t>2023-10-04 16:05:48</t>
  </si>
  <si>
    <t>2023-10-04 16:06:17</t>
  </si>
  <si>
    <t>2023-10-04 16:06:46</t>
  </si>
  <si>
    <t>2023-10-04 16:07:14</t>
  </si>
  <si>
    <t>2023-10-04 16:07:44</t>
  </si>
  <si>
    <t>2023-10-04 16:08:13</t>
  </si>
  <si>
    <t>2023-10-04 16:08:42</t>
  </si>
  <si>
    <t>2023-10-04 16:09:11</t>
  </si>
  <si>
    <t>2023-10-04 16:09:40</t>
  </si>
  <si>
    <t>2023-10-04 16:10:09</t>
  </si>
  <si>
    <t>2023-10-04 16:10:38</t>
  </si>
  <si>
    <t>2023-10-04 16:11:07</t>
  </si>
  <si>
    <t>2023-10-04 16:11:36</t>
  </si>
  <si>
    <t>2023-10-04 16:12:04</t>
  </si>
  <si>
    <t>2023-10-04 16:12:34</t>
  </si>
  <si>
    <t>2023-10-04 16:13:03</t>
  </si>
  <si>
    <t>2023-10-04 16:13:32</t>
  </si>
  <si>
    <t>2023-10-04 16:14:01</t>
  </si>
  <si>
    <t>2023-10-04 16:14:30</t>
  </si>
  <si>
    <t>2023-10-04 16:14:59</t>
  </si>
  <si>
    <t>2023-10-04 16:15:28</t>
  </si>
  <si>
    <t>2023-10-04 16:15:57</t>
  </si>
  <si>
    <t>2023-10-04 16:16:26</t>
  </si>
  <si>
    <t>2023-10-04 16:16:55</t>
  </si>
  <si>
    <t>2023-10-04 16:17:24</t>
  </si>
  <si>
    <t>2023-10-04 16:17:53</t>
  </si>
  <si>
    <t>2023-10-04 16:18:22</t>
  </si>
  <si>
    <t>2023-10-04 16:18:51</t>
  </si>
  <si>
    <t>2023-10-04 16:19:19</t>
  </si>
  <si>
    <t>2023-10-04 16:19:49</t>
  </si>
  <si>
    <t>2023-10-04 16:20:18</t>
  </si>
  <si>
    <t>2023-10-04 16:20:46</t>
  </si>
  <si>
    <t>2023-10-04 16:21:15</t>
  </si>
  <si>
    <t>2023-10-04 16:21:44</t>
  </si>
  <si>
    <t>2023-10-04 16:22:13</t>
  </si>
  <si>
    <t>2023-10-04 16:22:42</t>
  </si>
  <si>
    <t>2023-10-04 16:23:11</t>
  </si>
  <si>
    <t>2023-10-04 16:23:40</t>
  </si>
  <si>
    <t>2023-10-04 16:24:09</t>
  </si>
  <si>
    <t>2023-10-04 16:24:39</t>
  </si>
  <si>
    <t>2023-10-04 16:25:08</t>
  </si>
  <si>
    <t>2023-10-04 16:25:37</t>
  </si>
  <si>
    <t>2023-10-04 16:26:06</t>
  </si>
  <si>
    <t>2023-10-04 16:26:35</t>
  </si>
  <si>
    <t>2023-10-04 16:27:04</t>
  </si>
  <si>
    <t>2023-10-04 16:27:33</t>
  </si>
  <si>
    <t>2023-10-05 08:11:22</t>
  </si>
  <si>
    <t>2023-10-05 08:11:50</t>
  </si>
  <si>
    <t>2023-10-05 08:12:20</t>
  </si>
  <si>
    <t>2023-10-05 08:12:49</t>
  </si>
  <si>
    <t>2023-10-05 08:13:18</t>
  </si>
  <si>
    <t>2023-10-05 08:13:46</t>
  </si>
  <si>
    <t>2023-10-05 08:14:16</t>
  </si>
  <si>
    <t>2023-10-05 08:14:45</t>
  </si>
  <si>
    <t>2023-10-05 08:15:14</t>
  </si>
  <si>
    <t>2023-10-05 08:15:42</t>
  </si>
  <si>
    <t>2023-10-05 08:16:12</t>
  </si>
  <si>
    <t>2023-10-05 08:16:41</t>
  </si>
  <si>
    <t>2023-10-05 08:17:10</t>
  </si>
  <si>
    <t>2023-10-05 08:17:38</t>
  </si>
  <si>
    <t>2023-10-05 08:18:08</t>
  </si>
  <si>
    <t>2023-10-05 08:18:37</t>
  </si>
  <si>
    <t>2023-10-05 08:19:06</t>
  </si>
  <si>
    <t>2023-10-05 08:19:34</t>
  </si>
  <si>
    <t>2023-10-05 08:20:04</t>
  </si>
  <si>
    <t>2023-10-05 08:20:33</t>
  </si>
  <si>
    <t>2023-10-05 08:21:01</t>
  </si>
  <si>
    <t>2023-10-05 08:21:29</t>
  </si>
  <si>
    <t>2023-10-05 08:21:59</t>
  </si>
  <si>
    <t>2023-10-05 08:22:28</t>
  </si>
  <si>
    <t>2023-10-05 08:22:57</t>
  </si>
  <si>
    <t>2023-10-05 08:23:25</t>
  </si>
  <si>
    <t>2023-10-05 08:23:55</t>
  </si>
  <si>
    <t>2023-10-05 08:24:24</t>
  </si>
  <si>
    <t>2023-10-05 08:24:53</t>
  </si>
  <si>
    <t>2023-10-05 08:25:21</t>
  </si>
  <si>
    <t>2023-10-05 08:25:48</t>
  </si>
  <si>
    <t>2023-10-05 08:26:18</t>
  </si>
  <si>
    <t>2023-10-05 08:26:43</t>
  </si>
  <si>
    <t>2023-10-05 08:27:12</t>
  </si>
  <si>
    <t>2023-10-05 08:27:37</t>
  </si>
  <si>
    <t>2023-10-05 08:28:06</t>
  </si>
  <si>
    <t>2023-10-05 08:28:31</t>
  </si>
  <si>
    <t>2023-10-05 08:29:01</t>
  </si>
  <si>
    <t>2023-10-05 08:29:26</t>
  </si>
  <si>
    <t>2023-10-05 08:29:54</t>
  </si>
  <si>
    <t>2023-10-05 08:30:21</t>
  </si>
  <si>
    <t>2023-10-05 08:30:50</t>
  </si>
  <si>
    <t>2023-10-05 08:31:19</t>
  </si>
  <si>
    <t>2023-10-05 08:31:47</t>
  </si>
  <si>
    <t>2023-10-05 08:32:16</t>
  </si>
  <si>
    <t>2023-10-05 08:32:46</t>
  </si>
  <si>
    <t>2023-10-05 08:33:15</t>
  </si>
  <si>
    <t>2023-10-05 08:33:43</t>
  </si>
  <si>
    <t>2023-10-05 08:34:12</t>
  </si>
  <si>
    <t>2023-10-05 08:34:42</t>
  </si>
  <si>
    <t>2023-10-05 08:35:11</t>
  </si>
  <si>
    <t>2023-10-05 08:35:40</t>
  </si>
  <si>
    <t>2023-10-05 08:36:08</t>
  </si>
  <si>
    <t>2023-10-05 08:36:37</t>
  </si>
  <si>
    <t>2023-10-05 08:37:07</t>
  </si>
  <si>
    <t>2023-10-05 08:37:36</t>
  </si>
  <si>
    <t>2023-10-05 08:38:04</t>
  </si>
  <si>
    <t>2023-10-05 08:38:34</t>
  </si>
  <si>
    <t>2023-10-05 08:39:03</t>
  </si>
  <si>
    <t>2023-10-05 08:39:32</t>
  </si>
  <si>
    <t>2023-10-05 08:40:00</t>
  </si>
  <si>
    <t>2023-10-05 08:40:29</t>
  </si>
  <si>
    <t>2023-10-05 08:40:59</t>
  </si>
  <si>
    <t>2023-10-05 08:41:28</t>
  </si>
  <si>
    <t>2023-10-05 08:41:56</t>
  </si>
  <si>
    <t>2023-10-05 08:42:25</t>
  </si>
  <si>
    <t>2023-10-05 08:42:55</t>
  </si>
  <si>
    <t>2023-10-05 08:43:24</t>
  </si>
  <si>
    <t>2023-10-05 08:43:53</t>
  </si>
  <si>
    <t>2023-10-05 08:44:21</t>
  </si>
  <si>
    <t>2023-10-05 08:44:50</t>
  </si>
  <si>
    <t>2023-10-05 08:45:20</t>
  </si>
  <si>
    <t>2023-10-05 08:45:49</t>
  </si>
  <si>
    <t>2023-10-05 08:46:17</t>
  </si>
  <si>
    <t>2023-10-05 08:46:46</t>
  </si>
  <si>
    <t>2023-10-05 08:47:15</t>
  </si>
  <si>
    <t>2023-10-05 08:47:45</t>
  </si>
  <si>
    <t>2023-10-05 08:48:13</t>
  </si>
  <si>
    <t>2023-10-05 08:48:42</t>
  </si>
  <si>
    <t>2023-10-05 08:49:11</t>
  </si>
  <si>
    <t>2023-10-05 08:49:41</t>
  </si>
  <si>
    <t>2023-10-05 08:50:10</t>
  </si>
  <si>
    <t>2023-10-05 08:50:38</t>
  </si>
  <si>
    <t>2023-10-05 08:51:07</t>
  </si>
  <si>
    <t>2023-10-05 08:51:36</t>
  </si>
  <si>
    <t>2023-10-05 08:52:06</t>
  </si>
  <si>
    <t>2023-10-05 08:52:34</t>
  </si>
  <si>
    <t>2023-10-05 08:53:03</t>
  </si>
  <si>
    <t>2023-10-05 08:53:32</t>
  </si>
  <si>
    <t>2023-10-05 08:54:02</t>
  </si>
  <si>
    <t>2023-10-05 08:54:30</t>
  </si>
  <si>
    <t>2023-10-05 08:54:59</t>
  </si>
  <si>
    <t>2023-10-05 08:55:29</t>
  </si>
  <si>
    <t>2023-10-05 08:55:58</t>
  </si>
  <si>
    <t>2023-10-05 08:56:26</t>
  </si>
  <si>
    <t>2023-10-05 08:56:55</t>
  </si>
  <si>
    <t>2023-10-05 08:57:25</t>
  </si>
  <si>
    <t>2023-10-05 08:57:54</t>
  </si>
  <si>
    <t>2023-10-05 08:58:22</t>
  </si>
  <si>
    <t>2023-10-05 08:58:51</t>
  </si>
  <si>
    <t>2023-10-05 08:59:20</t>
  </si>
  <si>
    <t>2023-10-05 08:59:50</t>
  </si>
  <si>
    <t>2023-10-05 09:00:18</t>
  </si>
  <si>
    <t>2023-10-05 09:00:47</t>
  </si>
  <si>
    <t>2023-10-05 09:01:18</t>
  </si>
  <si>
    <t>2023-10-05 09:01:46</t>
  </si>
  <si>
    <t>2023-10-05 09:02:15</t>
  </si>
  <si>
    <t>2023-10-05 09:02:44</t>
  </si>
  <si>
    <t>2023-10-05 09:03:14</t>
  </si>
  <si>
    <t>2023-10-05 09:03:42</t>
  </si>
  <si>
    <t>2023-10-05 09:04:11</t>
  </si>
  <si>
    <t>2023-10-05 09:04:40</t>
  </si>
  <si>
    <t>2023-10-05 09:05:10</t>
  </si>
  <si>
    <t>2023-10-05 09:05:38</t>
  </si>
  <si>
    <t>2023-10-05 09:06:07</t>
  </si>
  <si>
    <t>2023-10-05 09:06:36</t>
  </si>
  <si>
    <t>2023-10-05 09:07:06</t>
  </si>
  <si>
    <t>2023-10-05 09:07:34</t>
  </si>
  <si>
    <t>2023-10-05 09:08:03</t>
  </si>
  <si>
    <t>2023-10-05 09:08:31</t>
  </si>
  <si>
    <t>2023-10-05 09:09:00</t>
  </si>
  <si>
    <t>2023-10-05 09:09:29</t>
  </si>
  <si>
    <t>2023-10-05 09:09:58</t>
  </si>
  <si>
    <t>2023-10-05 09:10:27</t>
  </si>
  <si>
    <t>2023-10-05 09:10:56</t>
  </si>
  <si>
    <t>2023-10-05 09:11:26</t>
  </si>
  <si>
    <t>2023-10-05 09:11:54</t>
  </si>
  <si>
    <t>2023-10-05 09:12:23</t>
  </si>
  <si>
    <t>2023-10-05 09:12:52</t>
  </si>
  <si>
    <t>2023-10-05 09:13:22</t>
  </si>
  <si>
    <t>2023-10-05 09:13:50</t>
  </si>
  <si>
    <t>2023-10-05 09:14:19</t>
  </si>
  <si>
    <t>2023-10-05 09:14:48</t>
  </si>
  <si>
    <t>2023-10-05 09:15:17</t>
  </si>
  <si>
    <t>2023-10-05 09:15:46</t>
  </si>
  <si>
    <t>2023-10-05 09:16:15</t>
  </si>
  <si>
    <t>2023-10-05 09:16:44</t>
  </si>
  <si>
    <t>2023-10-05 09:17:13</t>
  </si>
  <si>
    <t>2023-10-05 09:17:42</t>
  </si>
  <si>
    <t>2023-10-05 09:18:11</t>
  </si>
  <si>
    <t>2023-10-05 09:18:40</t>
  </si>
  <si>
    <t>2023-10-05 09:19:09</t>
  </si>
  <si>
    <t>2023-10-05 09:19:38</t>
  </si>
  <si>
    <t>2023-10-05 09:20:07</t>
  </si>
  <si>
    <t>2023-10-05 09:20:36</t>
  </si>
  <si>
    <t>2023-10-05 09:21:05</t>
  </si>
  <si>
    <t>2023-10-05 09:21:34</t>
  </si>
  <si>
    <t>2023-10-05 09:22:03</t>
  </si>
  <si>
    <t>2023-10-05 09:22:32</t>
  </si>
  <si>
    <t>2023-10-05 09:23:01</t>
  </si>
  <si>
    <t>2023-10-05 09:23:30</t>
  </si>
  <si>
    <t>2023-10-05 09:23:59</t>
  </si>
  <si>
    <t>2023-10-05 09:24:28</t>
  </si>
  <si>
    <t>2023-10-05 09:24:57</t>
  </si>
  <si>
    <t>2023-10-05 09:25:26</t>
  </si>
  <si>
    <t>2023-10-05 09:25:55</t>
  </si>
  <si>
    <t>2023-10-05 09:26:23</t>
  </si>
  <si>
    <t>2023-10-05 09:26:53</t>
  </si>
  <si>
    <t>2023-10-05 09:27:22</t>
  </si>
  <si>
    <t>2023-10-05 09:27:51</t>
  </si>
  <si>
    <t>2023-10-05 09:28:20</t>
  </si>
  <si>
    <t>2023-10-05 09:28:49</t>
  </si>
  <si>
    <t>2023-10-05 09:29:18</t>
  </si>
  <si>
    <t>2023-10-05 10:14:51</t>
  </si>
  <si>
    <t>2023-10-05 10:15:09</t>
  </si>
  <si>
    <t>2023-10-05 10:16:45</t>
  </si>
  <si>
    <t>2023-10-05 10:17:13</t>
  </si>
  <si>
    <t>2023-10-05 10:17:43</t>
  </si>
  <si>
    <t>2023-10-05 10:18:12</t>
  </si>
  <si>
    <t>2023-10-05 10:18:41</t>
  </si>
  <si>
    <t>2023-10-05 10:20:33</t>
  </si>
  <si>
    <t>2023-10-05 10:20:51</t>
  </si>
  <si>
    <t>2023-10-05 10:21:21</t>
  </si>
  <si>
    <t>2023-10-05 14:43:20</t>
  </si>
  <si>
    <t>2023-10-05 14:43:43</t>
  </si>
  <si>
    <t>2023-10-05 14:44:13</t>
  </si>
  <si>
    <t>2023-10-05 14:44:42</t>
  </si>
  <si>
    <t>2023-10-05 14:45:11</t>
  </si>
  <si>
    <t>2023-10-05 14:46:09</t>
  </si>
  <si>
    <t>2023-10-05 14:46:45</t>
  </si>
  <si>
    <t>2023-10-05 14:47:15</t>
  </si>
  <si>
    <t>2023-10-05 14:47:44</t>
  </si>
  <si>
    <t>2023-10-05 14:48:12</t>
  </si>
  <si>
    <t>2023-10-05 14:48:41</t>
  </si>
  <si>
    <t>2023-10-05 14:49:11</t>
  </si>
  <si>
    <t>2023-10-05 14:49:40</t>
  </si>
  <si>
    <t>2023-10-05 14:50:08</t>
  </si>
  <si>
    <t>2023-10-05 19:52:16</t>
  </si>
  <si>
    <t>2023-10-07 08:14:31</t>
  </si>
  <si>
    <t>2023-10-07 08:14:58</t>
  </si>
  <si>
    <t>2023-10-07 08:15:26</t>
  </si>
  <si>
    <t>2023-10-07 08:15:55</t>
  </si>
  <si>
    <t>2023-10-07 08:16:25</t>
  </si>
  <si>
    <t>2023-10-07 08:16:54</t>
  </si>
  <si>
    <t>2023-10-07 08:17:22</t>
  </si>
  <si>
    <t>2023-10-07 08:17:51</t>
  </si>
  <si>
    <t>2023-10-07 08:18:31</t>
  </si>
  <si>
    <t>2023-10-07 08:18:50</t>
  </si>
  <si>
    <t>2023-10-07 08:19:18</t>
  </si>
  <si>
    <t>2023-10-07 08:19:47</t>
  </si>
  <si>
    <t>2023-10-07 08:20:16</t>
  </si>
  <si>
    <t>2023-10-07 08:20:46</t>
  </si>
  <si>
    <t>2023-10-07 08:21:14</t>
  </si>
  <si>
    <t>2023-10-07 08:21:43</t>
  </si>
  <si>
    <t>2023-10-07 08:22:12</t>
  </si>
  <si>
    <t>2023-10-07 08:22:42</t>
  </si>
  <si>
    <t>2023-10-07 08:23:11</t>
  </si>
  <si>
    <t>2023-10-07 08:23:39</t>
  </si>
  <si>
    <t>2023-10-07 08:24:08</t>
  </si>
  <si>
    <t>2023-10-07 08:24:38</t>
  </si>
  <si>
    <t>2023-10-07 08:25:07</t>
  </si>
  <si>
    <t>2023-10-07 08:25:35</t>
  </si>
  <si>
    <t>2023-10-07 08:26:04</t>
  </si>
  <si>
    <t>2023-10-07 08:26:34</t>
  </si>
  <si>
    <t>2023-10-07 08:27:03</t>
  </si>
  <si>
    <t>2023-10-07 08:27:31</t>
  </si>
  <si>
    <t>2023-10-07 08:28:00</t>
  </si>
  <si>
    <t>2023-10-07 08:28:30</t>
  </si>
  <si>
    <t>2023-10-07 08:28:59</t>
  </si>
  <si>
    <t>2023-10-07 08:29:27</t>
  </si>
  <si>
    <t>2023-10-07 08:29:56</t>
  </si>
  <si>
    <t>2023-10-07 08:30:26</t>
  </si>
  <si>
    <t>2023-10-07 08:30:55</t>
  </si>
  <si>
    <t>2023-10-07 08:31:23</t>
  </si>
  <si>
    <t>2023-10-07 08:31:52</t>
  </si>
  <si>
    <t>2023-10-07 08:32:22</t>
  </si>
  <si>
    <t>2023-10-07 08:32:51</t>
  </si>
  <si>
    <t>2023-10-07 08:33:20</t>
  </si>
  <si>
    <t>2023-10-07 08:33:48</t>
  </si>
  <si>
    <t>2023-10-07 08:34:17</t>
  </si>
  <si>
    <t>2023-10-07 08:34:47</t>
  </si>
  <si>
    <t>2023-10-07 08:35:16</t>
  </si>
  <si>
    <t>2023-10-07 08:35:44</t>
  </si>
  <si>
    <t>2023-10-07 08:36:13</t>
  </si>
  <si>
    <t>2023-10-07 08:36:42</t>
  </si>
  <si>
    <t>2023-10-07 08:37:12</t>
  </si>
  <si>
    <t>2023-10-07 08:37:40</t>
  </si>
  <si>
    <t>2023-10-07 08:38:09</t>
  </si>
  <si>
    <t>2023-10-07 08:38:38</t>
  </si>
  <si>
    <t>2023-10-07 08:39:08</t>
  </si>
  <si>
    <t>2023-10-07 08:39:37</t>
  </si>
  <si>
    <t>2023-10-07 08:40:06</t>
  </si>
  <si>
    <t>2023-10-07 08:40:35</t>
  </si>
  <si>
    <t>2023-10-07 08:41:05</t>
  </si>
  <si>
    <t>2023-10-07 08:41:34</t>
  </si>
  <si>
    <t>2023-10-07 08:42:02</t>
  </si>
  <si>
    <t>2023-10-07 08:42:31</t>
  </si>
  <si>
    <t>2023-10-07 08:43:00</t>
  </si>
  <si>
    <t>2023-10-07 08:43:30</t>
  </si>
  <si>
    <t>2023-10-07 08:43:59</t>
  </si>
  <si>
    <t>2023-10-07 08:44:27</t>
  </si>
  <si>
    <t>2023-10-07 08:44:56</t>
  </si>
  <si>
    <t>2023-10-07 08:45:25</t>
  </si>
  <si>
    <t>2023-10-07 08:45:55</t>
  </si>
  <si>
    <t>2023-10-07 08:46:24</t>
  </si>
  <si>
    <t>2023-10-07 08:46:53</t>
  </si>
  <si>
    <t>2023-10-07 08:47:21</t>
  </si>
  <si>
    <t>2023-10-07 08:47:50</t>
  </si>
  <si>
    <t>2023-10-07 08:48:20</t>
  </si>
  <si>
    <t>2023-10-07 08:48:49</t>
  </si>
  <si>
    <t>2023-10-07 08:49:17</t>
  </si>
  <si>
    <t>2023-10-07 08:49:46</t>
  </si>
  <si>
    <t>2023-10-07 08:50:16</t>
  </si>
  <si>
    <t>2023-10-07 08:50:45</t>
  </si>
  <si>
    <t>2023-10-07 08:51:14</t>
  </si>
  <si>
    <t>2023-10-07 08:51:42</t>
  </si>
  <si>
    <t>2023-10-07 08:52:11</t>
  </si>
  <si>
    <t>2023-10-07 08:52:41</t>
  </si>
  <si>
    <t>2023-10-07 08:53:10</t>
  </si>
  <si>
    <t>2023-10-07 08:53:39</t>
  </si>
  <si>
    <t>2023-10-07 08:54:07</t>
  </si>
  <si>
    <t>2023-10-07 08:54:36</t>
  </si>
  <si>
    <t>2023-10-07 08:55:06</t>
  </si>
  <si>
    <t>2023-10-07 08:55:35</t>
  </si>
  <si>
    <t>2023-10-07 08:56:04</t>
  </si>
  <si>
    <t>2023-10-07 08:56:33</t>
  </si>
  <si>
    <t>2023-10-07 08:57:02</t>
  </si>
  <si>
    <t>2023-10-07 08:57:32</t>
  </si>
  <si>
    <t>2023-10-07 08:58:01</t>
  </si>
  <si>
    <t>2023-10-07 08:58:29</t>
  </si>
  <si>
    <t>2023-10-07 08:58:58</t>
  </si>
  <si>
    <t>2023-10-07 08:59:28</t>
  </si>
  <si>
    <t>2023-10-07 08:59:57</t>
  </si>
  <si>
    <t>2023-10-07 09:00:26</t>
  </si>
  <si>
    <t>2023-10-07 09:00:54</t>
  </si>
  <si>
    <t>2023-10-07 09:01:23</t>
  </si>
  <si>
    <t>2023-10-07 09:01:53</t>
  </si>
  <si>
    <t>2023-10-07 09:02:23</t>
  </si>
  <si>
    <t>2023-10-07 09:02:51</t>
  </si>
  <si>
    <t>2023-10-07 09:03:20</t>
  </si>
  <si>
    <t>2023-10-07 09:03:50</t>
  </si>
  <si>
    <t>2023-10-07 09:04:19</t>
  </si>
  <si>
    <t>2023-10-07 09:04:48</t>
  </si>
  <si>
    <t>2023-10-07 09:05:16</t>
  </si>
  <si>
    <t>2023-10-07 09:05:45</t>
  </si>
  <si>
    <t>2023-10-07 09:06:15</t>
  </si>
  <si>
    <t>2023-10-07 09:06:44</t>
  </si>
  <si>
    <t>2023-10-07 09:07:12</t>
  </si>
  <si>
    <t>2023-10-07 09:07:41</t>
  </si>
  <si>
    <t>2023-10-07 09:08:10</t>
  </si>
  <si>
    <t>2023-10-07 09:08:40</t>
  </si>
  <si>
    <t>2023-10-07 09:09:09</t>
  </si>
  <si>
    <t>2023-10-07 09:09:37</t>
  </si>
  <si>
    <t>2023-10-07 09:10:06</t>
  </si>
  <si>
    <t>2023-10-07 09:10:36</t>
  </si>
  <si>
    <t>2023-10-07 09:11:05</t>
  </si>
  <si>
    <t>2023-10-07 09:11:33</t>
  </si>
  <si>
    <t>2023-10-07 09:12:02</t>
  </si>
  <si>
    <t>2023-10-07 09:12:32</t>
  </si>
  <si>
    <t>2023-10-07 09:13:01</t>
  </si>
  <si>
    <t>2023-10-07 09:13:30</t>
  </si>
  <si>
    <t>2023-10-07 09:13:58</t>
  </si>
  <si>
    <t>2023-10-07 09:14:27</t>
  </si>
  <si>
    <t>2023-10-07 09:14:57</t>
  </si>
  <si>
    <t>2023-10-07 09:15:26</t>
  </si>
  <si>
    <t>2023-10-07 09:15:55</t>
  </si>
  <si>
    <t>2023-10-07 09:16:23</t>
  </si>
  <si>
    <t>2023-10-07 09:16:52</t>
  </si>
  <si>
    <t>2023-10-07 09:17:22</t>
  </si>
  <si>
    <t>2023-10-07 09:17:51</t>
  </si>
  <si>
    <t>2023-10-07 09:18:19</t>
  </si>
  <si>
    <t>2023-10-07 09:18:48</t>
  </si>
  <si>
    <t>2023-10-07 09:19:18</t>
  </si>
  <si>
    <t>2023-10-07 09:19:47</t>
  </si>
  <si>
    <t>2023-10-07 09:20:15</t>
  </si>
  <si>
    <t>2023-10-07 09:20:44</t>
  </si>
  <si>
    <t>2023-10-07 09:21:14</t>
  </si>
  <si>
    <t>2023-10-07 09:21:43</t>
  </si>
  <si>
    <t>2023-10-07 09:22:11</t>
  </si>
  <si>
    <t>2023-10-07 09:22:40</t>
  </si>
  <si>
    <t>2023-10-07 09:23:10</t>
  </si>
  <si>
    <t>2023-10-07 09:23:39</t>
  </si>
  <si>
    <t>2023-10-07 09:24:08</t>
  </si>
  <si>
    <t>2023-10-07 09:24:36</t>
  </si>
  <si>
    <t>2023-10-07 09:25:07</t>
  </si>
  <si>
    <t>2023-10-07 09:25:36</t>
  </si>
  <si>
    <t>2023-10-07 09:26:05</t>
  </si>
  <si>
    <t>2023-10-07 09:26:33</t>
  </si>
  <si>
    <t>2023-10-07 09:27:03</t>
  </si>
  <si>
    <t>2023-10-07 09:27:32</t>
  </si>
  <si>
    <t>2023-10-07 09:28:01</t>
  </si>
  <si>
    <t>2023-10-07 09:28:29</t>
  </si>
  <si>
    <t>2023-10-07 09:28:58</t>
  </si>
  <si>
    <t>2023-10-07 09:29:28</t>
  </si>
  <si>
    <t>2023-10-07 09:29:57</t>
  </si>
  <si>
    <t>2023-10-07 09:30:26</t>
  </si>
  <si>
    <t>2023-10-07 09:30:54</t>
  </si>
  <si>
    <t>2023-10-07 09:31:24</t>
  </si>
  <si>
    <t>2023-10-07 09:31:53</t>
  </si>
  <si>
    <t>2023-10-07 09:32:22</t>
  </si>
  <si>
    <t>2023-10-07 09:32:50</t>
  </si>
  <si>
    <t>2023-10-07 09:33:20</t>
  </si>
  <si>
    <t>2023-10-07 09:33:49</t>
  </si>
  <si>
    <t>2023-10-07 09:34:18</t>
  </si>
  <si>
    <t>2023-10-07 09:34:46</t>
  </si>
  <si>
    <t>2023-10-07 09:35:15</t>
  </si>
  <si>
    <t>2023-10-07 09:35:45</t>
  </si>
  <si>
    <t>2023-10-07 09:36:14</t>
  </si>
  <si>
    <t>2023-10-07 09:36:42</t>
  </si>
  <si>
    <t>2023-10-07 09:37:11</t>
  </si>
  <si>
    <t>2023-10-07 09:37:41</t>
  </si>
  <si>
    <t>2023-10-07 09:38:10</t>
  </si>
  <si>
    <t>2023-10-07 09:38:39</t>
  </si>
  <si>
    <t>2023-10-07 09:39:07</t>
  </si>
  <si>
    <t>2023-10-07 09:39:36</t>
  </si>
  <si>
    <t>2023-10-07 09:40:06</t>
  </si>
  <si>
    <t>2023-10-07 09:40:35</t>
  </si>
  <si>
    <t>2023-10-07 09:41:03</t>
  </si>
  <si>
    <t>2023-10-07 09:41:32</t>
  </si>
  <si>
    <t>2023-10-07 09:42:02</t>
  </si>
  <si>
    <t>2023-10-07 09:42:31</t>
  </si>
  <si>
    <t>2023-10-07 09:43:00</t>
  </si>
  <si>
    <t>2023-10-07 09:43:28</t>
  </si>
  <si>
    <t>2023-10-07 09:43:58</t>
  </si>
  <si>
    <t>2023-10-07 09:44:27</t>
  </si>
  <si>
    <t>2023-10-07 09:44:56</t>
  </si>
  <si>
    <t>2023-10-07 09:45:24</t>
  </si>
  <si>
    <t>2023-10-07 09:45:54</t>
  </si>
  <si>
    <t>2023-10-07 09:46:23</t>
  </si>
  <si>
    <t>2023-10-07 09:46:52</t>
  </si>
  <si>
    <t>2023-10-07 09:47:20</t>
  </si>
  <si>
    <t>2023-10-07 09:47:49</t>
  </si>
  <si>
    <t>2023-10-07 09:48:19</t>
  </si>
  <si>
    <t>2023-10-07 09:48:48</t>
  </si>
  <si>
    <t>2023-10-07 09:49:17</t>
  </si>
  <si>
    <t>2023-10-07 09:49:45</t>
  </si>
  <si>
    <t>2023-10-07 09:50:15</t>
  </si>
  <si>
    <t>2023-10-07 09:50:44</t>
  </si>
  <si>
    <t>2023-10-07 09:51:13</t>
  </si>
  <si>
    <t>2023-10-07 09:51:41</t>
  </si>
  <si>
    <t>2023-10-07 09:52:11</t>
  </si>
  <si>
    <t>2023-10-07 09:52:40</t>
  </si>
  <si>
    <t>2023-10-07 09:53:09</t>
  </si>
  <si>
    <t>2023-10-07 09:53:37</t>
  </si>
  <si>
    <t>2023-10-07 09:54:07</t>
  </si>
  <si>
    <t>2023-10-07 09:54:36</t>
  </si>
  <si>
    <t>2023-10-07 09:55:05</t>
  </si>
  <si>
    <t>2023-10-07 09:55:33</t>
  </si>
  <si>
    <t>2023-10-07 09:56:02</t>
  </si>
  <si>
    <t>2023-10-07 09:56:32</t>
  </si>
  <si>
    <t>2023-10-07 09:57:01</t>
  </si>
  <si>
    <t>2023-10-07 09:57:29</t>
  </si>
  <si>
    <t>2023-10-07 09:57:58</t>
  </si>
  <si>
    <t>2023-10-07 09:58:28</t>
  </si>
  <si>
    <t>2023-10-07 09:58:57</t>
  </si>
  <si>
    <t>2023-10-07 09:59:26</t>
  </si>
  <si>
    <t>2023-10-07 09:59:54</t>
  </si>
  <si>
    <t>2023-10-07 10:00:24</t>
  </si>
  <si>
    <t>2023-10-07 10:00:53</t>
  </si>
  <si>
    <t>2023-10-07 10:01:22</t>
  </si>
  <si>
    <t>2023-10-07 10:01:50</t>
  </si>
  <si>
    <t>2023-10-07 10:02:20</t>
  </si>
  <si>
    <t>2023-10-07 10:02:49</t>
  </si>
  <si>
    <t>2023-10-07 10:03:47</t>
  </si>
  <si>
    <t>2023-10-07 10:04:15</t>
  </si>
  <si>
    <t>2023-10-07 10:04:44</t>
  </si>
  <si>
    <t>2023-10-07 10:05:14</t>
  </si>
  <si>
    <t>2023-10-07 10:05:43</t>
  </si>
  <si>
    <t>2023-10-07 10:06:12</t>
  </si>
  <si>
    <t>2023-10-07 10:06:40</t>
  </si>
  <si>
    <t>2023-10-07 10:07:10</t>
  </si>
  <si>
    <t>2023-10-07 10:07:39</t>
  </si>
  <si>
    <t>2023-10-07 10:08:08</t>
  </si>
  <si>
    <t>2023-10-07 10:08:37</t>
  </si>
  <si>
    <t>2023-10-07 10:09:05</t>
  </si>
  <si>
    <t>2023-10-07 10:09:34</t>
  </si>
  <si>
    <t>2023-10-07 10:10:04</t>
  </si>
  <si>
    <t>2023-10-07 10:10:33</t>
  </si>
  <si>
    <t>2023-10-07 10:11:02</t>
  </si>
  <si>
    <t>2023-10-07 10:11:30</t>
  </si>
  <si>
    <t>2023-10-07 10:11:59</t>
  </si>
  <si>
    <t>2023-10-07 10:12:29</t>
  </si>
  <si>
    <t>2023-10-07 10:12:58</t>
  </si>
  <si>
    <t>2023-10-07 10:13:27</t>
  </si>
  <si>
    <t>2023-10-07 10:13:55</t>
  </si>
  <si>
    <t>2023-10-07 10:14:24</t>
  </si>
  <si>
    <t>2023-10-07 10:14:54</t>
  </si>
  <si>
    <t>2023-10-07 10:15:23</t>
  </si>
  <si>
    <t>2023-10-07 10:15:51</t>
  </si>
  <si>
    <t>2023-10-07 10:16:20</t>
  </si>
  <si>
    <t>2023-10-07 10:16:50</t>
  </si>
  <si>
    <t>2023-10-07 10:17:19</t>
  </si>
  <si>
    <t>2023-10-07 10:17:48</t>
  </si>
  <si>
    <t>2023-10-07 10:18:16</t>
  </si>
  <si>
    <t>2023-10-07 10:18:46</t>
  </si>
  <si>
    <t>2023-10-07 10:19:15</t>
  </si>
  <si>
    <t>2023-10-07 10:19:43</t>
  </si>
  <si>
    <t>2023-10-07 10:20:11</t>
  </si>
  <si>
    <t>2023-10-07 10:20:41</t>
  </si>
  <si>
    <t>2023-10-07 10:21:10</t>
  </si>
  <si>
    <t>2023-10-07 10:21:39</t>
  </si>
  <si>
    <t>2023-10-07 10:22:07</t>
  </si>
  <si>
    <t>2023-10-07 10:22:37</t>
  </si>
  <si>
    <t>2023-10-07 10:23:06</t>
  </si>
  <si>
    <t>2023-10-07 10:23:35</t>
  </si>
  <si>
    <t>2023-10-07 10:24:03</t>
  </si>
  <si>
    <t>2023-10-07 10:24:33</t>
  </si>
  <si>
    <t>2023-10-07 10:25:02</t>
  </si>
  <si>
    <t>2023-10-07 10:25:31</t>
  </si>
  <si>
    <t>2023-10-07 10:25:59</t>
  </si>
  <si>
    <t>2023-10-07 10:26:28</t>
  </si>
  <si>
    <t>2023-10-07 10:26:58</t>
  </si>
  <si>
    <t>2023-10-07 10:27:27</t>
  </si>
  <si>
    <t>2023-10-07 10:27:56</t>
  </si>
  <si>
    <t>2023-10-07 10:28:24</t>
  </si>
  <si>
    <t>2023-10-07 10:28:54</t>
  </si>
  <si>
    <t>2023-10-07 10:29:23</t>
  </si>
  <si>
    <t>2023-10-07 10:29:52</t>
  </si>
  <si>
    <t>2023-10-07 10:30:20</t>
  </si>
  <si>
    <t>2023-10-07 10:30:49</t>
  </si>
  <si>
    <t>2023-10-07 10:31:19</t>
  </si>
  <si>
    <t>2023-10-07 10:31:48</t>
  </si>
  <si>
    <t>2023-10-07 10:32:17</t>
  </si>
  <si>
    <t>2023-10-07 10:32:45</t>
  </si>
  <si>
    <t>2023-10-07 10:33:15</t>
  </si>
  <si>
    <t>2023-10-07 10:33:44</t>
  </si>
  <si>
    <t>2023-10-07 10:34:13</t>
  </si>
  <si>
    <t>2023-10-07 10:34:41</t>
  </si>
  <si>
    <t>2023-10-07 10:35:11</t>
  </si>
  <si>
    <t>2023-10-07 10:35:40</t>
  </si>
  <si>
    <t>2023-10-07 10:36:09</t>
  </si>
  <si>
    <t>2023-10-07 10:36:37</t>
  </si>
  <si>
    <t>2023-10-07 10:37:07</t>
  </si>
  <si>
    <t>2023-10-07 10:37:36</t>
  </si>
  <si>
    <t>2023-10-07 10:38:05</t>
  </si>
  <si>
    <t>2023-10-07 10:38:33</t>
  </si>
  <si>
    <t>2023-10-07 10:39:03</t>
  </si>
  <si>
    <t>2023-10-07 10:39:32</t>
  </si>
  <si>
    <t>2023-10-07 10:40:01</t>
  </si>
  <si>
    <t>2023-10-07 10:40:29</t>
  </si>
  <si>
    <t>2023-10-07 10:40:59</t>
  </si>
  <si>
    <t>2023-10-07 10:41:36</t>
  </si>
  <si>
    <t>2023-10-07 10:41:57</t>
  </si>
  <si>
    <t>2023-10-07 10:42:26</t>
  </si>
  <si>
    <t>2023-10-07 10:42:55</t>
  </si>
  <si>
    <t>2023-10-07 10:43:23</t>
  </si>
  <si>
    <t>2023-10-07 10:43:53</t>
  </si>
  <si>
    <t>2023-10-07 10:44:22</t>
  </si>
  <si>
    <t>2023-10-07 10:44:51</t>
  </si>
  <si>
    <t>2023-10-07 10:45:20</t>
  </si>
  <si>
    <t>2023-10-07 10:45:49</t>
  </si>
  <si>
    <t>2023-10-07 10:46:16</t>
  </si>
  <si>
    <t>2023-10-07 10:46:46</t>
  </si>
  <si>
    <t>2023-10-07 10:47:15</t>
  </si>
  <si>
    <t>2023-10-07 10:47:44</t>
  </si>
  <si>
    <t>2023-10-07 10:48:13</t>
  </si>
  <si>
    <t>2023-10-07 10:48:41</t>
  </si>
  <si>
    <t>2023-10-07 10:49:11</t>
  </si>
  <si>
    <t>2023-10-07 10:49:40</t>
  </si>
  <si>
    <t>2023-10-07 10:50:09</t>
  </si>
  <si>
    <t>2023-10-07 10:50:38</t>
  </si>
  <si>
    <t>2023-10-07 10:51:07</t>
  </si>
  <si>
    <t>2023-10-07 10:51:36</t>
  </si>
  <si>
    <t>2023-10-07 10:52:05</t>
  </si>
  <si>
    <t>2023-10-07 10:52:34</t>
  </si>
  <si>
    <t>2023-10-07 10:53:03</t>
  </si>
  <si>
    <t>2023-10-07 10:53:31</t>
  </si>
  <si>
    <t>2023-10-07 10:54:01</t>
  </si>
  <si>
    <t>2023-10-07 10:54:30</t>
  </si>
  <si>
    <t>2023-10-07 10:54:59</t>
  </si>
  <si>
    <t>2023-10-07 10:55:27</t>
  </si>
  <si>
    <t>2023-10-07 10:55:57</t>
  </si>
  <si>
    <t>2023-10-07 10:56:26</t>
  </si>
  <si>
    <t>2023-10-07 10:56:55</t>
  </si>
  <si>
    <t>2023-10-07 10:57:24</t>
  </si>
  <si>
    <t>2023-10-07 10:57:53</t>
  </si>
  <si>
    <t>2023-10-07 10:58:22</t>
  </si>
  <si>
    <t>2023-10-07 10:58:51</t>
  </si>
  <si>
    <t>2023-10-07 10:59:20</t>
  </si>
  <si>
    <t>2023-10-07 10:59:48</t>
  </si>
  <si>
    <t>2023-10-07 11:00:18</t>
  </si>
  <si>
    <t>2023-10-07 11:00:47</t>
  </si>
  <si>
    <t>2023-10-07 11:01:16</t>
  </si>
  <si>
    <t>2023-10-07 11:01:44</t>
  </si>
  <si>
    <t>2023-10-07 11:02:14</t>
  </si>
  <si>
    <t>2023-10-07 11:02:42</t>
  </si>
  <si>
    <t>2023-10-07 11:03:11</t>
  </si>
  <si>
    <t>2023-10-07 11:03:39</t>
  </si>
  <si>
    <t>2023-10-07 11:04:09</t>
  </si>
  <si>
    <t>2023-10-07 11:04:38</t>
  </si>
  <si>
    <t>2023-10-07 11:05:07</t>
  </si>
  <si>
    <t>2023-10-07 11:05:37</t>
  </si>
  <si>
    <t>2023-10-07 11:06:06</t>
  </si>
  <si>
    <t>2023-10-07 11:06:35</t>
  </si>
  <si>
    <t>2023-10-07 11:07:04</t>
  </si>
  <si>
    <t>2023-10-07 11:07:33</t>
  </si>
  <si>
    <t>2023-10-07 11:08:02</t>
  </si>
  <si>
    <t>2023-10-07 11:08:31</t>
  </si>
  <si>
    <t>2023-10-07 11:09:00</t>
  </si>
  <si>
    <t>2023-10-07 11:09:30</t>
  </si>
  <si>
    <t>2023-10-07 11:09:59</t>
  </si>
  <si>
    <t>2023-10-07 11:10:28</t>
  </si>
  <si>
    <t>2023-10-07 11:10:57</t>
  </si>
  <si>
    <t>2023-10-07 11:11:26</t>
  </si>
  <si>
    <t>2023-10-07 11:11:55</t>
  </si>
  <si>
    <t>2023-10-07 11:12:25</t>
  </si>
  <si>
    <t>2023-10-07 11:12:53</t>
  </si>
  <si>
    <t>2023-10-07 11:13:23</t>
  </si>
  <si>
    <t>2023-10-07 11:13:52</t>
  </si>
  <si>
    <t>2023-10-07 11:14:21</t>
  </si>
  <si>
    <t>2023-10-07 11:14:49</t>
  </si>
  <si>
    <t>2023-10-07 11:15:19</t>
  </si>
  <si>
    <t>2023-10-07 11:15:48</t>
  </si>
  <si>
    <t>2023-10-07 11:16:17</t>
  </si>
  <si>
    <t>2023-10-07 11:16:45</t>
  </si>
  <si>
    <t>2023-10-07 11:17:15</t>
  </si>
  <si>
    <t>2023-10-07 11:17:44</t>
  </si>
  <si>
    <t>2023-10-07 11:18:13</t>
  </si>
  <si>
    <t>2023-10-07 11:18:41</t>
  </si>
  <si>
    <t>2023-10-07 11:19:11</t>
  </si>
  <si>
    <t>2023-10-07 11:19:40</t>
  </si>
  <si>
    <t>2023-10-07 11:20:09</t>
  </si>
  <si>
    <t>2023-10-07 11:20:37</t>
  </si>
  <si>
    <t>2023-10-07 11:21:07</t>
  </si>
  <si>
    <t>2023-10-07 11:21:36</t>
  </si>
  <si>
    <t>2023-10-07 11:22:05</t>
  </si>
  <si>
    <t>2023-10-07 11:22:33</t>
  </si>
  <si>
    <t>2023-10-07 11:23:03</t>
  </si>
  <si>
    <t>2023-10-07 11:23:32</t>
  </si>
  <si>
    <t>2023-10-07 11:24:01</t>
  </si>
  <si>
    <t>2023-10-07 11:24:30</t>
  </si>
  <si>
    <t>2023-10-07 11:24:59</t>
  </si>
  <si>
    <t>2023-10-07 11:25:28</t>
  </si>
  <si>
    <t>2023-10-07 11:25:57</t>
  </si>
  <si>
    <t>2023-10-07 11:26:26</t>
  </si>
  <si>
    <t>2023-10-07 11:26:55</t>
  </si>
  <si>
    <t>2023-10-07 11:27:24</t>
  </si>
  <si>
    <t>2023-10-07 11:27:53</t>
  </si>
  <si>
    <t>2023-10-07 11:28:22</t>
  </si>
  <si>
    <t>2023-10-07 11:28:50</t>
  </si>
  <si>
    <t>2023-10-07 11:29:19</t>
  </si>
  <si>
    <t>2023-10-07 11:29:48</t>
  </si>
  <si>
    <t>2023-10-07 11:30:17</t>
  </si>
  <si>
    <t>2023-10-07 11:30:46</t>
  </si>
  <si>
    <t>2023-10-07 11:31:15</t>
  </si>
  <si>
    <t>2023-10-07 11:31:44</t>
  </si>
  <si>
    <t>2023-10-07 11:32:13</t>
  </si>
  <si>
    <t>2023-10-07 11:32:42</t>
  </si>
  <si>
    <t>2023-10-07 11:33:11</t>
  </si>
  <si>
    <t>2023-10-07 11:33:40</t>
  </si>
  <si>
    <t>2023-10-07 11:34:09</t>
  </si>
  <si>
    <t>2023-10-07 11:34:38</t>
  </si>
  <si>
    <t>2023-10-07 11:35:07</t>
  </si>
  <si>
    <t>2023-10-07 11:35:36</t>
  </si>
  <si>
    <t>2023-10-07 11:36:05</t>
  </si>
  <si>
    <t>2023-10-07 11:36:34</t>
  </si>
  <si>
    <t>2023-10-07 11:37:03</t>
  </si>
  <si>
    <t>2023-10-07 11:37:32</t>
  </si>
  <si>
    <t>2023-10-07 11:38:01</t>
  </si>
  <si>
    <t>2023-10-07 11:38:30</t>
  </si>
  <si>
    <t>2023-10-07 11:38:59</t>
  </si>
  <si>
    <t>2023-10-07 11:39:28</t>
  </si>
  <si>
    <t>2023-10-07 11:39:57</t>
  </si>
  <si>
    <t>2023-10-07 11:40:26</t>
  </si>
  <si>
    <t>2023-10-07 11:40:55</t>
  </si>
  <si>
    <t>2023-10-07 11:41:24</t>
  </si>
  <si>
    <t>2023-10-07 11:41:53</t>
  </si>
  <si>
    <t>2023-10-07 11:42:22</t>
  </si>
  <si>
    <t>2023-10-07 11:42:51</t>
  </si>
  <si>
    <t>2023-10-07 11:43:20</t>
  </si>
  <si>
    <t>2023-10-07 11:43:49</t>
  </si>
  <si>
    <t>2023-10-07 11:44:18</t>
  </si>
  <si>
    <t>2023-10-07 11:44:47</t>
  </si>
  <si>
    <t>2023-10-07 11:45:16</t>
  </si>
  <si>
    <t>2023-10-07 11:45:45</t>
  </si>
  <si>
    <t>2023-10-07 11:46:14</t>
  </si>
  <si>
    <t>2023-10-07 11:46:43</t>
  </si>
  <si>
    <t>2023-10-07 11:47:12</t>
  </si>
  <si>
    <t>2023-10-07 11:47:41</t>
  </si>
  <si>
    <t>2023-10-07 11:48:10</t>
  </si>
  <si>
    <t>2023-10-07 11:48:39</t>
  </si>
  <si>
    <t>2023-10-07 11:49:08</t>
  </si>
  <si>
    <t>2023-10-07 11:49:37</t>
  </si>
  <si>
    <t>2023-10-07 11:50:06</t>
  </si>
  <si>
    <t>2023-10-07 11:50:35</t>
  </si>
  <si>
    <t>2023-10-07 11:51:04</t>
  </si>
  <si>
    <t>2023-10-07 11:51:33</t>
  </si>
  <si>
    <t>2023-10-07 11:52:02</t>
  </si>
  <si>
    <t>2023-10-07 11:52:31</t>
  </si>
  <si>
    <t>2023-10-07 11:53:00</t>
  </si>
  <si>
    <t>2023-10-07 11:53:29</t>
  </si>
  <si>
    <t>2023-10-07 11:53:58</t>
  </si>
  <si>
    <t>2023-10-07 11:54:27</t>
  </si>
  <si>
    <t>2023-10-07 11:54:56</t>
  </si>
  <si>
    <t>2023-10-07 11:55:25</t>
  </si>
  <si>
    <t>2023-10-07 11:55:54</t>
  </si>
  <si>
    <t>2023-10-07 11:56:23</t>
  </si>
  <si>
    <t>2023-10-07 11:56:52</t>
  </si>
  <si>
    <t>2023-10-07 11:57:21</t>
  </si>
  <si>
    <t>2023-10-07 11:57:50</t>
  </si>
  <si>
    <t>2023-10-07 11:58:19</t>
  </si>
  <si>
    <t>2023-10-07 11:58:48</t>
  </si>
  <si>
    <t>2023-10-07 11:59:17</t>
  </si>
  <si>
    <t>2023-10-07 11:59:46</t>
  </si>
  <si>
    <t>2023-10-07 12:00:16</t>
  </si>
  <si>
    <t>2023-10-07 12:00:45</t>
  </si>
  <si>
    <t>2023-10-07 12:01:14</t>
  </si>
  <si>
    <t>2023-10-07 12:01:43</t>
  </si>
  <si>
    <t>2023-10-07 12:02:12</t>
  </si>
  <si>
    <t>2023-10-07 12:02:41</t>
  </si>
  <si>
    <t>2023-10-07 12:03:10</t>
  </si>
  <si>
    <t>2023-10-07 12:03:39</t>
  </si>
  <si>
    <t>2023-10-07 12:04:08</t>
  </si>
  <si>
    <t>2023-10-07 12:04:37</t>
  </si>
  <si>
    <t>2023-10-07 12:05:06</t>
  </si>
  <si>
    <t>2023-10-07 12:05:35</t>
  </si>
  <si>
    <t>2023-10-07 12:06:04</t>
  </si>
  <si>
    <t>2023-10-07 12:06:33</t>
  </si>
  <si>
    <t>2023-10-07 12:07:02</t>
  </si>
  <si>
    <t>2023-10-07 12:07:32</t>
  </si>
  <si>
    <t>2023-10-07 12:08:00</t>
  </si>
  <si>
    <t>2023-10-07 12:08:29</t>
  </si>
  <si>
    <t>2023-10-07 12:08:58</t>
  </si>
  <si>
    <t>2023-10-07 12:09:27</t>
  </si>
  <si>
    <t>2023-10-07 12:09:57</t>
  </si>
  <si>
    <t>2023-10-07 12:10:25</t>
  </si>
  <si>
    <t>2023-10-07 12:10:54</t>
  </si>
  <si>
    <t>2023-10-07 12:11:23</t>
  </si>
  <si>
    <t>2023-10-07 12:11:52</t>
  </si>
  <si>
    <t>2023-10-07 12:12:22</t>
  </si>
  <si>
    <t>2023-10-07 12:12:50</t>
  </si>
  <si>
    <t>2023-10-07 12:13:19</t>
  </si>
  <si>
    <t>2023-10-07 12:13:48</t>
  </si>
  <si>
    <t>2023-10-07 12:14:17</t>
  </si>
  <si>
    <t>2023-10-07 12:14:46</t>
  </si>
  <si>
    <t>2023-10-07 12:15:15</t>
  </si>
  <si>
    <t>2023-10-07 12:15:44</t>
  </si>
  <si>
    <t>2023-10-07 12:16:13</t>
  </si>
  <si>
    <t>2023-10-07 12:16:43</t>
  </si>
  <si>
    <t>2023-10-07 12:17:11</t>
  </si>
  <si>
    <t>2023-10-07 12:17:40</t>
  </si>
  <si>
    <t>2023-10-07 12:18:09</t>
  </si>
  <si>
    <t>2023-10-07 12:18:38</t>
  </si>
  <si>
    <t>2023-10-07 12:19:07</t>
  </si>
  <si>
    <t>2023-10-07 12:19:36</t>
  </si>
  <si>
    <t>2023-10-07 12:20:05</t>
  </si>
  <si>
    <t>2023-10-07 12:20:34</t>
  </si>
  <si>
    <t>2023-10-07 12:21:03</t>
  </si>
  <si>
    <t>2023-10-07 12:21:32</t>
  </si>
  <si>
    <t>2023-10-07 12:22:01</t>
  </si>
  <si>
    <t>2023-10-07 12:22:29</t>
  </si>
  <si>
    <t>2023-10-07 12:22:58</t>
  </si>
  <si>
    <t>2023-10-07 12:23:28</t>
  </si>
  <si>
    <t>2023-10-07 12:23:56</t>
  </si>
  <si>
    <t>2023-10-07 12:24:25</t>
  </si>
  <si>
    <t>2023-10-07 12:24:54</t>
  </si>
  <si>
    <t>2023-10-07 12:25:23</t>
  </si>
  <si>
    <t>2023-10-07 12:25:52</t>
  </si>
  <si>
    <t>2023-10-07 12:26:21</t>
  </si>
  <si>
    <t>2023-10-07 12:26:50</t>
  </si>
  <si>
    <t>2023-10-07 12:27:19</t>
  </si>
  <si>
    <t>2023-10-07 12:27:49</t>
  </si>
  <si>
    <t>2023-10-07 12:28:17</t>
  </si>
  <si>
    <t>2023-10-07 12:28:46</t>
  </si>
  <si>
    <t>2023-10-07 12:29:15</t>
  </si>
  <si>
    <t>2023-10-07 12:29:44</t>
  </si>
  <si>
    <t>2023-10-07 12:30:13</t>
  </si>
  <si>
    <t>2023-10-07 12:30:41</t>
  </si>
  <si>
    <t>2023-10-07 12:31:10</t>
  </si>
  <si>
    <t>2023-10-07 12:31:39</t>
  </si>
  <si>
    <t>2023-10-07 12:32:09</t>
  </si>
  <si>
    <t>2023-10-07 12:32:37</t>
  </si>
  <si>
    <t>2023-10-07 12:33:06</t>
  </si>
  <si>
    <t>2023-10-07 12:33:36</t>
  </si>
  <si>
    <t>2023-10-07 12:34:05</t>
  </si>
  <si>
    <t>2023-10-07 12:34:34</t>
  </si>
  <si>
    <t>2023-10-07 12:35:03</t>
  </si>
  <si>
    <t>2023-10-07 12:35:32</t>
  </si>
  <si>
    <t>2023-10-07 12:36:01</t>
  </si>
  <si>
    <t>2023-10-07 12:36:31</t>
  </si>
  <si>
    <t>2023-10-07 12:36:59</t>
  </si>
  <si>
    <t>2023-10-07 12:37:28</t>
  </si>
  <si>
    <t>2023-10-07 12:37:57</t>
  </si>
  <si>
    <t>2023-10-07 12:38:27</t>
  </si>
  <si>
    <t>2023-10-07 12:38:54</t>
  </si>
  <si>
    <t>2023-10-07 12:39:23</t>
  </si>
  <si>
    <t>2023-10-07 12:39:52</t>
  </si>
  <si>
    <t>2023-10-07 12:40:21</t>
  </si>
  <si>
    <t>2023-10-07 12:40:51</t>
  </si>
  <si>
    <t>2023-10-07 12:41:19</t>
  </si>
  <si>
    <t>2023-10-07 12:41:48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</si>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</sst>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9773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5">
        <f>6955</f>
      </c>
      <c r="B6962" s="5" t="s">
        <v>6981</v>
      </c>
      <c r="C6962" s="5" t="s">
        <v>27</v>
      </c>
      <c r="D6962" s="5" t="s">
        <v>26</v>
      </c>
      <c r="E6962" s="5">
        <v>19</v>
      </c>
      <c r="F6962" s="5">
        <v>0</v>
      </c>
      <c r="G6962" s="5">
        <v>1</v>
      </c>
      <c r="H6962" s="5">
        <v>0</v>
      </c>
      <c r="I6962" s="5">
        <v>22</v>
      </c>
      <c r="J6962" s="5">
        <v>1</v>
      </c>
      <c r="K6962" s="5">
        <v>0</v>
      </c>
      <c r="L6962" s="5">
        <v>24</v>
      </c>
      <c r="M6962" s="5">
        <v>1</v>
      </c>
      <c r="N6962" s="5">
        <v>0</v>
      </c>
      <c r="O6962" s="5">
        <v>22</v>
      </c>
      <c r="P6962" s="5">
        <v>10</v>
      </c>
      <c r="Q6962" s="5">
        <v>20</v>
      </c>
      <c r="R6962" s="5">
        <v>25</v>
      </c>
      <c r="S6962" s="5" t="s">
        <v>27</v>
      </c>
      <c r="T6962" s="5"/>
    </row>
    <row r="6963" spans="1:20" x14ac:dyDescent="0.25">
      <c r="A6963" s="5">
        <f>6956</f>
      </c>
      <c r="B6963" s="5" t="s">
        <v>6982</v>
      </c>
      <c r="C6963" s="5" t="s">
        <v>27</v>
      </c>
      <c r="D6963" s="5" t="s">
        <v>26</v>
      </c>
      <c r="E6963" s="5">
        <v>19</v>
      </c>
      <c r="F6963" s="5">
        <v>0</v>
      </c>
      <c r="G6963" s="5">
        <v>1</v>
      </c>
      <c r="H6963" s="5">
        <v>0</v>
      </c>
      <c r="I6963" s="5">
        <v>22</v>
      </c>
      <c r="J6963" s="5">
        <v>1</v>
      </c>
      <c r="K6963" s="5">
        <v>0</v>
      </c>
      <c r="L6963" s="5">
        <v>24</v>
      </c>
      <c r="M6963" s="5">
        <v>1</v>
      </c>
      <c r="N6963" s="5">
        <v>0</v>
      </c>
      <c r="O6963" s="5">
        <v>22</v>
      </c>
      <c r="P6963" s="5">
        <v>10</v>
      </c>
      <c r="Q6963" s="5">
        <v>20</v>
      </c>
      <c r="R6963" s="5">
        <v>25</v>
      </c>
      <c r="S6963" s="5" t="s">
        <v>27</v>
      </c>
      <c r="T6963" s="5"/>
    </row>
    <row r="6964" spans="1:20" x14ac:dyDescent="0.25">
      <c r="A6964" s="5">
        <f>6957</f>
      </c>
      <c r="B6964" s="5" t="s">
        <v>6983</v>
      </c>
      <c r="C6964" s="5" t="s">
        <v>27</v>
      </c>
      <c r="D6964" s="5" t="s">
        <v>26</v>
      </c>
      <c r="E6964" s="5">
        <v>19</v>
      </c>
      <c r="F6964" s="5">
        <v>0</v>
      </c>
      <c r="G6964" s="5">
        <v>1</v>
      </c>
      <c r="H6964" s="5">
        <v>0</v>
      </c>
      <c r="I6964" s="5">
        <v>22</v>
      </c>
      <c r="J6964" s="5">
        <v>1</v>
      </c>
      <c r="K6964" s="5">
        <v>0</v>
      </c>
      <c r="L6964" s="5">
        <v>24</v>
      </c>
      <c r="M6964" s="5">
        <v>1</v>
      </c>
      <c r="N6964" s="5">
        <v>0</v>
      </c>
      <c r="O6964" s="5">
        <v>22</v>
      </c>
      <c r="P6964" s="5">
        <v>10</v>
      </c>
      <c r="Q6964" s="5">
        <v>20</v>
      </c>
      <c r="R6964" s="5">
        <v>25</v>
      </c>
      <c r="S6964" s="5" t="s">
        <v>27</v>
      </c>
      <c r="T6964" s="5"/>
    </row>
    <row r="6965" spans="1:20" x14ac:dyDescent="0.25">
      <c r="A6965" s="5">
        <f>6958</f>
      </c>
      <c r="B6965" s="5" t="s">
        <v>6984</v>
      </c>
      <c r="C6965" s="5" t="s">
        <v>27</v>
      </c>
      <c r="D6965" s="5" t="s">
        <v>26</v>
      </c>
      <c r="E6965" s="5">
        <v>19</v>
      </c>
      <c r="F6965" s="5">
        <v>0</v>
      </c>
      <c r="G6965" s="5">
        <v>1</v>
      </c>
      <c r="H6965" s="5">
        <v>0</v>
      </c>
      <c r="I6965" s="5">
        <v>22</v>
      </c>
      <c r="J6965" s="5">
        <v>1</v>
      </c>
      <c r="K6965" s="5">
        <v>0</v>
      </c>
      <c r="L6965" s="5">
        <v>24</v>
      </c>
      <c r="M6965" s="5">
        <v>1</v>
      </c>
      <c r="N6965" s="5">
        <v>0</v>
      </c>
      <c r="O6965" s="5">
        <v>22</v>
      </c>
      <c r="P6965" s="5">
        <v>10</v>
      </c>
      <c r="Q6965" s="5">
        <v>20</v>
      </c>
      <c r="R6965" s="5">
        <v>25</v>
      </c>
      <c r="S6965" s="5" t="s">
        <v>27</v>
      </c>
      <c r="T6965" s="5"/>
    </row>
    <row r="6966" spans="1:20" x14ac:dyDescent="0.25">
      <c r="A6966" s="5">
        <f>6959</f>
      </c>
      <c r="B6966" s="5" t="s">
        <v>6985</v>
      </c>
      <c r="C6966" s="5" t="s">
        <v>27</v>
      </c>
      <c r="D6966" s="5" t="s">
        <v>26</v>
      </c>
      <c r="E6966" s="5">
        <v>19</v>
      </c>
      <c r="F6966" s="5">
        <v>0</v>
      </c>
      <c r="G6966" s="5">
        <v>1</v>
      </c>
      <c r="H6966" s="5">
        <v>0</v>
      </c>
      <c r="I6966" s="5">
        <v>22</v>
      </c>
      <c r="J6966" s="5">
        <v>1</v>
      </c>
      <c r="K6966" s="5">
        <v>0</v>
      </c>
      <c r="L6966" s="5">
        <v>24</v>
      </c>
      <c r="M6966" s="5">
        <v>1</v>
      </c>
      <c r="N6966" s="5">
        <v>0</v>
      </c>
      <c r="O6966" s="5">
        <v>22</v>
      </c>
      <c r="P6966" s="5">
        <v>10</v>
      </c>
      <c r="Q6966" s="5">
        <v>20</v>
      </c>
      <c r="R6966" s="5">
        <v>25</v>
      </c>
      <c r="S6966" s="5" t="s">
        <v>27</v>
      </c>
      <c r="T6966" s="5"/>
    </row>
    <row r="6967" spans="1:20" x14ac:dyDescent="0.25">
      <c r="A6967" s="5">
        <f>6960</f>
      </c>
      <c r="B6967" s="5" t="s">
        <v>6986</v>
      </c>
      <c r="C6967" s="5" t="s">
        <v>27</v>
      </c>
      <c r="D6967" s="5" t="s">
        <v>26</v>
      </c>
      <c r="E6967" s="5">
        <v>23</v>
      </c>
      <c r="F6967" s="5">
        <v>0</v>
      </c>
      <c r="G6967" s="5">
        <v>1</v>
      </c>
      <c r="H6967" s="5">
        <v>0</v>
      </c>
      <c r="I6967" s="5">
        <v>22</v>
      </c>
      <c r="J6967" s="5">
        <v>1</v>
      </c>
      <c r="K6967" s="5">
        <v>0</v>
      </c>
      <c r="L6967" s="5">
        <v>24</v>
      </c>
      <c r="M6967" s="5">
        <v>1</v>
      </c>
      <c r="N6967" s="5">
        <v>0</v>
      </c>
      <c r="O6967" s="5">
        <v>22</v>
      </c>
      <c r="P6967" s="5">
        <v>10</v>
      </c>
      <c r="Q6967" s="5">
        <v>20</v>
      </c>
      <c r="R6967" s="5">
        <v>25</v>
      </c>
      <c r="S6967" s="5" t="s">
        <v>26</v>
      </c>
      <c r="T6967" s="5"/>
    </row>
    <row r="6968" spans="1:20" x14ac:dyDescent="0.25">
      <c r="A6968" s="5">
        <f>6961</f>
      </c>
      <c r="B6968" s="5" t="s">
        <v>6987</v>
      </c>
      <c r="C6968" s="5" t="s">
        <v>27</v>
      </c>
      <c r="D6968" s="5" t="s">
        <v>26</v>
      </c>
      <c r="E6968" s="5">
        <v>23</v>
      </c>
      <c r="F6968" s="5">
        <v>0</v>
      </c>
      <c r="G6968" s="5">
        <v>1</v>
      </c>
      <c r="H6968" s="5">
        <v>0</v>
      </c>
      <c r="I6968" s="5">
        <v>22</v>
      </c>
      <c r="J6968" s="5">
        <v>1</v>
      </c>
      <c r="K6968" s="5">
        <v>0</v>
      </c>
      <c r="L6968" s="5">
        <v>24</v>
      </c>
      <c r="M6968" s="5">
        <v>1</v>
      </c>
      <c r="N6968" s="5">
        <v>0</v>
      </c>
      <c r="O6968" s="5">
        <v>22</v>
      </c>
      <c r="P6968" s="5">
        <v>10</v>
      </c>
      <c r="Q6968" s="5">
        <v>20</v>
      </c>
      <c r="R6968" s="5">
        <v>25</v>
      </c>
      <c r="S6968" s="5" t="s">
        <v>26</v>
      </c>
      <c r="T6968" s="5"/>
    </row>
    <row r="6969" spans="1:20" x14ac:dyDescent="0.25">
      <c r="A6969" s="5">
        <f>6962</f>
      </c>
      <c r="B6969" s="5" t="s">
        <v>6988</v>
      </c>
      <c r="C6969" s="5" t="s">
        <v>27</v>
      </c>
      <c r="D6969" s="5" t="s">
        <v>26</v>
      </c>
      <c r="E6969" s="5">
        <v>23</v>
      </c>
      <c r="F6969" s="5">
        <v>0</v>
      </c>
      <c r="G6969" s="5">
        <v>1</v>
      </c>
      <c r="H6969" s="5">
        <v>0</v>
      </c>
      <c r="I6969" s="5">
        <v>22</v>
      </c>
      <c r="J6969" s="5">
        <v>1</v>
      </c>
      <c r="K6969" s="5">
        <v>0</v>
      </c>
      <c r="L6969" s="5">
        <v>24</v>
      </c>
      <c r="M6969" s="5">
        <v>1</v>
      </c>
      <c r="N6969" s="5">
        <v>0</v>
      </c>
      <c r="O6969" s="5">
        <v>22</v>
      </c>
      <c r="P6969" s="5">
        <v>10</v>
      </c>
      <c r="Q6969" s="5">
        <v>20</v>
      </c>
      <c r="R6969" s="5">
        <v>25</v>
      </c>
      <c r="S6969" s="5" t="s">
        <v>26</v>
      </c>
      <c r="T6969" s="5"/>
    </row>
    <row r="6970" spans="1:20" x14ac:dyDescent="0.25">
      <c r="A6970" s="5">
        <f>6963</f>
      </c>
      <c r="B6970" s="5" t="s">
        <v>6989</v>
      </c>
      <c r="C6970" s="5" t="s">
        <v>27</v>
      </c>
      <c r="D6970" s="5" t="s">
        <v>26</v>
      </c>
      <c r="E6970" s="5">
        <v>23</v>
      </c>
      <c r="F6970" s="5">
        <v>70</v>
      </c>
      <c r="G6970" s="5">
        <v>1</v>
      </c>
      <c r="H6970" s="5">
        <v>5</v>
      </c>
      <c r="I6970" s="5">
        <v>22</v>
      </c>
      <c r="J6970" s="5">
        <v>1</v>
      </c>
      <c r="K6970" s="5">
        <v>10</v>
      </c>
      <c r="L6970" s="5">
        <v>24</v>
      </c>
      <c r="M6970" s="5">
        <v>1</v>
      </c>
      <c r="N6970" s="5">
        <v>0</v>
      </c>
      <c r="O6970" s="5">
        <v>22</v>
      </c>
      <c r="P6970" s="5">
        <v>10</v>
      </c>
      <c r="Q6970" s="5">
        <v>20</v>
      </c>
      <c r="R6970" s="5">
        <v>25</v>
      </c>
      <c r="S6970" s="5" t="s">
        <v>26</v>
      </c>
      <c r="T6970" s="5"/>
    </row>
    <row r="6971" spans="1:20" x14ac:dyDescent="0.25">
      <c r="A6971" s="5">
        <f>6964</f>
      </c>
      <c r="B6971" s="5" t="s">
        <v>6990</v>
      </c>
      <c r="C6971" s="5" t="s">
        <v>27</v>
      </c>
      <c r="D6971" s="5" t="s">
        <v>26</v>
      </c>
      <c r="E6971" s="5">
        <v>23</v>
      </c>
      <c r="F6971" s="5">
        <v>70</v>
      </c>
      <c r="G6971" s="5">
        <v>1</v>
      </c>
      <c r="H6971" s="5">
        <v>5</v>
      </c>
      <c r="I6971" s="5">
        <v>22</v>
      </c>
      <c r="J6971" s="5">
        <v>1</v>
      </c>
      <c r="K6971" s="5">
        <v>10</v>
      </c>
      <c r="L6971" s="5">
        <v>24</v>
      </c>
      <c r="M6971" s="5">
        <v>1</v>
      </c>
      <c r="N6971" s="5">
        <v>0</v>
      </c>
      <c r="O6971" s="5">
        <v>22</v>
      </c>
      <c r="P6971" s="5">
        <v>10</v>
      </c>
      <c r="Q6971" s="5">
        <v>20</v>
      </c>
      <c r="R6971" s="5">
        <v>25</v>
      </c>
      <c r="S6971" s="5" t="s">
        <v>26</v>
      </c>
      <c r="T6971" s="5"/>
    </row>
    <row r="6972" spans="1:20" x14ac:dyDescent="0.25">
      <c r="A6972" s="5">
        <f>6965</f>
      </c>
      <c r="B6972" s="5" t="s">
        <v>6991</v>
      </c>
      <c r="C6972" s="5" t="s">
        <v>27</v>
      </c>
      <c r="D6972" s="5" t="s">
        <v>26</v>
      </c>
      <c r="E6972" s="5">
        <v>23</v>
      </c>
      <c r="F6972" s="5">
        <v>70</v>
      </c>
      <c r="G6972" s="5">
        <v>1</v>
      </c>
      <c r="H6972" s="5">
        <v>5</v>
      </c>
      <c r="I6972" s="5">
        <v>22</v>
      </c>
      <c r="J6972" s="5">
        <v>1</v>
      </c>
      <c r="K6972" s="5">
        <v>10</v>
      </c>
      <c r="L6972" s="5">
        <v>24</v>
      </c>
      <c r="M6972" s="5">
        <v>1</v>
      </c>
      <c r="N6972" s="5">
        <v>0</v>
      </c>
      <c r="O6972" s="5">
        <v>22</v>
      </c>
      <c r="P6972" s="5">
        <v>10</v>
      </c>
      <c r="Q6972" s="5">
        <v>20</v>
      </c>
      <c r="R6972" s="5">
        <v>25</v>
      </c>
      <c r="S6972" s="5" t="s">
        <v>26</v>
      </c>
      <c r="T6972" s="5"/>
    </row>
    <row r="6973" spans="1:20" x14ac:dyDescent="0.25">
      <c r="A6973" s="5">
        <f>6966</f>
      </c>
      <c r="B6973" s="5" t="s">
        <v>6992</v>
      </c>
      <c r="C6973" s="5" t="s">
        <v>27</v>
      </c>
      <c r="D6973" s="5" t="s">
        <v>26</v>
      </c>
      <c r="E6973" s="5">
        <v>23</v>
      </c>
      <c r="F6973" s="5">
        <v>70</v>
      </c>
      <c r="G6973" s="5">
        <v>1</v>
      </c>
      <c r="H6973" s="5">
        <v>5</v>
      </c>
      <c r="I6973" s="5">
        <v>22</v>
      </c>
      <c r="J6973" s="5">
        <v>1</v>
      </c>
      <c r="K6973" s="5">
        <v>10</v>
      </c>
      <c r="L6973" s="5">
        <v>24</v>
      </c>
      <c r="M6973" s="5">
        <v>1</v>
      </c>
      <c r="N6973" s="5">
        <v>0</v>
      </c>
      <c r="O6973" s="5">
        <v>22</v>
      </c>
      <c r="P6973" s="5">
        <v>10</v>
      </c>
      <c r="Q6973" s="5">
        <v>20</v>
      </c>
      <c r="R6973" s="5">
        <v>25</v>
      </c>
      <c r="S6973" s="5" t="s">
        <v>26</v>
      </c>
      <c r="T6973" s="5"/>
    </row>
    <row r="6974" spans="1:20" x14ac:dyDescent="0.25">
      <c r="A6974" s="5">
        <f>6967</f>
      </c>
      <c r="B6974" s="5" t="s">
        <v>6993</v>
      </c>
      <c r="C6974" s="5" t="s">
        <v>27</v>
      </c>
      <c r="D6974" s="5" t="s">
        <v>26</v>
      </c>
      <c r="E6974" s="5">
        <v>23</v>
      </c>
      <c r="F6974" s="5">
        <v>70</v>
      </c>
      <c r="G6974" s="5">
        <v>1</v>
      </c>
      <c r="H6974" s="5">
        <v>5</v>
      </c>
      <c r="I6974" s="5">
        <v>21</v>
      </c>
      <c r="J6974" s="5">
        <v>1</v>
      </c>
      <c r="K6974" s="5">
        <v>10</v>
      </c>
      <c r="L6974" s="5">
        <v>24</v>
      </c>
      <c r="M6974" s="5">
        <v>1</v>
      </c>
      <c r="N6974" s="5">
        <v>0</v>
      </c>
      <c r="O6974" s="5">
        <v>22</v>
      </c>
      <c r="P6974" s="5">
        <v>10</v>
      </c>
      <c r="Q6974" s="5">
        <v>20</v>
      </c>
      <c r="R6974" s="5">
        <v>25</v>
      </c>
      <c r="S6974" s="5" t="s">
        <v>26</v>
      </c>
      <c r="T6974" s="5"/>
    </row>
    <row r="6975" spans="1:20" x14ac:dyDescent="0.25">
      <c r="A6975" s="5">
        <f>6968</f>
      </c>
      <c r="B6975" s="5" t="s">
        <v>6994</v>
      </c>
      <c r="C6975" s="5" t="s">
        <v>27</v>
      </c>
      <c r="D6975" s="5" t="s">
        <v>26</v>
      </c>
      <c r="E6975" s="5">
        <v>23</v>
      </c>
      <c r="F6975" s="5">
        <v>70</v>
      </c>
      <c r="G6975" s="5">
        <v>1</v>
      </c>
      <c r="H6975" s="5">
        <v>5</v>
      </c>
      <c r="I6975" s="5">
        <v>21</v>
      </c>
      <c r="J6975" s="5">
        <v>1</v>
      </c>
      <c r="K6975" s="5">
        <v>10</v>
      </c>
      <c r="L6975" s="5">
        <v>24</v>
      </c>
      <c r="M6975" s="5">
        <v>1</v>
      </c>
      <c r="N6975" s="5">
        <v>0</v>
      </c>
      <c r="O6975" s="5">
        <v>22</v>
      </c>
      <c r="P6975" s="5">
        <v>10</v>
      </c>
      <c r="Q6975" s="5">
        <v>20</v>
      </c>
      <c r="R6975" s="5">
        <v>25</v>
      </c>
      <c r="S6975" s="5" t="s">
        <v>26</v>
      </c>
      <c r="T6975" s="5"/>
    </row>
    <row r="6976" spans="1:20" x14ac:dyDescent="0.25">
      <c r="A6976" s="5">
        <f>6969</f>
      </c>
      <c r="B6976" s="5" t="s">
        <v>6995</v>
      </c>
      <c r="C6976" s="5" t="s">
        <v>27</v>
      </c>
      <c r="D6976" s="5" t="s">
        <v>26</v>
      </c>
      <c r="E6976" s="5">
        <v>23</v>
      </c>
      <c r="F6976" s="5">
        <v>70</v>
      </c>
      <c r="G6976" s="5">
        <v>1</v>
      </c>
      <c r="H6976" s="5">
        <v>5</v>
      </c>
      <c r="I6976" s="5">
        <v>21</v>
      </c>
      <c r="J6976" s="5">
        <v>1</v>
      </c>
      <c r="K6976" s="5">
        <v>10</v>
      </c>
      <c r="L6976" s="5">
        <v>24</v>
      </c>
      <c r="M6976" s="5">
        <v>1</v>
      </c>
      <c r="N6976" s="5">
        <v>0</v>
      </c>
      <c r="O6976" s="5">
        <v>22</v>
      </c>
      <c r="P6976" s="5">
        <v>10</v>
      </c>
      <c r="Q6976" s="5">
        <v>20</v>
      </c>
      <c r="R6976" s="5">
        <v>25</v>
      </c>
      <c r="S6976" s="5" t="s">
        <v>26</v>
      </c>
      <c r="T6976" s="5"/>
    </row>
    <row r="6977" spans="1:20" x14ac:dyDescent="0.25">
      <c r="A6977" s="5">
        <f>6970</f>
      </c>
      <c r="B6977" s="5" t="s">
        <v>6996</v>
      </c>
      <c r="C6977" s="5" t="s">
        <v>27</v>
      </c>
      <c r="D6977" s="5" t="s">
        <v>26</v>
      </c>
      <c r="E6977" s="5">
        <v>23</v>
      </c>
      <c r="F6977" s="5">
        <v>70</v>
      </c>
      <c r="G6977" s="5">
        <v>1</v>
      </c>
      <c r="H6977" s="5">
        <v>5</v>
      </c>
      <c r="I6977" s="5">
        <v>21</v>
      </c>
      <c r="J6977" s="5">
        <v>1</v>
      </c>
      <c r="K6977" s="5">
        <v>10</v>
      </c>
      <c r="L6977" s="5">
        <v>24</v>
      </c>
      <c r="M6977" s="5">
        <v>1</v>
      </c>
      <c r="N6977" s="5">
        <v>0</v>
      </c>
      <c r="O6977" s="5">
        <v>22</v>
      </c>
      <c r="P6977" s="5">
        <v>10</v>
      </c>
      <c r="Q6977" s="5">
        <v>20</v>
      </c>
      <c r="R6977" s="5">
        <v>25</v>
      </c>
      <c r="S6977" s="5" t="s">
        <v>26</v>
      </c>
      <c r="T6977" s="5"/>
    </row>
    <row r="6978" spans="1:20" x14ac:dyDescent="0.25">
      <c r="A6978" s="5">
        <f>6971</f>
      </c>
      <c r="B6978" s="5" t="s">
        <v>6997</v>
      </c>
      <c r="C6978" s="5" t="s">
        <v>27</v>
      </c>
      <c r="D6978" s="5" t="s">
        <v>26</v>
      </c>
      <c r="E6978" s="5">
        <v>23</v>
      </c>
      <c r="F6978" s="5">
        <v>70</v>
      </c>
      <c r="G6978" s="5">
        <v>1</v>
      </c>
      <c r="H6978" s="5">
        <v>5</v>
      </c>
      <c r="I6978" s="5">
        <v>21</v>
      </c>
      <c r="J6978" s="5">
        <v>1</v>
      </c>
      <c r="K6978" s="5">
        <v>10</v>
      </c>
      <c r="L6978" s="5">
        <v>24</v>
      </c>
      <c r="M6978" s="5">
        <v>1</v>
      </c>
      <c r="N6978" s="5">
        <v>0</v>
      </c>
      <c r="O6978" s="5">
        <v>22</v>
      </c>
      <c r="P6978" s="5">
        <v>10</v>
      </c>
      <c r="Q6978" s="5">
        <v>20</v>
      </c>
      <c r="R6978" s="5">
        <v>25</v>
      </c>
      <c r="S6978" s="5" t="s">
        <v>26</v>
      </c>
      <c r="T6978" s="5"/>
    </row>
    <row r="6979" spans="1:20" x14ac:dyDescent="0.25">
      <c r="A6979" s="5">
        <f>6972</f>
      </c>
      <c r="B6979" s="5" t="s">
        <v>6998</v>
      </c>
      <c r="C6979" s="5" t="s">
        <v>27</v>
      </c>
      <c r="D6979" s="5" t="s">
        <v>26</v>
      </c>
      <c r="E6979" s="5">
        <v>23</v>
      </c>
      <c r="F6979" s="5">
        <v>70</v>
      </c>
      <c r="G6979" s="5">
        <v>1</v>
      </c>
      <c r="H6979" s="5">
        <v>5</v>
      </c>
      <c r="I6979" s="5">
        <v>21</v>
      </c>
      <c r="J6979" s="5">
        <v>1</v>
      </c>
      <c r="K6979" s="5">
        <v>10</v>
      </c>
      <c r="L6979" s="5">
        <v>24</v>
      </c>
      <c r="M6979" s="5">
        <v>1</v>
      </c>
      <c r="N6979" s="5">
        <v>0</v>
      </c>
      <c r="O6979" s="5">
        <v>22</v>
      </c>
      <c r="P6979" s="5">
        <v>10</v>
      </c>
      <c r="Q6979" s="5">
        <v>20</v>
      </c>
      <c r="R6979" s="5">
        <v>25</v>
      </c>
      <c r="S6979" s="5" t="s">
        <v>26</v>
      </c>
      <c r="T6979" s="5"/>
    </row>
    <row r="6980" spans="1:20" x14ac:dyDescent="0.25">
      <c r="A6980" s="5">
        <f>6973</f>
      </c>
      <c r="B6980" s="5" t="s">
        <v>6999</v>
      </c>
      <c r="C6980" s="5" t="s">
        <v>27</v>
      </c>
      <c r="D6980" s="5" t="s">
        <v>26</v>
      </c>
      <c r="E6980" s="5">
        <v>23</v>
      </c>
      <c r="F6980" s="5">
        <v>70</v>
      </c>
      <c r="G6980" s="5">
        <v>1</v>
      </c>
      <c r="H6980" s="5">
        <v>5</v>
      </c>
      <c r="I6980" s="5">
        <v>21</v>
      </c>
      <c r="J6980" s="5">
        <v>1</v>
      </c>
      <c r="K6980" s="5">
        <v>10</v>
      </c>
      <c r="L6980" s="5">
        <v>24</v>
      </c>
      <c r="M6980" s="5">
        <v>1</v>
      </c>
      <c r="N6980" s="5">
        <v>0</v>
      </c>
      <c r="O6980" s="5">
        <v>22</v>
      </c>
      <c r="P6980" s="5">
        <v>10</v>
      </c>
      <c r="Q6980" s="5">
        <v>20</v>
      </c>
      <c r="R6980" s="5">
        <v>25</v>
      </c>
      <c r="S6980" s="5" t="s">
        <v>26</v>
      </c>
      <c r="T6980" s="5"/>
    </row>
    <row r="6981" spans="1:20" x14ac:dyDescent="0.25">
      <c r="A6981" s="5">
        <f>6974</f>
      </c>
      <c r="B6981" s="5" t="s">
        <v>7000</v>
      </c>
      <c r="C6981" s="5" t="s">
        <v>27</v>
      </c>
      <c r="D6981" s="5" t="s">
        <v>26</v>
      </c>
      <c r="E6981" s="5">
        <v>23</v>
      </c>
      <c r="F6981" s="5">
        <v>70</v>
      </c>
      <c r="G6981" s="5">
        <v>1</v>
      </c>
      <c r="H6981" s="5">
        <v>5</v>
      </c>
      <c r="I6981" s="5">
        <v>21</v>
      </c>
      <c r="J6981" s="5">
        <v>1</v>
      </c>
      <c r="K6981" s="5">
        <v>10</v>
      </c>
      <c r="L6981" s="5">
        <v>24</v>
      </c>
      <c r="M6981" s="5">
        <v>1</v>
      </c>
      <c r="N6981" s="5">
        <v>0</v>
      </c>
      <c r="O6981" s="5">
        <v>22</v>
      </c>
      <c r="P6981" s="5">
        <v>10</v>
      </c>
      <c r="Q6981" s="5">
        <v>20</v>
      </c>
      <c r="R6981" s="5">
        <v>25</v>
      </c>
      <c r="S6981" s="5" t="s">
        <v>26</v>
      </c>
      <c r="T6981" s="5"/>
    </row>
    <row r="6982" spans="1:20" x14ac:dyDescent="0.25">
      <c r="A6982" s="5">
        <f>6975</f>
      </c>
      <c r="B6982" s="5" t="s">
        <v>7001</v>
      </c>
      <c r="C6982" s="5" t="s">
        <v>27</v>
      </c>
      <c r="D6982" s="5" t="s">
        <v>26</v>
      </c>
      <c r="E6982" s="5">
        <v>23</v>
      </c>
      <c r="F6982" s="5">
        <v>70</v>
      </c>
      <c r="G6982" s="5">
        <v>1</v>
      </c>
      <c r="H6982" s="5">
        <v>5</v>
      </c>
      <c r="I6982" s="5">
        <v>21</v>
      </c>
      <c r="J6982" s="5">
        <v>1</v>
      </c>
      <c r="K6982" s="5">
        <v>10</v>
      </c>
      <c r="L6982" s="5">
        <v>24</v>
      </c>
      <c r="M6982" s="5">
        <v>1</v>
      </c>
      <c r="N6982" s="5">
        <v>0</v>
      </c>
      <c r="O6982" s="5">
        <v>22</v>
      </c>
      <c r="P6982" s="5">
        <v>10</v>
      </c>
      <c r="Q6982" s="5">
        <v>20</v>
      </c>
      <c r="R6982" s="5">
        <v>25</v>
      </c>
      <c r="S6982" s="5" t="s">
        <v>26</v>
      </c>
      <c r="T6982" s="5"/>
    </row>
    <row r="6983" spans="1:20" x14ac:dyDescent="0.25">
      <c r="A6983" s="5">
        <f>6976</f>
      </c>
      <c r="B6983" s="5" t="s">
        <v>7002</v>
      </c>
      <c r="C6983" s="5" t="s">
        <v>27</v>
      </c>
      <c r="D6983" s="5" t="s">
        <v>26</v>
      </c>
      <c r="E6983" s="5">
        <v>23</v>
      </c>
      <c r="F6983" s="5">
        <v>70</v>
      </c>
      <c r="G6983" s="5">
        <v>1</v>
      </c>
      <c r="H6983" s="5">
        <v>5</v>
      </c>
      <c r="I6983" s="5">
        <v>21</v>
      </c>
      <c r="J6983" s="5">
        <v>1</v>
      </c>
      <c r="K6983" s="5">
        <v>10</v>
      </c>
      <c r="L6983" s="5">
        <v>24</v>
      </c>
      <c r="M6983" s="5">
        <v>1</v>
      </c>
      <c r="N6983" s="5">
        <v>0</v>
      </c>
      <c r="O6983" s="5">
        <v>22</v>
      </c>
      <c r="P6983" s="5">
        <v>10</v>
      </c>
      <c r="Q6983" s="5">
        <v>20</v>
      </c>
      <c r="R6983" s="5">
        <v>25</v>
      </c>
      <c r="S6983" s="5" t="s">
        <v>26</v>
      </c>
      <c r="T6983" s="5"/>
    </row>
    <row r="6984" spans="1:20" x14ac:dyDescent="0.25">
      <c r="A6984" s="5">
        <f>6977</f>
      </c>
      <c r="B6984" s="5" t="s">
        <v>7003</v>
      </c>
      <c r="C6984" s="5" t="s">
        <v>27</v>
      </c>
      <c r="D6984" s="5" t="s">
        <v>26</v>
      </c>
      <c r="E6984" s="5">
        <v>23</v>
      </c>
      <c r="F6984" s="5">
        <v>70</v>
      </c>
      <c r="G6984" s="5">
        <v>1</v>
      </c>
      <c r="H6984" s="5">
        <v>5</v>
      </c>
      <c r="I6984" s="5">
        <v>21</v>
      </c>
      <c r="J6984" s="5">
        <v>1</v>
      </c>
      <c r="K6984" s="5">
        <v>10</v>
      </c>
      <c r="L6984" s="5">
        <v>24</v>
      </c>
      <c r="M6984" s="5">
        <v>1</v>
      </c>
      <c r="N6984" s="5">
        <v>0</v>
      </c>
      <c r="O6984" s="5">
        <v>22</v>
      </c>
      <c r="P6984" s="5">
        <v>10</v>
      </c>
      <c r="Q6984" s="5">
        <v>20</v>
      </c>
      <c r="R6984" s="5">
        <v>25</v>
      </c>
      <c r="S6984" s="5" t="s">
        <v>26</v>
      </c>
      <c r="T6984" s="5"/>
    </row>
    <row r="6985" spans="1:20" x14ac:dyDescent="0.25">
      <c r="A6985" s="5">
        <f>6978</f>
      </c>
      <c r="B6985" s="5" t="s">
        <v>7004</v>
      </c>
      <c r="C6985" s="5" t="s">
        <v>27</v>
      </c>
      <c r="D6985" s="5" t="s">
        <v>26</v>
      </c>
      <c r="E6985" s="5">
        <v>23</v>
      </c>
      <c r="F6985" s="5">
        <v>70</v>
      </c>
      <c r="G6985" s="5">
        <v>1</v>
      </c>
      <c r="H6985" s="5">
        <v>5</v>
      </c>
      <c r="I6985" s="5">
        <v>21</v>
      </c>
      <c r="J6985" s="5">
        <v>1</v>
      </c>
      <c r="K6985" s="5">
        <v>10</v>
      </c>
      <c r="L6985" s="5">
        <v>24</v>
      </c>
      <c r="M6985" s="5">
        <v>1</v>
      </c>
      <c r="N6985" s="5">
        <v>0</v>
      </c>
      <c r="O6985" s="5">
        <v>22</v>
      </c>
      <c r="P6985" s="5">
        <v>10</v>
      </c>
      <c r="Q6985" s="5">
        <v>20</v>
      </c>
      <c r="R6985" s="5">
        <v>25</v>
      </c>
      <c r="S6985" s="5" t="s">
        <v>26</v>
      </c>
      <c r="T6985" s="5"/>
    </row>
    <row r="6986" spans="1:20" x14ac:dyDescent="0.25">
      <c r="A6986" s="5">
        <f>6979</f>
      </c>
      <c r="B6986" s="5" t="s">
        <v>7005</v>
      </c>
      <c r="C6986" s="5" t="s">
        <v>27</v>
      </c>
      <c r="D6986" s="5" t="s">
        <v>26</v>
      </c>
      <c r="E6986" s="5">
        <v>23</v>
      </c>
      <c r="F6986" s="5">
        <v>70</v>
      </c>
      <c r="G6986" s="5">
        <v>1</v>
      </c>
      <c r="H6986" s="5">
        <v>5</v>
      </c>
      <c r="I6986" s="5">
        <v>21</v>
      </c>
      <c r="J6986" s="5">
        <v>1</v>
      </c>
      <c r="K6986" s="5">
        <v>10</v>
      </c>
      <c r="L6986" s="5">
        <v>24</v>
      </c>
      <c r="M6986" s="5">
        <v>1</v>
      </c>
      <c r="N6986" s="5">
        <v>0</v>
      </c>
      <c r="O6986" s="5">
        <v>22</v>
      </c>
      <c r="P6986" s="5">
        <v>10</v>
      </c>
      <c r="Q6986" s="5">
        <v>20</v>
      </c>
      <c r="R6986" s="5">
        <v>25</v>
      </c>
      <c r="S6986" s="5" t="s">
        <v>26</v>
      </c>
      <c r="T6986" s="5"/>
    </row>
    <row r="6987" spans="1:20" x14ac:dyDescent="0.25">
      <c r="A6987" s="5">
        <f>6980</f>
      </c>
      <c r="B6987" s="5" t="s">
        <v>7006</v>
      </c>
      <c r="C6987" s="5" t="s">
        <v>27</v>
      </c>
      <c r="D6987" s="5" t="s">
        <v>26</v>
      </c>
      <c r="E6987" s="5">
        <v>23</v>
      </c>
      <c r="F6987" s="5">
        <v>70</v>
      </c>
      <c r="G6987" s="5">
        <v>1</v>
      </c>
      <c r="H6987" s="5">
        <v>5</v>
      </c>
      <c r="I6987" s="5">
        <v>21</v>
      </c>
      <c r="J6987" s="5">
        <v>1</v>
      </c>
      <c r="K6987" s="5">
        <v>10</v>
      </c>
      <c r="L6987" s="5">
        <v>24</v>
      </c>
      <c r="M6987" s="5">
        <v>1</v>
      </c>
      <c r="N6987" s="5">
        <v>0</v>
      </c>
      <c r="O6987" s="5">
        <v>22</v>
      </c>
      <c r="P6987" s="5">
        <v>10</v>
      </c>
      <c r="Q6987" s="5">
        <v>20</v>
      </c>
      <c r="R6987" s="5">
        <v>25</v>
      </c>
      <c r="S6987" s="5" t="s">
        <v>26</v>
      </c>
      <c r="T6987" s="5"/>
    </row>
    <row r="6988" spans="1:20" x14ac:dyDescent="0.25">
      <c r="A6988" s="5">
        <f>6981</f>
      </c>
      <c r="B6988" s="5" t="s">
        <v>7007</v>
      </c>
      <c r="C6988" s="5" t="s">
        <v>27</v>
      </c>
      <c r="D6988" s="5" t="s">
        <v>26</v>
      </c>
      <c r="E6988" s="5">
        <v>23</v>
      </c>
      <c r="F6988" s="5">
        <v>70</v>
      </c>
      <c r="G6988" s="5">
        <v>1</v>
      </c>
      <c r="H6988" s="5">
        <v>5</v>
      </c>
      <c r="I6988" s="5">
        <v>21</v>
      </c>
      <c r="J6988" s="5">
        <v>1</v>
      </c>
      <c r="K6988" s="5">
        <v>10</v>
      </c>
      <c r="L6988" s="5">
        <v>24</v>
      </c>
      <c r="M6988" s="5">
        <v>1</v>
      </c>
      <c r="N6988" s="5">
        <v>0</v>
      </c>
      <c r="O6988" s="5">
        <v>22</v>
      </c>
      <c r="P6988" s="5">
        <v>10</v>
      </c>
      <c r="Q6988" s="5">
        <v>20</v>
      </c>
      <c r="R6988" s="5">
        <v>25</v>
      </c>
      <c r="S6988" s="5" t="s">
        <v>26</v>
      </c>
      <c r="T6988" s="5"/>
    </row>
    <row r="6989" spans="1:20" x14ac:dyDescent="0.25">
      <c r="A6989" s="5">
        <f>6982</f>
      </c>
      <c r="B6989" s="5" t="s">
        <v>7008</v>
      </c>
      <c r="C6989" s="5" t="s">
        <v>27</v>
      </c>
      <c r="D6989" s="5" t="s">
        <v>26</v>
      </c>
      <c r="E6989" s="5">
        <v>23</v>
      </c>
      <c r="F6989" s="5">
        <v>70</v>
      </c>
      <c r="G6989" s="5">
        <v>1</v>
      </c>
      <c r="H6989" s="5">
        <v>5</v>
      </c>
      <c r="I6989" s="5">
        <v>21</v>
      </c>
      <c r="J6989" s="5">
        <v>1</v>
      </c>
      <c r="K6989" s="5">
        <v>10</v>
      </c>
      <c r="L6989" s="5">
        <v>24</v>
      </c>
      <c r="M6989" s="5">
        <v>1</v>
      </c>
      <c r="N6989" s="5">
        <v>0</v>
      </c>
      <c r="O6989" s="5">
        <v>22</v>
      </c>
      <c r="P6989" s="5">
        <v>10</v>
      </c>
      <c r="Q6989" s="5">
        <v>20</v>
      </c>
      <c r="R6989" s="5">
        <v>25</v>
      </c>
      <c r="S6989" s="5" t="s">
        <v>26</v>
      </c>
      <c r="T6989" s="5"/>
    </row>
    <row r="6990" spans="1:20" x14ac:dyDescent="0.25">
      <c r="A6990" s="5">
        <f>6983</f>
      </c>
      <c r="B6990" s="5" t="s">
        <v>7009</v>
      </c>
      <c r="C6990" s="5" t="s">
        <v>27</v>
      </c>
      <c r="D6990" s="5" t="s">
        <v>26</v>
      </c>
      <c r="E6990" s="5">
        <v>23</v>
      </c>
      <c r="F6990" s="5">
        <v>70</v>
      </c>
      <c r="G6990" s="5">
        <v>1</v>
      </c>
      <c r="H6990" s="5">
        <v>5</v>
      </c>
      <c r="I6990" s="5">
        <v>21</v>
      </c>
      <c r="J6990" s="5">
        <v>1</v>
      </c>
      <c r="K6990" s="5">
        <v>10</v>
      </c>
      <c r="L6990" s="5">
        <v>24</v>
      </c>
      <c r="M6990" s="5">
        <v>1</v>
      </c>
      <c r="N6990" s="5">
        <v>0</v>
      </c>
      <c r="O6990" s="5">
        <v>22</v>
      </c>
      <c r="P6990" s="5">
        <v>10</v>
      </c>
      <c r="Q6990" s="5">
        <v>20</v>
      </c>
      <c r="R6990" s="5">
        <v>25</v>
      </c>
      <c r="S6990" s="5" t="s">
        <v>26</v>
      </c>
      <c r="T6990" s="5"/>
    </row>
    <row r="6991" spans="1:20" x14ac:dyDescent="0.25">
      <c r="A6991" s="5">
        <f>6984</f>
      </c>
      <c r="B6991" s="5" t="s">
        <v>7010</v>
      </c>
      <c r="C6991" s="5" t="s">
        <v>27</v>
      </c>
      <c r="D6991" s="5" t="s">
        <v>26</v>
      </c>
      <c r="E6991" s="5">
        <v>23</v>
      </c>
      <c r="F6991" s="5">
        <v>70</v>
      </c>
      <c r="G6991" s="5">
        <v>1</v>
      </c>
      <c r="H6991" s="5">
        <v>5</v>
      </c>
      <c r="I6991" s="5">
        <v>21</v>
      </c>
      <c r="J6991" s="5">
        <v>1</v>
      </c>
      <c r="K6991" s="5">
        <v>10</v>
      </c>
      <c r="L6991" s="5">
        <v>24</v>
      </c>
      <c r="M6991" s="5">
        <v>1</v>
      </c>
      <c r="N6991" s="5">
        <v>0</v>
      </c>
      <c r="O6991" s="5">
        <v>22</v>
      </c>
      <c r="P6991" s="5">
        <v>10</v>
      </c>
      <c r="Q6991" s="5">
        <v>20</v>
      </c>
      <c r="R6991" s="5">
        <v>25</v>
      </c>
      <c r="S6991" s="5" t="s">
        <v>26</v>
      </c>
      <c r="T6991" s="5"/>
    </row>
    <row r="6992" spans="1:20" x14ac:dyDescent="0.25">
      <c r="A6992" s="5">
        <f>6985</f>
      </c>
      <c r="B6992" s="5" t="s">
        <v>7011</v>
      </c>
      <c r="C6992" s="5" t="s">
        <v>27</v>
      </c>
      <c r="D6992" s="5" t="s">
        <v>26</v>
      </c>
      <c r="E6992" s="5">
        <v>23</v>
      </c>
      <c r="F6992" s="5">
        <v>70</v>
      </c>
      <c r="G6992" s="5">
        <v>1</v>
      </c>
      <c r="H6992" s="5">
        <v>5</v>
      </c>
      <c r="I6992" s="5">
        <v>21</v>
      </c>
      <c r="J6992" s="5">
        <v>1</v>
      </c>
      <c r="K6992" s="5">
        <v>10</v>
      </c>
      <c r="L6992" s="5">
        <v>24</v>
      </c>
      <c r="M6992" s="5">
        <v>1</v>
      </c>
      <c r="N6992" s="5">
        <v>0</v>
      </c>
      <c r="O6992" s="5">
        <v>22</v>
      </c>
      <c r="P6992" s="5">
        <v>10</v>
      </c>
      <c r="Q6992" s="5">
        <v>20</v>
      </c>
      <c r="R6992" s="5">
        <v>25</v>
      </c>
      <c r="S6992" s="5" t="s">
        <v>26</v>
      </c>
      <c r="T6992" s="5"/>
    </row>
    <row r="6993" spans="1:20" x14ac:dyDescent="0.25">
      <c r="A6993" s="5">
        <f>6986</f>
      </c>
      <c r="B6993" s="5" t="s">
        <v>7012</v>
      </c>
      <c r="C6993" s="5" t="s">
        <v>27</v>
      </c>
      <c r="D6993" s="5" t="s">
        <v>26</v>
      </c>
      <c r="E6993" s="5">
        <v>23</v>
      </c>
      <c r="F6993" s="5">
        <v>70</v>
      </c>
      <c r="G6993" s="5">
        <v>1</v>
      </c>
      <c r="H6993" s="5">
        <v>5</v>
      </c>
      <c r="I6993" s="5">
        <v>21</v>
      </c>
      <c r="J6993" s="5">
        <v>1</v>
      </c>
      <c r="K6993" s="5">
        <v>10</v>
      </c>
      <c r="L6993" s="5">
        <v>24</v>
      </c>
      <c r="M6993" s="5">
        <v>1</v>
      </c>
      <c r="N6993" s="5">
        <v>0</v>
      </c>
      <c r="O6993" s="5">
        <v>22</v>
      </c>
      <c r="P6993" s="5">
        <v>10</v>
      </c>
      <c r="Q6993" s="5">
        <v>20</v>
      </c>
      <c r="R6993" s="5">
        <v>25</v>
      </c>
      <c r="S6993" s="5" t="s">
        <v>26</v>
      </c>
      <c r="T6993" s="5"/>
    </row>
    <row r="6994" spans="1:20" x14ac:dyDescent="0.25">
      <c r="A6994" s="5">
        <f>6987</f>
      </c>
      <c r="B6994" s="5" t="s">
        <v>7013</v>
      </c>
      <c r="C6994" s="5" t="s">
        <v>27</v>
      </c>
      <c r="D6994" s="5" t="s">
        <v>26</v>
      </c>
      <c r="E6994" s="5">
        <v>23</v>
      </c>
      <c r="F6994" s="5">
        <v>70</v>
      </c>
      <c r="G6994" s="5">
        <v>1</v>
      </c>
      <c r="H6994" s="5">
        <v>5</v>
      </c>
      <c r="I6994" s="5">
        <v>21</v>
      </c>
      <c r="J6994" s="5">
        <v>1</v>
      </c>
      <c r="K6994" s="5">
        <v>10</v>
      </c>
      <c r="L6994" s="5">
        <v>24</v>
      </c>
      <c r="M6994" s="5">
        <v>1</v>
      </c>
      <c r="N6994" s="5">
        <v>0</v>
      </c>
      <c r="O6994" s="5">
        <v>22</v>
      </c>
      <c r="P6994" s="5">
        <v>10</v>
      </c>
      <c r="Q6994" s="5">
        <v>20</v>
      </c>
      <c r="R6994" s="5">
        <v>25</v>
      </c>
      <c r="S6994" s="5" t="s">
        <v>26</v>
      </c>
      <c r="T6994" s="5"/>
    </row>
    <row r="6995" spans="1:20" x14ac:dyDescent="0.25">
      <c r="A6995" s="5">
        <f>6988</f>
      </c>
      <c r="B6995" s="5" t="s">
        <v>7014</v>
      </c>
      <c r="C6995" s="5" t="s">
        <v>27</v>
      </c>
      <c r="D6995" s="5" t="s">
        <v>26</v>
      </c>
      <c r="E6995" s="5">
        <v>23</v>
      </c>
      <c r="F6995" s="5">
        <v>70</v>
      </c>
      <c r="G6995" s="5">
        <v>1</v>
      </c>
      <c r="H6995" s="5">
        <v>5</v>
      </c>
      <c r="I6995" s="5">
        <v>21</v>
      </c>
      <c r="J6995" s="5">
        <v>1</v>
      </c>
      <c r="K6995" s="5">
        <v>10</v>
      </c>
      <c r="L6995" s="5">
        <v>24</v>
      </c>
      <c r="M6995" s="5">
        <v>1</v>
      </c>
      <c r="N6995" s="5">
        <v>0</v>
      </c>
      <c r="O6995" s="5">
        <v>22</v>
      </c>
      <c r="P6995" s="5">
        <v>10</v>
      </c>
      <c r="Q6995" s="5">
        <v>20</v>
      </c>
      <c r="R6995" s="5">
        <v>25</v>
      </c>
      <c r="S6995" s="5" t="s">
        <v>26</v>
      </c>
      <c r="T6995" s="5"/>
    </row>
    <row r="6996" spans="1:20" x14ac:dyDescent="0.25">
      <c r="A6996" s="5">
        <f>6989</f>
      </c>
      <c r="B6996" s="5" t="s">
        <v>7015</v>
      </c>
      <c r="C6996" s="5" t="s">
        <v>27</v>
      </c>
      <c r="D6996" s="5" t="s">
        <v>26</v>
      </c>
      <c r="E6996" s="5">
        <v>23</v>
      </c>
      <c r="F6996" s="5">
        <v>70</v>
      </c>
      <c r="G6996" s="5">
        <v>1</v>
      </c>
      <c r="H6996" s="5">
        <v>5</v>
      </c>
      <c r="I6996" s="5">
        <v>21</v>
      </c>
      <c r="J6996" s="5">
        <v>1</v>
      </c>
      <c r="K6996" s="5">
        <v>10</v>
      </c>
      <c r="L6996" s="5">
        <v>24</v>
      </c>
      <c r="M6996" s="5">
        <v>1</v>
      </c>
      <c r="N6996" s="5">
        <v>0</v>
      </c>
      <c r="O6996" s="5">
        <v>22</v>
      </c>
      <c r="P6996" s="5">
        <v>10</v>
      </c>
      <c r="Q6996" s="5">
        <v>20</v>
      </c>
      <c r="R6996" s="5">
        <v>25</v>
      </c>
      <c r="S6996" s="5" t="s">
        <v>26</v>
      </c>
      <c r="T6996" s="5"/>
    </row>
    <row r="6997" spans="1:20" x14ac:dyDescent="0.25">
      <c r="A6997" s="5">
        <f>6990</f>
      </c>
      <c r="B6997" s="5" t="s">
        <v>7016</v>
      </c>
      <c r="C6997" s="5" t="s">
        <v>27</v>
      </c>
      <c r="D6997" s="5" t="s">
        <v>26</v>
      </c>
      <c r="E6997" s="5">
        <v>23</v>
      </c>
      <c r="F6997" s="5">
        <v>70</v>
      </c>
      <c r="G6997" s="5">
        <v>1</v>
      </c>
      <c r="H6997" s="5">
        <v>5</v>
      </c>
      <c r="I6997" s="5">
        <v>21</v>
      </c>
      <c r="J6997" s="5">
        <v>1</v>
      </c>
      <c r="K6997" s="5">
        <v>10</v>
      </c>
      <c r="L6997" s="5">
        <v>24</v>
      </c>
      <c r="M6997" s="5">
        <v>1</v>
      </c>
      <c r="N6997" s="5">
        <v>0</v>
      </c>
      <c r="O6997" s="5">
        <v>22</v>
      </c>
      <c r="P6997" s="5">
        <v>10</v>
      </c>
      <c r="Q6997" s="5">
        <v>20</v>
      </c>
      <c r="R6997" s="5">
        <v>25</v>
      </c>
      <c r="S6997" s="5" t="s">
        <v>26</v>
      </c>
      <c r="T6997" s="5"/>
    </row>
    <row r="6998" spans="1:20" x14ac:dyDescent="0.25">
      <c r="A6998" s="5">
        <f>6991</f>
      </c>
      <c r="B6998" s="5" t="s">
        <v>7017</v>
      </c>
      <c r="C6998" s="5" t="s">
        <v>27</v>
      </c>
      <c r="D6998" s="5" t="s">
        <v>26</v>
      </c>
      <c r="E6998" s="5">
        <v>23</v>
      </c>
      <c r="F6998" s="5">
        <v>70</v>
      </c>
      <c r="G6998" s="5">
        <v>1</v>
      </c>
      <c r="H6998" s="5">
        <v>5</v>
      </c>
      <c r="I6998" s="5">
        <v>21</v>
      </c>
      <c r="J6998" s="5">
        <v>1</v>
      </c>
      <c r="K6998" s="5">
        <v>10</v>
      </c>
      <c r="L6998" s="5">
        <v>24</v>
      </c>
      <c r="M6998" s="5">
        <v>1</v>
      </c>
      <c r="N6998" s="5">
        <v>0</v>
      </c>
      <c r="O6998" s="5">
        <v>22</v>
      </c>
      <c r="P6998" s="5">
        <v>10</v>
      </c>
      <c r="Q6998" s="5">
        <v>20</v>
      </c>
      <c r="R6998" s="5">
        <v>25</v>
      </c>
      <c r="S6998" s="5" t="s">
        <v>26</v>
      </c>
      <c r="T6998" s="5"/>
    </row>
    <row r="6999" spans="1:20" x14ac:dyDescent="0.25">
      <c r="A6999" s="5">
        <f>6992</f>
      </c>
      <c r="B6999" s="5" t="s">
        <v>7018</v>
      </c>
      <c r="C6999" s="5" t="s">
        <v>27</v>
      </c>
      <c r="D6999" s="5" t="s">
        <v>26</v>
      </c>
      <c r="E6999" s="5">
        <v>23</v>
      </c>
      <c r="F6999" s="5">
        <v>70</v>
      </c>
      <c r="G6999" s="5">
        <v>1</v>
      </c>
      <c r="H6999" s="5">
        <v>5</v>
      </c>
      <c r="I6999" s="5">
        <v>21</v>
      </c>
      <c r="J6999" s="5">
        <v>1</v>
      </c>
      <c r="K6999" s="5">
        <v>10</v>
      </c>
      <c r="L6999" s="5">
        <v>24</v>
      </c>
      <c r="M6999" s="5">
        <v>1</v>
      </c>
      <c r="N6999" s="5">
        <v>0</v>
      </c>
      <c r="O6999" s="5">
        <v>22</v>
      </c>
      <c r="P6999" s="5">
        <v>10</v>
      </c>
      <c r="Q6999" s="5">
        <v>20</v>
      </c>
      <c r="R6999" s="5">
        <v>25</v>
      </c>
      <c r="S6999" s="5" t="s">
        <v>26</v>
      </c>
      <c r="T6999" s="5"/>
    </row>
    <row r="7000" spans="1:20" x14ac:dyDescent="0.25">
      <c r="A7000" s="5">
        <f>6993</f>
      </c>
      <c r="B7000" s="5" t="s">
        <v>7019</v>
      </c>
      <c r="C7000" s="5" t="s">
        <v>27</v>
      </c>
      <c r="D7000" s="5" t="s">
        <v>26</v>
      </c>
      <c r="E7000" s="5">
        <v>23</v>
      </c>
      <c r="F7000" s="5">
        <v>70</v>
      </c>
      <c r="G7000" s="5">
        <v>1</v>
      </c>
      <c r="H7000" s="5">
        <v>5</v>
      </c>
      <c r="I7000" s="5">
        <v>21</v>
      </c>
      <c r="J7000" s="5">
        <v>1</v>
      </c>
      <c r="K7000" s="5">
        <v>10</v>
      </c>
      <c r="L7000" s="5">
        <v>24</v>
      </c>
      <c r="M7000" s="5">
        <v>1</v>
      </c>
      <c r="N7000" s="5">
        <v>0</v>
      </c>
      <c r="O7000" s="5">
        <v>22</v>
      </c>
      <c r="P7000" s="5">
        <v>10</v>
      </c>
      <c r="Q7000" s="5">
        <v>20</v>
      </c>
      <c r="R7000" s="5">
        <v>25</v>
      </c>
      <c r="S7000" s="5" t="s">
        <v>26</v>
      </c>
      <c r="T7000" s="5"/>
    </row>
    <row r="7001" spans="1:20" x14ac:dyDescent="0.25">
      <c r="A7001" s="5">
        <f>6994</f>
      </c>
      <c r="B7001" s="5" t="s">
        <v>7020</v>
      </c>
      <c r="C7001" s="5" t="s">
        <v>27</v>
      </c>
      <c r="D7001" s="5" t="s">
        <v>26</v>
      </c>
      <c r="E7001" s="5">
        <v>23</v>
      </c>
      <c r="F7001" s="5">
        <v>70</v>
      </c>
      <c r="G7001" s="5">
        <v>1</v>
      </c>
      <c r="H7001" s="5">
        <v>5</v>
      </c>
      <c r="I7001" s="5">
        <v>21</v>
      </c>
      <c r="J7001" s="5">
        <v>1</v>
      </c>
      <c r="K7001" s="5">
        <v>10</v>
      </c>
      <c r="L7001" s="5">
        <v>24</v>
      </c>
      <c r="M7001" s="5">
        <v>1</v>
      </c>
      <c r="N7001" s="5">
        <v>0</v>
      </c>
      <c r="O7001" s="5">
        <v>22</v>
      </c>
      <c r="P7001" s="5">
        <v>10</v>
      </c>
      <c r="Q7001" s="5">
        <v>20</v>
      </c>
      <c r="R7001" s="5">
        <v>25</v>
      </c>
      <c r="S7001" s="5" t="s">
        <v>26</v>
      </c>
      <c r="T7001" s="5"/>
    </row>
    <row r="7002" spans="1:20" x14ac:dyDescent="0.25">
      <c r="A7002" s="5">
        <f>6995</f>
      </c>
      <c r="B7002" s="5" t="s">
        <v>7021</v>
      </c>
      <c r="C7002" s="5" t="s">
        <v>27</v>
      </c>
      <c r="D7002" s="5" t="s">
        <v>26</v>
      </c>
      <c r="E7002" s="5">
        <v>23</v>
      </c>
      <c r="F7002" s="5">
        <v>70</v>
      </c>
      <c r="G7002" s="5">
        <v>1</v>
      </c>
      <c r="H7002" s="5">
        <v>5</v>
      </c>
      <c r="I7002" s="5">
        <v>21</v>
      </c>
      <c r="J7002" s="5">
        <v>1</v>
      </c>
      <c r="K7002" s="5">
        <v>10</v>
      </c>
      <c r="L7002" s="5">
        <v>24</v>
      </c>
      <c r="M7002" s="5">
        <v>1</v>
      </c>
      <c r="N7002" s="5">
        <v>0</v>
      </c>
      <c r="O7002" s="5">
        <v>22</v>
      </c>
      <c r="P7002" s="5">
        <v>10</v>
      </c>
      <c r="Q7002" s="5">
        <v>20</v>
      </c>
      <c r="R7002" s="5">
        <v>25</v>
      </c>
      <c r="S7002" s="5" t="s">
        <v>26</v>
      </c>
      <c r="T7002" s="5"/>
    </row>
    <row r="7003" spans="1:20" x14ac:dyDescent="0.25">
      <c r="A7003" s="5">
        <f>6996</f>
      </c>
      <c r="B7003" s="5" t="s">
        <v>7022</v>
      </c>
      <c r="C7003" s="5" t="s">
        <v>27</v>
      </c>
      <c r="D7003" s="5" t="s">
        <v>26</v>
      </c>
      <c r="E7003" s="5">
        <v>23</v>
      </c>
      <c r="F7003" s="5">
        <v>70</v>
      </c>
      <c r="G7003" s="5">
        <v>1</v>
      </c>
      <c r="H7003" s="5">
        <v>5</v>
      </c>
      <c r="I7003" s="5">
        <v>21</v>
      </c>
      <c r="J7003" s="5">
        <v>1</v>
      </c>
      <c r="K7003" s="5">
        <v>10</v>
      </c>
      <c r="L7003" s="5">
        <v>24</v>
      </c>
      <c r="M7003" s="5">
        <v>1</v>
      </c>
      <c r="N7003" s="5">
        <v>0</v>
      </c>
      <c r="O7003" s="5">
        <v>22</v>
      </c>
      <c r="P7003" s="5">
        <v>10</v>
      </c>
      <c r="Q7003" s="5">
        <v>20</v>
      </c>
      <c r="R7003" s="5">
        <v>25</v>
      </c>
      <c r="S7003" s="5" t="s">
        <v>26</v>
      </c>
      <c r="T7003" s="5"/>
    </row>
    <row r="7004" spans="1:20" x14ac:dyDescent="0.25">
      <c r="A7004" s="5">
        <f>6997</f>
      </c>
      <c r="B7004" s="5" t="s">
        <v>7023</v>
      </c>
      <c r="C7004" s="5" t="s">
        <v>27</v>
      </c>
      <c r="D7004" s="5" t="s">
        <v>26</v>
      </c>
      <c r="E7004" s="5">
        <v>23</v>
      </c>
      <c r="F7004" s="5">
        <v>70</v>
      </c>
      <c r="G7004" s="5">
        <v>1</v>
      </c>
      <c r="H7004" s="5">
        <v>5</v>
      </c>
      <c r="I7004" s="5">
        <v>21</v>
      </c>
      <c r="J7004" s="5">
        <v>1</v>
      </c>
      <c r="K7004" s="5">
        <v>10</v>
      </c>
      <c r="L7004" s="5">
        <v>24</v>
      </c>
      <c r="M7004" s="5">
        <v>1</v>
      </c>
      <c r="N7004" s="5">
        <v>0</v>
      </c>
      <c r="O7004" s="5">
        <v>22</v>
      </c>
      <c r="P7004" s="5">
        <v>10</v>
      </c>
      <c r="Q7004" s="5">
        <v>20</v>
      </c>
      <c r="R7004" s="5">
        <v>25</v>
      </c>
      <c r="S7004" s="5" t="s">
        <v>26</v>
      </c>
      <c r="T7004" s="5"/>
    </row>
    <row r="7005" spans="1:20" x14ac:dyDescent="0.25">
      <c r="A7005" s="5">
        <f>6998</f>
      </c>
      <c r="B7005" s="5" t="s">
        <v>7024</v>
      </c>
      <c r="C7005" s="5" t="s">
        <v>27</v>
      </c>
      <c r="D7005" s="5" t="s">
        <v>26</v>
      </c>
      <c r="E7005" s="5">
        <v>23</v>
      </c>
      <c r="F7005" s="5">
        <v>70</v>
      </c>
      <c r="G7005" s="5">
        <v>1</v>
      </c>
      <c r="H7005" s="5">
        <v>5</v>
      </c>
      <c r="I7005" s="5">
        <v>21</v>
      </c>
      <c r="J7005" s="5">
        <v>1</v>
      </c>
      <c r="K7005" s="5">
        <v>10</v>
      </c>
      <c r="L7005" s="5">
        <v>24</v>
      </c>
      <c r="M7005" s="5">
        <v>1</v>
      </c>
      <c r="N7005" s="5">
        <v>0</v>
      </c>
      <c r="O7005" s="5">
        <v>22</v>
      </c>
      <c r="P7005" s="5">
        <v>10</v>
      </c>
      <c r="Q7005" s="5">
        <v>20</v>
      </c>
      <c r="R7005" s="5">
        <v>25</v>
      </c>
      <c r="S7005" s="5" t="s">
        <v>26</v>
      </c>
      <c r="T7005" s="5"/>
    </row>
    <row r="7006" spans="1:20" x14ac:dyDescent="0.25">
      <c r="A7006" s="5">
        <f>6999</f>
      </c>
      <c r="B7006" s="5" t="s">
        <v>7025</v>
      </c>
      <c r="C7006" s="5" t="s">
        <v>27</v>
      </c>
      <c r="D7006" s="5" t="s">
        <v>26</v>
      </c>
      <c r="E7006" s="5">
        <v>23</v>
      </c>
      <c r="F7006" s="5">
        <v>70</v>
      </c>
      <c r="G7006" s="5">
        <v>1</v>
      </c>
      <c r="H7006" s="5">
        <v>5</v>
      </c>
      <c r="I7006" s="5">
        <v>21</v>
      </c>
      <c r="J7006" s="5">
        <v>1</v>
      </c>
      <c r="K7006" s="5">
        <v>10</v>
      </c>
      <c r="L7006" s="5">
        <v>24</v>
      </c>
      <c r="M7006" s="5">
        <v>1</v>
      </c>
      <c r="N7006" s="5">
        <v>0</v>
      </c>
      <c r="O7006" s="5">
        <v>22</v>
      </c>
      <c r="P7006" s="5">
        <v>10</v>
      </c>
      <c r="Q7006" s="5">
        <v>20</v>
      </c>
      <c r="R7006" s="5">
        <v>25</v>
      </c>
      <c r="S7006" s="5" t="s">
        <v>26</v>
      </c>
      <c r="T7006" s="5"/>
    </row>
    <row r="7007" spans="1:20" x14ac:dyDescent="0.25">
      <c r="A7007" s="5">
        <f>7000</f>
      </c>
      <c r="B7007" s="5" t="s">
        <v>7026</v>
      </c>
      <c r="C7007" s="5" t="s">
        <v>27</v>
      </c>
      <c r="D7007" s="5" t="s">
        <v>26</v>
      </c>
      <c r="E7007" s="5">
        <v>23</v>
      </c>
      <c r="F7007" s="5">
        <v>70</v>
      </c>
      <c r="G7007" s="5">
        <v>1</v>
      </c>
      <c r="H7007" s="5">
        <v>5</v>
      </c>
      <c r="I7007" s="5">
        <v>21</v>
      </c>
      <c r="J7007" s="5">
        <v>1</v>
      </c>
      <c r="K7007" s="5">
        <v>10</v>
      </c>
      <c r="L7007" s="5">
        <v>24</v>
      </c>
      <c r="M7007" s="5">
        <v>1</v>
      </c>
      <c r="N7007" s="5">
        <v>0</v>
      </c>
      <c r="O7007" s="5">
        <v>22</v>
      </c>
      <c r="P7007" s="5">
        <v>10</v>
      </c>
      <c r="Q7007" s="5">
        <v>20</v>
      </c>
      <c r="R7007" s="5">
        <v>25</v>
      </c>
      <c r="S7007" s="5" t="s">
        <v>26</v>
      </c>
      <c r="T7007" s="5"/>
    </row>
    <row r="7008" spans="1:20" x14ac:dyDescent="0.25">
      <c r="A7008" s="5">
        <f>7001</f>
      </c>
      <c r="B7008" s="5" t="s">
        <v>7027</v>
      </c>
      <c r="C7008" s="5" t="s">
        <v>27</v>
      </c>
      <c r="D7008" s="5" t="s">
        <v>26</v>
      </c>
      <c r="E7008" s="5">
        <v>23</v>
      </c>
      <c r="F7008" s="5">
        <v>70</v>
      </c>
      <c r="G7008" s="5">
        <v>1</v>
      </c>
      <c r="H7008" s="5">
        <v>5</v>
      </c>
      <c r="I7008" s="5">
        <v>21</v>
      </c>
      <c r="J7008" s="5">
        <v>1</v>
      </c>
      <c r="K7008" s="5">
        <v>10</v>
      </c>
      <c r="L7008" s="5">
        <v>24</v>
      </c>
      <c r="M7008" s="5">
        <v>1</v>
      </c>
      <c r="N7008" s="5">
        <v>0</v>
      </c>
      <c r="O7008" s="5">
        <v>22</v>
      </c>
      <c r="P7008" s="5">
        <v>10</v>
      </c>
      <c r="Q7008" s="5">
        <v>20</v>
      </c>
      <c r="R7008" s="5">
        <v>25</v>
      </c>
      <c r="S7008" s="5" t="s">
        <v>26</v>
      </c>
      <c r="T7008" s="5"/>
    </row>
    <row r="7009" spans="1:20" x14ac:dyDescent="0.25">
      <c r="A7009" s="5">
        <f>7002</f>
      </c>
      <c r="B7009" s="5" t="s">
        <v>7028</v>
      </c>
      <c r="C7009" s="5" t="s">
        <v>27</v>
      </c>
      <c r="D7009" s="5" t="s">
        <v>26</v>
      </c>
      <c r="E7009" s="5">
        <v>23</v>
      </c>
      <c r="F7009" s="5">
        <v>70</v>
      </c>
      <c r="G7009" s="5">
        <v>1</v>
      </c>
      <c r="H7009" s="5">
        <v>5</v>
      </c>
      <c r="I7009" s="5">
        <v>21</v>
      </c>
      <c r="J7009" s="5">
        <v>1</v>
      </c>
      <c r="K7009" s="5">
        <v>10</v>
      </c>
      <c r="L7009" s="5">
        <v>24</v>
      </c>
      <c r="M7009" s="5">
        <v>1</v>
      </c>
      <c r="N7009" s="5">
        <v>0</v>
      </c>
      <c r="O7009" s="5">
        <v>22</v>
      </c>
      <c r="P7009" s="5">
        <v>10</v>
      </c>
      <c r="Q7009" s="5">
        <v>20</v>
      </c>
      <c r="R7009" s="5">
        <v>25</v>
      </c>
      <c r="S7009" s="5" t="s">
        <v>26</v>
      </c>
      <c r="T7009" s="5"/>
    </row>
    <row r="7010" spans="1:20" x14ac:dyDescent="0.25">
      <c r="A7010" s="5">
        <f>7003</f>
      </c>
      <c r="B7010" s="5" t="s">
        <v>7029</v>
      </c>
      <c r="C7010" s="5" t="s">
        <v>27</v>
      </c>
      <c r="D7010" s="5" t="s">
        <v>26</v>
      </c>
      <c r="E7010" s="5">
        <v>23</v>
      </c>
      <c r="F7010" s="5">
        <v>70</v>
      </c>
      <c r="G7010" s="5">
        <v>1</v>
      </c>
      <c r="H7010" s="5">
        <v>5</v>
      </c>
      <c r="I7010" s="5">
        <v>21</v>
      </c>
      <c r="J7010" s="5">
        <v>1</v>
      </c>
      <c r="K7010" s="5">
        <v>10</v>
      </c>
      <c r="L7010" s="5">
        <v>24</v>
      </c>
      <c r="M7010" s="5">
        <v>1</v>
      </c>
      <c r="N7010" s="5">
        <v>0</v>
      </c>
      <c r="O7010" s="5">
        <v>22</v>
      </c>
      <c r="P7010" s="5">
        <v>10</v>
      </c>
      <c r="Q7010" s="5">
        <v>20</v>
      </c>
      <c r="R7010" s="5">
        <v>25</v>
      </c>
      <c r="S7010" s="5" t="s">
        <v>26</v>
      </c>
      <c r="T7010" s="5"/>
    </row>
    <row r="7011" spans="1:20" x14ac:dyDescent="0.25">
      <c r="A7011" s="5">
        <f>7004</f>
      </c>
      <c r="B7011" s="5" t="s">
        <v>7030</v>
      </c>
      <c r="C7011" s="5" t="s">
        <v>27</v>
      </c>
      <c r="D7011" s="5" t="s">
        <v>26</v>
      </c>
      <c r="E7011" s="5">
        <v>23</v>
      </c>
      <c r="F7011" s="5">
        <v>70</v>
      </c>
      <c r="G7011" s="5">
        <v>1</v>
      </c>
      <c r="H7011" s="5">
        <v>5</v>
      </c>
      <c r="I7011" s="5">
        <v>21</v>
      </c>
      <c r="J7011" s="5">
        <v>1</v>
      </c>
      <c r="K7011" s="5">
        <v>10</v>
      </c>
      <c r="L7011" s="5">
        <v>24</v>
      </c>
      <c r="M7011" s="5">
        <v>1</v>
      </c>
      <c r="N7011" s="5">
        <v>0</v>
      </c>
      <c r="O7011" s="5">
        <v>22</v>
      </c>
      <c r="P7011" s="5">
        <v>10</v>
      </c>
      <c r="Q7011" s="5">
        <v>20</v>
      </c>
      <c r="R7011" s="5">
        <v>25</v>
      </c>
      <c r="S7011" s="5" t="s">
        <v>26</v>
      </c>
      <c r="T7011" s="5"/>
    </row>
    <row r="7012" spans="1:20" x14ac:dyDescent="0.25">
      <c r="A7012" s="5">
        <f>7005</f>
      </c>
      <c r="B7012" s="5" t="s">
        <v>7031</v>
      </c>
      <c r="C7012" s="5" t="s">
        <v>27</v>
      </c>
      <c r="D7012" s="5" t="s">
        <v>26</v>
      </c>
      <c r="E7012" s="5">
        <v>23</v>
      </c>
      <c r="F7012" s="5">
        <v>70</v>
      </c>
      <c r="G7012" s="5">
        <v>1</v>
      </c>
      <c r="H7012" s="5">
        <v>5</v>
      </c>
      <c r="I7012" s="5">
        <v>21</v>
      </c>
      <c r="J7012" s="5">
        <v>1</v>
      </c>
      <c r="K7012" s="5">
        <v>10</v>
      </c>
      <c r="L7012" s="5">
        <v>24</v>
      </c>
      <c r="M7012" s="5">
        <v>1</v>
      </c>
      <c r="N7012" s="5">
        <v>0</v>
      </c>
      <c r="O7012" s="5">
        <v>22</v>
      </c>
      <c r="P7012" s="5">
        <v>10</v>
      </c>
      <c r="Q7012" s="5">
        <v>20</v>
      </c>
      <c r="R7012" s="5">
        <v>25</v>
      </c>
      <c r="S7012" s="5" t="s">
        <v>26</v>
      </c>
      <c r="T7012" s="5"/>
    </row>
    <row r="7013" spans="1:20" x14ac:dyDescent="0.25">
      <c r="A7013" s="5">
        <f>7006</f>
      </c>
      <c r="B7013" s="5" t="s">
        <v>7032</v>
      </c>
      <c r="C7013" s="5" t="s">
        <v>27</v>
      </c>
      <c r="D7013" s="5" t="s">
        <v>26</v>
      </c>
      <c r="E7013" s="5">
        <v>23</v>
      </c>
      <c r="F7013" s="5">
        <v>70</v>
      </c>
      <c r="G7013" s="5">
        <v>1</v>
      </c>
      <c r="H7013" s="5">
        <v>5</v>
      </c>
      <c r="I7013" s="5">
        <v>21</v>
      </c>
      <c r="J7013" s="5">
        <v>1</v>
      </c>
      <c r="K7013" s="5">
        <v>10</v>
      </c>
      <c r="L7013" s="5">
        <v>24</v>
      </c>
      <c r="M7013" s="5">
        <v>1</v>
      </c>
      <c r="N7013" s="5">
        <v>0</v>
      </c>
      <c r="O7013" s="5">
        <v>22</v>
      </c>
      <c r="P7013" s="5">
        <v>10</v>
      </c>
      <c r="Q7013" s="5">
        <v>20</v>
      </c>
      <c r="R7013" s="5">
        <v>25</v>
      </c>
      <c r="S7013" s="5" t="s">
        <v>26</v>
      </c>
      <c r="T7013" s="5"/>
    </row>
    <row r="7014" spans="1:20" x14ac:dyDescent="0.25">
      <c r="A7014" s="5">
        <f>7007</f>
      </c>
      <c r="B7014" s="5" t="s">
        <v>7033</v>
      </c>
      <c r="C7014" s="5" t="s">
        <v>27</v>
      </c>
      <c r="D7014" s="5" t="s">
        <v>26</v>
      </c>
      <c r="E7014" s="5">
        <v>23</v>
      </c>
      <c r="F7014" s="5">
        <v>70</v>
      </c>
      <c r="G7014" s="5">
        <v>1</v>
      </c>
      <c r="H7014" s="5">
        <v>5</v>
      </c>
      <c r="I7014" s="5">
        <v>21</v>
      </c>
      <c r="J7014" s="5">
        <v>1</v>
      </c>
      <c r="K7014" s="5">
        <v>10</v>
      </c>
      <c r="L7014" s="5">
        <v>24</v>
      </c>
      <c r="M7014" s="5">
        <v>1</v>
      </c>
      <c r="N7014" s="5">
        <v>0</v>
      </c>
      <c r="O7014" s="5">
        <v>22</v>
      </c>
      <c r="P7014" s="5">
        <v>10</v>
      </c>
      <c r="Q7014" s="5">
        <v>20</v>
      </c>
      <c r="R7014" s="5">
        <v>25</v>
      </c>
      <c r="S7014" s="5" t="s">
        <v>26</v>
      </c>
      <c r="T7014" s="5"/>
    </row>
    <row r="7015" spans="1:20" x14ac:dyDescent="0.25">
      <c r="A7015" s="5">
        <f>7008</f>
      </c>
      <c r="B7015" s="5" t="s">
        <v>7034</v>
      </c>
      <c r="C7015" s="5" t="s">
        <v>27</v>
      </c>
      <c r="D7015" s="5" t="s">
        <v>26</v>
      </c>
      <c r="E7015" s="5">
        <v>23</v>
      </c>
      <c r="F7015" s="5">
        <v>70</v>
      </c>
      <c r="G7015" s="5">
        <v>1</v>
      </c>
      <c r="H7015" s="5">
        <v>5</v>
      </c>
      <c r="I7015" s="5">
        <v>21</v>
      </c>
      <c r="J7015" s="5">
        <v>1</v>
      </c>
      <c r="K7015" s="5">
        <v>10</v>
      </c>
      <c r="L7015" s="5">
        <v>24</v>
      </c>
      <c r="M7015" s="5">
        <v>1</v>
      </c>
      <c r="N7015" s="5">
        <v>0</v>
      </c>
      <c r="O7015" s="5">
        <v>22</v>
      </c>
      <c r="P7015" s="5">
        <v>10</v>
      </c>
      <c r="Q7015" s="5">
        <v>20</v>
      </c>
      <c r="R7015" s="5">
        <v>25</v>
      </c>
      <c r="S7015" s="5" t="s">
        <v>26</v>
      </c>
      <c r="T7015" s="5"/>
    </row>
    <row r="7016" spans="1:20" x14ac:dyDescent="0.25">
      <c r="A7016" s="5">
        <f>7009</f>
      </c>
      <c r="B7016" s="5" t="s">
        <v>7035</v>
      </c>
      <c r="C7016" s="5" t="s">
        <v>27</v>
      </c>
      <c r="D7016" s="5" t="s">
        <v>26</v>
      </c>
      <c r="E7016" s="5">
        <v>23</v>
      </c>
      <c r="F7016" s="5">
        <v>70</v>
      </c>
      <c r="G7016" s="5">
        <v>1</v>
      </c>
      <c r="H7016" s="5">
        <v>5</v>
      </c>
      <c r="I7016" s="5">
        <v>21</v>
      </c>
      <c r="J7016" s="5">
        <v>1</v>
      </c>
      <c r="K7016" s="5">
        <v>10</v>
      </c>
      <c r="L7016" s="5">
        <v>24</v>
      </c>
      <c r="M7016" s="5">
        <v>1</v>
      </c>
      <c r="N7016" s="5">
        <v>0</v>
      </c>
      <c r="O7016" s="5">
        <v>22</v>
      </c>
      <c r="P7016" s="5">
        <v>10</v>
      </c>
      <c r="Q7016" s="5">
        <v>20</v>
      </c>
      <c r="R7016" s="5">
        <v>25</v>
      </c>
      <c r="S7016" s="5" t="s">
        <v>26</v>
      </c>
      <c r="T7016" s="5"/>
    </row>
    <row r="7017" spans="1:20" x14ac:dyDescent="0.25">
      <c r="A7017" s="5">
        <f>7010</f>
      </c>
      <c r="B7017" s="5" t="s">
        <v>7036</v>
      </c>
      <c r="C7017" s="5" t="s">
        <v>27</v>
      </c>
      <c r="D7017" s="5" t="s">
        <v>26</v>
      </c>
      <c r="E7017" s="5">
        <v>23</v>
      </c>
      <c r="F7017" s="5">
        <v>70</v>
      </c>
      <c r="G7017" s="5">
        <v>1</v>
      </c>
      <c r="H7017" s="5">
        <v>5</v>
      </c>
      <c r="I7017" s="5">
        <v>21</v>
      </c>
      <c r="J7017" s="5">
        <v>1</v>
      </c>
      <c r="K7017" s="5">
        <v>10</v>
      </c>
      <c r="L7017" s="5">
        <v>24</v>
      </c>
      <c r="M7017" s="5">
        <v>1</v>
      </c>
      <c r="N7017" s="5">
        <v>0</v>
      </c>
      <c r="O7017" s="5">
        <v>22</v>
      </c>
      <c r="P7017" s="5">
        <v>10</v>
      </c>
      <c r="Q7017" s="5">
        <v>20</v>
      </c>
      <c r="R7017" s="5">
        <v>25</v>
      </c>
      <c r="S7017" s="5" t="s">
        <v>26</v>
      </c>
      <c r="T7017" s="5"/>
    </row>
    <row r="7018" spans="1:20" x14ac:dyDescent="0.25">
      <c r="A7018" s="5">
        <f>7011</f>
      </c>
      <c r="B7018" s="5" t="s">
        <v>7037</v>
      </c>
      <c r="C7018" s="5" t="s">
        <v>27</v>
      </c>
      <c r="D7018" s="5" t="s">
        <v>26</v>
      </c>
      <c r="E7018" s="5">
        <v>23</v>
      </c>
      <c r="F7018" s="5">
        <v>70</v>
      </c>
      <c r="G7018" s="5">
        <v>1</v>
      </c>
      <c r="H7018" s="5">
        <v>5</v>
      </c>
      <c r="I7018" s="5">
        <v>21</v>
      </c>
      <c r="J7018" s="5">
        <v>1</v>
      </c>
      <c r="K7018" s="5">
        <v>10</v>
      </c>
      <c r="L7018" s="5">
        <v>24</v>
      </c>
      <c r="M7018" s="5">
        <v>1</v>
      </c>
      <c r="N7018" s="5">
        <v>0</v>
      </c>
      <c r="O7018" s="5">
        <v>22</v>
      </c>
      <c r="P7018" s="5">
        <v>10</v>
      </c>
      <c r="Q7018" s="5">
        <v>20</v>
      </c>
      <c r="R7018" s="5">
        <v>25</v>
      </c>
      <c r="S7018" s="5" t="s">
        <v>26</v>
      </c>
      <c r="T7018" s="5"/>
    </row>
    <row r="7019" spans="1:20" x14ac:dyDescent="0.25">
      <c r="A7019" s="5">
        <f>7012</f>
      </c>
      <c r="B7019" s="5" t="s">
        <v>7038</v>
      </c>
      <c r="C7019" s="5" t="s">
        <v>27</v>
      </c>
      <c r="D7019" s="5" t="s">
        <v>26</v>
      </c>
      <c r="E7019" s="5">
        <v>23</v>
      </c>
      <c r="F7019" s="5">
        <v>70</v>
      </c>
      <c r="G7019" s="5">
        <v>1</v>
      </c>
      <c r="H7019" s="5">
        <v>5</v>
      </c>
      <c r="I7019" s="5">
        <v>21</v>
      </c>
      <c r="J7019" s="5">
        <v>1</v>
      </c>
      <c r="K7019" s="5">
        <v>10</v>
      </c>
      <c r="L7019" s="5">
        <v>24</v>
      </c>
      <c r="M7019" s="5">
        <v>1</v>
      </c>
      <c r="N7019" s="5">
        <v>0</v>
      </c>
      <c r="O7019" s="5">
        <v>22</v>
      </c>
      <c r="P7019" s="5">
        <v>10</v>
      </c>
      <c r="Q7019" s="5">
        <v>20</v>
      </c>
      <c r="R7019" s="5">
        <v>25</v>
      </c>
      <c r="S7019" s="5" t="s">
        <v>26</v>
      </c>
      <c r="T7019" s="5"/>
    </row>
    <row r="7020" spans="1:20" x14ac:dyDescent="0.25">
      <c r="A7020" s="5">
        <f>7013</f>
      </c>
      <c r="B7020" s="5" t="s">
        <v>7039</v>
      </c>
      <c r="C7020" s="5" t="s">
        <v>27</v>
      </c>
      <c r="D7020" s="5" t="s">
        <v>26</v>
      </c>
      <c r="E7020" s="5">
        <v>23</v>
      </c>
      <c r="F7020" s="5">
        <v>70</v>
      </c>
      <c r="G7020" s="5">
        <v>1</v>
      </c>
      <c r="H7020" s="5">
        <v>5</v>
      </c>
      <c r="I7020" s="5">
        <v>21</v>
      </c>
      <c r="J7020" s="5">
        <v>1</v>
      </c>
      <c r="K7020" s="5">
        <v>10</v>
      </c>
      <c r="L7020" s="5">
        <v>24</v>
      </c>
      <c r="M7020" s="5">
        <v>1</v>
      </c>
      <c r="N7020" s="5">
        <v>0</v>
      </c>
      <c r="O7020" s="5">
        <v>22</v>
      </c>
      <c r="P7020" s="5">
        <v>10</v>
      </c>
      <c r="Q7020" s="5">
        <v>20</v>
      </c>
      <c r="R7020" s="5">
        <v>25</v>
      </c>
      <c r="S7020" s="5" t="s">
        <v>26</v>
      </c>
      <c r="T7020" s="5"/>
    </row>
    <row r="7021" spans="1:20" x14ac:dyDescent="0.25">
      <c r="A7021" s="5">
        <f>7014</f>
      </c>
      <c r="B7021" s="5" t="s">
        <v>7040</v>
      </c>
      <c r="C7021" s="5" t="s">
        <v>27</v>
      </c>
      <c r="D7021" s="5" t="s">
        <v>26</v>
      </c>
      <c r="E7021" s="5">
        <v>23</v>
      </c>
      <c r="F7021" s="5">
        <v>70</v>
      </c>
      <c r="G7021" s="5">
        <v>1</v>
      </c>
      <c r="H7021" s="5">
        <v>5</v>
      </c>
      <c r="I7021" s="5">
        <v>21</v>
      </c>
      <c r="J7021" s="5">
        <v>1</v>
      </c>
      <c r="K7021" s="5">
        <v>10</v>
      </c>
      <c r="L7021" s="5">
        <v>24</v>
      </c>
      <c r="M7021" s="5">
        <v>1</v>
      </c>
      <c r="N7021" s="5">
        <v>0</v>
      </c>
      <c r="O7021" s="5">
        <v>22</v>
      </c>
      <c r="P7021" s="5">
        <v>10</v>
      </c>
      <c r="Q7021" s="5">
        <v>20</v>
      </c>
      <c r="R7021" s="5">
        <v>25</v>
      </c>
      <c r="S7021" s="5" t="s">
        <v>26</v>
      </c>
      <c r="T7021" s="5"/>
    </row>
    <row r="7022" spans="1:20" x14ac:dyDescent="0.25">
      <c r="A7022" s="5">
        <f>7015</f>
      </c>
      <c r="B7022" s="5" t="s">
        <v>7041</v>
      </c>
      <c r="C7022" s="5" t="s">
        <v>27</v>
      </c>
      <c r="D7022" s="5" t="s">
        <v>26</v>
      </c>
      <c r="E7022" s="5">
        <v>23</v>
      </c>
      <c r="F7022" s="5">
        <v>70</v>
      </c>
      <c r="G7022" s="5">
        <v>1</v>
      </c>
      <c r="H7022" s="5">
        <v>5</v>
      </c>
      <c r="I7022" s="5">
        <v>21</v>
      </c>
      <c r="J7022" s="5">
        <v>1</v>
      </c>
      <c r="K7022" s="5">
        <v>10</v>
      </c>
      <c r="L7022" s="5">
        <v>24</v>
      </c>
      <c r="M7022" s="5">
        <v>1</v>
      </c>
      <c r="N7022" s="5">
        <v>0</v>
      </c>
      <c r="O7022" s="5">
        <v>22</v>
      </c>
      <c r="P7022" s="5">
        <v>10</v>
      </c>
      <c r="Q7022" s="5">
        <v>20</v>
      </c>
      <c r="R7022" s="5">
        <v>25</v>
      </c>
      <c r="S7022" s="5" t="s">
        <v>26</v>
      </c>
      <c r="T7022" s="5"/>
    </row>
    <row r="7023" spans="1:20" x14ac:dyDescent="0.25">
      <c r="A7023" s="5">
        <f>7016</f>
      </c>
      <c r="B7023" s="5" t="s">
        <v>7042</v>
      </c>
      <c r="C7023" s="5" t="s">
        <v>27</v>
      </c>
      <c r="D7023" s="5" t="s">
        <v>26</v>
      </c>
      <c r="E7023" s="5">
        <v>23</v>
      </c>
      <c r="F7023" s="5">
        <v>70</v>
      </c>
      <c r="G7023" s="5">
        <v>1</v>
      </c>
      <c r="H7023" s="5">
        <v>5</v>
      </c>
      <c r="I7023" s="5">
        <v>21</v>
      </c>
      <c r="J7023" s="5">
        <v>1</v>
      </c>
      <c r="K7023" s="5">
        <v>10</v>
      </c>
      <c r="L7023" s="5">
        <v>24</v>
      </c>
      <c r="M7023" s="5">
        <v>1</v>
      </c>
      <c r="N7023" s="5">
        <v>0</v>
      </c>
      <c r="O7023" s="5">
        <v>22</v>
      </c>
      <c r="P7023" s="5">
        <v>10</v>
      </c>
      <c r="Q7023" s="5">
        <v>20</v>
      </c>
      <c r="R7023" s="5">
        <v>25</v>
      </c>
      <c r="S7023" s="5" t="s">
        <v>26</v>
      </c>
      <c r="T7023" s="5"/>
    </row>
    <row r="7024" spans="1:20" x14ac:dyDescent="0.25">
      <c r="A7024" s="5">
        <f>7017</f>
      </c>
      <c r="B7024" s="5" t="s">
        <v>7043</v>
      </c>
      <c r="C7024" s="5" t="s">
        <v>27</v>
      </c>
      <c r="D7024" s="5" t="s">
        <v>26</v>
      </c>
      <c r="E7024" s="5">
        <v>23</v>
      </c>
      <c r="F7024" s="5">
        <v>70</v>
      </c>
      <c r="G7024" s="5">
        <v>1</v>
      </c>
      <c r="H7024" s="5">
        <v>5</v>
      </c>
      <c r="I7024" s="5">
        <v>21</v>
      </c>
      <c r="J7024" s="5">
        <v>1</v>
      </c>
      <c r="K7024" s="5">
        <v>10</v>
      </c>
      <c r="L7024" s="5">
        <v>24</v>
      </c>
      <c r="M7024" s="5">
        <v>1</v>
      </c>
      <c r="N7024" s="5">
        <v>0</v>
      </c>
      <c r="O7024" s="5">
        <v>22</v>
      </c>
      <c r="P7024" s="5">
        <v>10</v>
      </c>
      <c r="Q7024" s="5">
        <v>20</v>
      </c>
      <c r="R7024" s="5">
        <v>25</v>
      </c>
      <c r="S7024" s="5" t="s">
        <v>26</v>
      </c>
      <c r="T7024" s="5"/>
    </row>
    <row r="7025" spans="1:20" x14ac:dyDescent="0.25">
      <c r="A7025" s="5">
        <f>7018</f>
      </c>
      <c r="B7025" s="5" t="s">
        <v>7044</v>
      </c>
      <c r="C7025" s="5" t="s">
        <v>27</v>
      </c>
      <c r="D7025" s="5" t="s">
        <v>26</v>
      </c>
      <c r="E7025" s="5">
        <v>23</v>
      </c>
      <c r="F7025" s="5">
        <v>70</v>
      </c>
      <c r="G7025" s="5">
        <v>1</v>
      </c>
      <c r="H7025" s="5">
        <v>5</v>
      </c>
      <c r="I7025" s="5">
        <v>21</v>
      </c>
      <c r="J7025" s="5">
        <v>1</v>
      </c>
      <c r="K7025" s="5">
        <v>10</v>
      </c>
      <c r="L7025" s="5">
        <v>24</v>
      </c>
      <c r="M7025" s="5">
        <v>1</v>
      </c>
      <c r="N7025" s="5">
        <v>0</v>
      </c>
      <c r="O7025" s="5">
        <v>22</v>
      </c>
      <c r="P7025" s="5">
        <v>10</v>
      </c>
      <c r="Q7025" s="5">
        <v>20</v>
      </c>
      <c r="R7025" s="5">
        <v>25</v>
      </c>
      <c r="S7025" s="5" t="s">
        <v>26</v>
      </c>
      <c r="T7025" s="5"/>
    </row>
    <row r="7026" spans="1:20" x14ac:dyDescent="0.25">
      <c r="A7026" s="5">
        <f>7019</f>
      </c>
      <c r="B7026" s="5" t="s">
        <v>7045</v>
      </c>
      <c r="C7026" s="5" t="s">
        <v>27</v>
      </c>
      <c r="D7026" s="5" t="s">
        <v>26</v>
      </c>
      <c r="E7026" s="5">
        <v>23</v>
      </c>
      <c r="F7026" s="5">
        <v>70</v>
      </c>
      <c r="G7026" s="5">
        <v>1</v>
      </c>
      <c r="H7026" s="5">
        <v>5</v>
      </c>
      <c r="I7026" s="5">
        <v>21</v>
      </c>
      <c r="J7026" s="5">
        <v>1</v>
      </c>
      <c r="K7026" s="5">
        <v>10</v>
      </c>
      <c r="L7026" s="5">
        <v>24</v>
      </c>
      <c r="M7026" s="5">
        <v>1</v>
      </c>
      <c r="N7026" s="5">
        <v>0</v>
      </c>
      <c r="O7026" s="5">
        <v>22</v>
      </c>
      <c r="P7026" s="5">
        <v>10</v>
      </c>
      <c r="Q7026" s="5">
        <v>20</v>
      </c>
      <c r="R7026" s="5">
        <v>25</v>
      </c>
      <c r="S7026" s="5" t="s">
        <v>26</v>
      </c>
      <c r="T7026" s="5"/>
    </row>
    <row r="7027" spans="1:20" x14ac:dyDescent="0.25">
      <c r="A7027" s="5">
        <f>7020</f>
      </c>
      <c r="B7027" s="5" t="s">
        <v>7046</v>
      </c>
      <c r="C7027" s="5" t="s">
        <v>27</v>
      </c>
      <c r="D7027" s="5" t="s">
        <v>26</v>
      </c>
      <c r="E7027" s="5">
        <v>23</v>
      </c>
      <c r="F7027" s="5">
        <v>70</v>
      </c>
      <c r="G7027" s="5">
        <v>1</v>
      </c>
      <c r="H7027" s="5">
        <v>5</v>
      </c>
      <c r="I7027" s="5">
        <v>21</v>
      </c>
      <c r="J7027" s="5">
        <v>1</v>
      </c>
      <c r="K7027" s="5">
        <v>10</v>
      </c>
      <c r="L7027" s="5">
        <v>24</v>
      </c>
      <c r="M7027" s="5">
        <v>1</v>
      </c>
      <c r="N7027" s="5">
        <v>0</v>
      </c>
      <c r="O7027" s="5">
        <v>22</v>
      </c>
      <c r="P7027" s="5">
        <v>10</v>
      </c>
      <c r="Q7027" s="5">
        <v>20</v>
      </c>
      <c r="R7027" s="5">
        <v>25</v>
      </c>
      <c r="S7027" s="5" t="s">
        <v>26</v>
      </c>
      <c r="T7027" s="5"/>
    </row>
    <row r="7028" spans="1:20" x14ac:dyDescent="0.25">
      <c r="A7028" s="5">
        <f>7021</f>
      </c>
      <c r="B7028" s="5" t="s">
        <v>7047</v>
      </c>
      <c r="C7028" s="5" t="s">
        <v>27</v>
      </c>
      <c r="D7028" s="5" t="s">
        <v>26</v>
      </c>
      <c r="E7028" s="5">
        <v>23</v>
      </c>
      <c r="F7028" s="5">
        <v>70</v>
      </c>
      <c r="G7028" s="5">
        <v>1</v>
      </c>
      <c r="H7028" s="5">
        <v>5</v>
      </c>
      <c r="I7028" s="5">
        <v>21</v>
      </c>
      <c r="J7028" s="5">
        <v>1</v>
      </c>
      <c r="K7028" s="5">
        <v>10</v>
      </c>
      <c r="L7028" s="5">
        <v>24</v>
      </c>
      <c r="M7028" s="5">
        <v>1</v>
      </c>
      <c r="N7028" s="5">
        <v>0</v>
      </c>
      <c r="O7028" s="5">
        <v>22</v>
      </c>
      <c r="P7028" s="5">
        <v>10</v>
      </c>
      <c r="Q7028" s="5">
        <v>20</v>
      </c>
      <c r="R7028" s="5">
        <v>25</v>
      </c>
      <c r="S7028" s="5" t="s">
        <v>26</v>
      </c>
      <c r="T7028" s="5"/>
    </row>
    <row r="7029" spans="1:20" x14ac:dyDescent="0.25">
      <c r="A7029" s="5">
        <f>7022</f>
      </c>
      <c r="B7029" s="5" t="s">
        <v>7048</v>
      </c>
      <c r="C7029" s="5" t="s">
        <v>27</v>
      </c>
      <c r="D7029" s="5" t="s">
        <v>26</v>
      </c>
      <c r="E7029" s="5">
        <v>23</v>
      </c>
      <c r="F7029" s="5">
        <v>70</v>
      </c>
      <c r="G7029" s="5">
        <v>1</v>
      </c>
      <c r="H7029" s="5">
        <v>5</v>
      </c>
      <c r="I7029" s="5">
        <v>21</v>
      </c>
      <c r="J7029" s="5">
        <v>1</v>
      </c>
      <c r="K7029" s="5">
        <v>10</v>
      </c>
      <c r="L7029" s="5">
        <v>24</v>
      </c>
      <c r="M7029" s="5">
        <v>1</v>
      </c>
      <c r="N7029" s="5">
        <v>0</v>
      </c>
      <c r="O7029" s="5">
        <v>22</v>
      </c>
      <c r="P7029" s="5">
        <v>10</v>
      </c>
      <c r="Q7029" s="5">
        <v>20</v>
      </c>
      <c r="R7029" s="5">
        <v>25</v>
      </c>
      <c r="S7029" s="5" t="s">
        <v>26</v>
      </c>
      <c r="T7029" s="5"/>
    </row>
    <row r="7030" spans="1:20" x14ac:dyDescent="0.25">
      <c r="A7030" s="5">
        <f>7023</f>
      </c>
      <c r="B7030" s="5" t="s">
        <v>7049</v>
      </c>
      <c r="C7030" s="5" t="s">
        <v>27</v>
      </c>
      <c r="D7030" s="5" t="s">
        <v>26</v>
      </c>
      <c r="E7030" s="5">
        <v>23</v>
      </c>
      <c r="F7030" s="5">
        <v>70</v>
      </c>
      <c r="G7030" s="5">
        <v>1</v>
      </c>
      <c r="H7030" s="5">
        <v>5</v>
      </c>
      <c r="I7030" s="5">
        <v>21</v>
      </c>
      <c r="J7030" s="5">
        <v>1</v>
      </c>
      <c r="K7030" s="5">
        <v>10</v>
      </c>
      <c r="L7030" s="5">
        <v>24</v>
      </c>
      <c r="M7030" s="5">
        <v>1</v>
      </c>
      <c r="N7030" s="5">
        <v>0</v>
      </c>
      <c r="O7030" s="5">
        <v>22</v>
      </c>
      <c r="P7030" s="5">
        <v>10</v>
      </c>
      <c r="Q7030" s="5">
        <v>20</v>
      </c>
      <c r="R7030" s="5">
        <v>25</v>
      </c>
      <c r="S7030" s="5" t="s">
        <v>26</v>
      </c>
      <c r="T7030" s="5"/>
    </row>
    <row r="7031" spans="1:20" x14ac:dyDescent="0.25">
      <c r="A7031" s="5">
        <f>7024</f>
      </c>
      <c r="B7031" s="5" t="s">
        <v>7050</v>
      </c>
      <c r="C7031" s="5" t="s">
        <v>27</v>
      </c>
      <c r="D7031" s="5" t="s">
        <v>26</v>
      </c>
      <c r="E7031" s="5">
        <v>23</v>
      </c>
      <c r="F7031" s="5">
        <v>70</v>
      </c>
      <c r="G7031" s="5">
        <v>1</v>
      </c>
      <c r="H7031" s="5">
        <v>5</v>
      </c>
      <c r="I7031" s="5">
        <v>21</v>
      </c>
      <c r="J7031" s="5">
        <v>1</v>
      </c>
      <c r="K7031" s="5">
        <v>10</v>
      </c>
      <c r="L7031" s="5">
        <v>24</v>
      </c>
      <c r="M7031" s="5">
        <v>1</v>
      </c>
      <c r="N7031" s="5">
        <v>0</v>
      </c>
      <c r="O7031" s="5">
        <v>22</v>
      </c>
      <c r="P7031" s="5">
        <v>10</v>
      </c>
      <c r="Q7031" s="5">
        <v>20</v>
      </c>
      <c r="R7031" s="5">
        <v>25</v>
      </c>
      <c r="S7031" s="5" t="s">
        <v>26</v>
      </c>
      <c r="T7031" s="5"/>
    </row>
    <row r="7032" spans="1:20" x14ac:dyDescent="0.25">
      <c r="A7032" s="5">
        <f>7025</f>
      </c>
      <c r="B7032" s="5" t="s">
        <v>7051</v>
      </c>
      <c r="C7032" s="5" t="s">
        <v>27</v>
      </c>
      <c r="D7032" s="5" t="s">
        <v>26</v>
      </c>
      <c r="E7032" s="5">
        <v>23</v>
      </c>
      <c r="F7032" s="5">
        <v>70</v>
      </c>
      <c r="G7032" s="5">
        <v>1</v>
      </c>
      <c r="H7032" s="5">
        <v>5</v>
      </c>
      <c r="I7032" s="5">
        <v>21</v>
      </c>
      <c r="J7032" s="5">
        <v>1</v>
      </c>
      <c r="K7032" s="5">
        <v>10</v>
      </c>
      <c r="L7032" s="5">
        <v>24</v>
      </c>
      <c r="M7032" s="5">
        <v>1</v>
      </c>
      <c r="N7032" s="5">
        <v>0</v>
      </c>
      <c r="O7032" s="5">
        <v>22</v>
      </c>
      <c r="P7032" s="5">
        <v>10</v>
      </c>
      <c r="Q7032" s="5">
        <v>20</v>
      </c>
      <c r="R7032" s="5">
        <v>25</v>
      </c>
      <c r="S7032" s="5" t="s">
        <v>26</v>
      </c>
      <c r="T7032" s="5"/>
    </row>
    <row r="7033" spans="1:20" x14ac:dyDescent="0.25">
      <c r="A7033" s="5">
        <f>7026</f>
      </c>
      <c r="B7033" s="5" t="s">
        <v>7052</v>
      </c>
      <c r="C7033" s="5" t="s">
        <v>27</v>
      </c>
      <c r="D7033" s="5" t="s">
        <v>26</v>
      </c>
      <c r="E7033" s="5">
        <v>23</v>
      </c>
      <c r="F7033" s="5">
        <v>70</v>
      </c>
      <c r="G7033" s="5">
        <v>1</v>
      </c>
      <c r="H7033" s="5">
        <v>5</v>
      </c>
      <c r="I7033" s="5">
        <v>21</v>
      </c>
      <c r="J7033" s="5">
        <v>1</v>
      </c>
      <c r="K7033" s="5">
        <v>10</v>
      </c>
      <c r="L7033" s="5">
        <v>24</v>
      </c>
      <c r="M7033" s="5">
        <v>1</v>
      </c>
      <c r="N7033" s="5">
        <v>0</v>
      </c>
      <c r="O7033" s="5">
        <v>22</v>
      </c>
      <c r="P7033" s="5">
        <v>10</v>
      </c>
      <c r="Q7033" s="5">
        <v>20</v>
      </c>
      <c r="R7033" s="5">
        <v>25</v>
      </c>
      <c r="S7033" s="5" t="s">
        <v>26</v>
      </c>
      <c r="T7033" s="5"/>
    </row>
    <row r="7034" spans="1:20" x14ac:dyDescent="0.25">
      <c r="A7034" s="5">
        <f>7027</f>
      </c>
      <c r="B7034" s="5" t="s">
        <v>7053</v>
      </c>
      <c r="C7034" s="5" t="s">
        <v>27</v>
      </c>
      <c r="D7034" s="5" t="s">
        <v>26</v>
      </c>
      <c r="E7034" s="5">
        <v>23</v>
      </c>
      <c r="F7034" s="5">
        <v>70</v>
      </c>
      <c r="G7034" s="5">
        <v>1</v>
      </c>
      <c r="H7034" s="5">
        <v>5</v>
      </c>
      <c r="I7034" s="5">
        <v>21</v>
      </c>
      <c r="J7034" s="5">
        <v>1</v>
      </c>
      <c r="K7034" s="5">
        <v>10</v>
      </c>
      <c r="L7034" s="5">
        <v>24</v>
      </c>
      <c r="M7034" s="5">
        <v>1</v>
      </c>
      <c r="N7034" s="5">
        <v>0</v>
      </c>
      <c r="O7034" s="5">
        <v>22</v>
      </c>
      <c r="P7034" s="5">
        <v>10</v>
      </c>
      <c r="Q7034" s="5">
        <v>20</v>
      </c>
      <c r="R7034" s="5">
        <v>25</v>
      </c>
      <c r="S7034" s="5" t="s">
        <v>26</v>
      </c>
      <c r="T7034" s="5"/>
    </row>
    <row r="7035" spans="1:20" x14ac:dyDescent="0.25">
      <c r="A7035" s="5">
        <f>7028</f>
      </c>
      <c r="B7035" s="5" t="s">
        <v>7054</v>
      </c>
      <c r="C7035" s="5" t="s">
        <v>27</v>
      </c>
      <c r="D7035" s="5" t="s">
        <v>26</v>
      </c>
      <c r="E7035" s="5">
        <v>23</v>
      </c>
      <c r="F7035" s="5">
        <v>70</v>
      </c>
      <c r="G7035" s="5">
        <v>1</v>
      </c>
      <c r="H7035" s="5">
        <v>5</v>
      </c>
      <c r="I7035" s="5">
        <v>21</v>
      </c>
      <c r="J7035" s="5">
        <v>1</v>
      </c>
      <c r="K7035" s="5">
        <v>10</v>
      </c>
      <c r="L7035" s="5">
        <v>24</v>
      </c>
      <c r="M7035" s="5">
        <v>1</v>
      </c>
      <c r="N7035" s="5">
        <v>0</v>
      </c>
      <c r="O7035" s="5">
        <v>22</v>
      </c>
      <c r="P7035" s="5">
        <v>10</v>
      </c>
      <c r="Q7035" s="5">
        <v>20</v>
      </c>
      <c r="R7035" s="5">
        <v>25</v>
      </c>
      <c r="S7035" s="5" t="s">
        <v>26</v>
      </c>
      <c r="T7035" s="5"/>
    </row>
    <row r="7036" spans="1:20" x14ac:dyDescent="0.25">
      <c r="A7036" s="5">
        <f>7029</f>
      </c>
      <c r="B7036" s="5" t="s">
        <v>7055</v>
      </c>
      <c r="C7036" s="5" t="s">
        <v>27</v>
      </c>
      <c r="D7036" s="5" t="s">
        <v>26</v>
      </c>
      <c r="E7036" s="5">
        <v>23</v>
      </c>
      <c r="F7036" s="5">
        <v>70</v>
      </c>
      <c r="G7036" s="5">
        <v>1</v>
      </c>
      <c r="H7036" s="5">
        <v>5</v>
      </c>
      <c r="I7036" s="5">
        <v>21</v>
      </c>
      <c r="J7036" s="5">
        <v>1</v>
      </c>
      <c r="K7036" s="5">
        <v>10</v>
      </c>
      <c r="L7036" s="5">
        <v>24</v>
      </c>
      <c r="M7036" s="5">
        <v>1</v>
      </c>
      <c r="N7036" s="5">
        <v>0</v>
      </c>
      <c r="O7036" s="5">
        <v>22</v>
      </c>
      <c r="P7036" s="5">
        <v>10</v>
      </c>
      <c r="Q7036" s="5">
        <v>20</v>
      </c>
      <c r="R7036" s="5">
        <v>25</v>
      </c>
      <c r="S7036" s="5" t="s">
        <v>26</v>
      </c>
      <c r="T7036" s="5"/>
    </row>
    <row r="7037" spans="1:20" x14ac:dyDescent="0.25">
      <c r="A7037" s="5">
        <f>7030</f>
      </c>
      <c r="B7037" s="5" t="s">
        <v>7056</v>
      </c>
      <c r="C7037" s="5" t="s">
        <v>27</v>
      </c>
      <c r="D7037" s="5" t="s">
        <v>26</v>
      </c>
      <c r="E7037" s="5">
        <v>23</v>
      </c>
      <c r="F7037" s="5">
        <v>70</v>
      </c>
      <c r="G7037" s="5">
        <v>1</v>
      </c>
      <c r="H7037" s="5">
        <v>5</v>
      </c>
      <c r="I7037" s="5">
        <v>21</v>
      </c>
      <c r="J7037" s="5">
        <v>1</v>
      </c>
      <c r="K7037" s="5">
        <v>10</v>
      </c>
      <c r="L7037" s="5">
        <v>24</v>
      </c>
      <c r="M7037" s="5">
        <v>1</v>
      </c>
      <c r="N7037" s="5">
        <v>0</v>
      </c>
      <c r="O7037" s="5">
        <v>22</v>
      </c>
      <c r="P7037" s="5">
        <v>10</v>
      </c>
      <c r="Q7037" s="5">
        <v>20</v>
      </c>
      <c r="R7037" s="5">
        <v>25</v>
      </c>
      <c r="S7037" s="5" t="s">
        <v>26</v>
      </c>
      <c r="T7037" s="5"/>
    </row>
    <row r="7038" spans="1:20" x14ac:dyDescent="0.25">
      <c r="A7038" s="5">
        <f>7031</f>
      </c>
      <c r="B7038" s="5" t="s">
        <v>7057</v>
      </c>
      <c r="C7038" s="5" t="s">
        <v>27</v>
      </c>
      <c r="D7038" s="5" t="s">
        <v>26</v>
      </c>
      <c r="E7038" s="5">
        <v>23</v>
      </c>
      <c r="F7038" s="5">
        <v>70</v>
      </c>
      <c r="G7038" s="5">
        <v>1</v>
      </c>
      <c r="H7038" s="5">
        <v>5</v>
      </c>
      <c r="I7038" s="5">
        <v>21</v>
      </c>
      <c r="J7038" s="5">
        <v>1</v>
      </c>
      <c r="K7038" s="5">
        <v>10</v>
      </c>
      <c r="L7038" s="5">
        <v>24</v>
      </c>
      <c r="M7038" s="5">
        <v>1</v>
      </c>
      <c r="N7038" s="5">
        <v>0</v>
      </c>
      <c r="O7038" s="5">
        <v>22</v>
      </c>
      <c r="P7038" s="5">
        <v>10</v>
      </c>
      <c r="Q7038" s="5">
        <v>20</v>
      </c>
      <c r="R7038" s="5">
        <v>25</v>
      </c>
      <c r="S7038" s="5" t="s">
        <v>26</v>
      </c>
      <c r="T7038" s="5"/>
    </row>
    <row r="7039" spans="1:20" x14ac:dyDescent="0.25">
      <c r="A7039" s="5">
        <f>7032</f>
      </c>
      <c r="B7039" s="5" t="s">
        <v>7058</v>
      </c>
      <c r="C7039" s="5" t="s">
        <v>27</v>
      </c>
      <c r="D7039" s="5" t="s">
        <v>26</v>
      </c>
      <c r="E7039" s="5">
        <v>23</v>
      </c>
      <c r="F7039" s="5">
        <v>70</v>
      </c>
      <c r="G7039" s="5">
        <v>1</v>
      </c>
      <c r="H7039" s="5">
        <v>5</v>
      </c>
      <c r="I7039" s="5">
        <v>21</v>
      </c>
      <c r="J7039" s="5">
        <v>1</v>
      </c>
      <c r="K7039" s="5">
        <v>10</v>
      </c>
      <c r="L7039" s="5">
        <v>24</v>
      </c>
      <c r="M7039" s="5">
        <v>1</v>
      </c>
      <c r="N7039" s="5">
        <v>0</v>
      </c>
      <c r="O7039" s="5">
        <v>22</v>
      </c>
      <c r="P7039" s="5">
        <v>10</v>
      </c>
      <c r="Q7039" s="5">
        <v>20</v>
      </c>
      <c r="R7039" s="5">
        <v>25</v>
      </c>
      <c r="S7039" s="5" t="s">
        <v>26</v>
      </c>
      <c r="T7039" s="5"/>
    </row>
    <row r="7040" spans="1:20" x14ac:dyDescent="0.25">
      <c r="A7040" s="5">
        <f>7033</f>
      </c>
      <c r="B7040" s="5" t="s">
        <v>7059</v>
      </c>
      <c r="C7040" s="5" t="s">
        <v>27</v>
      </c>
      <c r="D7040" s="5" t="s">
        <v>26</v>
      </c>
      <c r="E7040" s="5">
        <v>23</v>
      </c>
      <c r="F7040" s="5">
        <v>70</v>
      </c>
      <c r="G7040" s="5">
        <v>1</v>
      </c>
      <c r="H7040" s="5">
        <v>5</v>
      </c>
      <c r="I7040" s="5">
        <v>21</v>
      </c>
      <c r="J7040" s="5">
        <v>1</v>
      </c>
      <c r="K7040" s="5">
        <v>10</v>
      </c>
      <c r="L7040" s="5">
        <v>24</v>
      </c>
      <c r="M7040" s="5">
        <v>1</v>
      </c>
      <c r="N7040" s="5">
        <v>0</v>
      </c>
      <c r="O7040" s="5">
        <v>22</v>
      </c>
      <c r="P7040" s="5">
        <v>10</v>
      </c>
      <c r="Q7040" s="5">
        <v>20</v>
      </c>
      <c r="R7040" s="5">
        <v>25</v>
      </c>
      <c r="S7040" s="5" t="s">
        <v>26</v>
      </c>
      <c r="T7040" s="5"/>
    </row>
    <row r="7041" spans="1:20" x14ac:dyDescent="0.25">
      <c r="A7041" s="5">
        <f>7034</f>
      </c>
      <c r="B7041" s="5" t="s">
        <v>7060</v>
      </c>
      <c r="C7041" s="5" t="s">
        <v>27</v>
      </c>
      <c r="D7041" s="5" t="s">
        <v>26</v>
      </c>
      <c r="E7041" s="5">
        <v>23</v>
      </c>
      <c r="F7041" s="5">
        <v>70</v>
      </c>
      <c r="G7041" s="5">
        <v>1</v>
      </c>
      <c r="H7041" s="5">
        <v>5</v>
      </c>
      <c r="I7041" s="5">
        <v>21</v>
      </c>
      <c r="J7041" s="5">
        <v>1</v>
      </c>
      <c r="K7041" s="5">
        <v>10</v>
      </c>
      <c r="L7041" s="5">
        <v>24</v>
      </c>
      <c r="M7041" s="5">
        <v>1</v>
      </c>
      <c r="N7041" s="5">
        <v>0</v>
      </c>
      <c r="O7041" s="5">
        <v>22</v>
      </c>
      <c r="P7041" s="5">
        <v>10</v>
      </c>
      <c r="Q7041" s="5">
        <v>20</v>
      </c>
      <c r="R7041" s="5">
        <v>25</v>
      </c>
      <c r="S7041" s="5" t="s">
        <v>26</v>
      </c>
      <c r="T7041" s="5"/>
    </row>
    <row r="7042" spans="1:20" x14ac:dyDescent="0.25">
      <c r="A7042" s="5">
        <f>7035</f>
      </c>
      <c r="B7042" s="5" t="s">
        <v>7061</v>
      </c>
      <c r="C7042" s="5" t="s">
        <v>27</v>
      </c>
      <c r="D7042" s="5" t="s">
        <v>26</v>
      </c>
      <c r="E7042" s="5">
        <v>23</v>
      </c>
      <c r="F7042" s="5">
        <v>70</v>
      </c>
      <c r="G7042" s="5">
        <v>1</v>
      </c>
      <c r="H7042" s="5">
        <v>5</v>
      </c>
      <c r="I7042" s="5">
        <v>21</v>
      </c>
      <c r="J7042" s="5">
        <v>1</v>
      </c>
      <c r="K7042" s="5">
        <v>10</v>
      </c>
      <c r="L7042" s="5">
        <v>24</v>
      </c>
      <c r="M7042" s="5">
        <v>1</v>
      </c>
      <c r="N7042" s="5">
        <v>0</v>
      </c>
      <c r="O7042" s="5">
        <v>22</v>
      </c>
      <c r="P7042" s="5">
        <v>10</v>
      </c>
      <c r="Q7042" s="5">
        <v>20</v>
      </c>
      <c r="R7042" s="5">
        <v>25</v>
      </c>
      <c r="S7042" s="5" t="s">
        <v>26</v>
      </c>
      <c r="T7042" s="5"/>
    </row>
    <row r="7043" spans="1:20" x14ac:dyDescent="0.25">
      <c r="A7043" s="5">
        <f>7036</f>
      </c>
      <c r="B7043" s="5" t="s">
        <v>7062</v>
      </c>
      <c r="C7043" s="5" t="s">
        <v>27</v>
      </c>
      <c r="D7043" s="5" t="s">
        <v>26</v>
      </c>
      <c r="E7043" s="5">
        <v>23</v>
      </c>
      <c r="F7043" s="5">
        <v>70</v>
      </c>
      <c r="G7043" s="5">
        <v>1</v>
      </c>
      <c r="H7043" s="5">
        <v>5</v>
      </c>
      <c r="I7043" s="5">
        <v>21</v>
      </c>
      <c r="J7043" s="5">
        <v>1</v>
      </c>
      <c r="K7043" s="5">
        <v>10</v>
      </c>
      <c r="L7043" s="5">
        <v>24</v>
      </c>
      <c r="M7043" s="5">
        <v>1</v>
      </c>
      <c r="N7043" s="5">
        <v>0</v>
      </c>
      <c r="O7043" s="5">
        <v>22</v>
      </c>
      <c r="P7043" s="5">
        <v>10</v>
      </c>
      <c r="Q7043" s="5">
        <v>20</v>
      </c>
      <c r="R7043" s="5">
        <v>25</v>
      </c>
      <c r="S7043" s="5" t="s">
        <v>26</v>
      </c>
      <c r="T7043" s="5"/>
    </row>
    <row r="7044" spans="1:20" x14ac:dyDescent="0.25">
      <c r="A7044" s="5">
        <f>7037</f>
      </c>
      <c r="B7044" s="5" t="s">
        <v>7063</v>
      </c>
      <c r="C7044" s="5" t="s">
        <v>27</v>
      </c>
      <c r="D7044" s="5" t="s">
        <v>26</v>
      </c>
      <c r="E7044" s="5">
        <v>23</v>
      </c>
      <c r="F7044" s="5">
        <v>70</v>
      </c>
      <c r="G7044" s="5">
        <v>1</v>
      </c>
      <c r="H7044" s="5">
        <v>5</v>
      </c>
      <c r="I7044" s="5">
        <v>21</v>
      </c>
      <c r="J7044" s="5">
        <v>1</v>
      </c>
      <c r="K7044" s="5">
        <v>10</v>
      </c>
      <c r="L7044" s="5">
        <v>24</v>
      </c>
      <c r="M7044" s="5">
        <v>1</v>
      </c>
      <c r="N7044" s="5">
        <v>0</v>
      </c>
      <c r="O7044" s="5">
        <v>22</v>
      </c>
      <c r="P7044" s="5">
        <v>10</v>
      </c>
      <c r="Q7044" s="5">
        <v>20</v>
      </c>
      <c r="R7044" s="5">
        <v>25</v>
      </c>
      <c r="S7044" s="5" t="s">
        <v>26</v>
      </c>
      <c r="T7044" s="5"/>
    </row>
    <row r="7045" spans="1:20" x14ac:dyDescent="0.25">
      <c r="A7045" s="5">
        <f>7038</f>
      </c>
      <c r="B7045" s="5" t="s">
        <v>7064</v>
      </c>
      <c r="C7045" s="5" t="s">
        <v>27</v>
      </c>
      <c r="D7045" s="5" t="s">
        <v>26</v>
      </c>
      <c r="E7045" s="5">
        <v>23</v>
      </c>
      <c r="F7045" s="5">
        <v>70</v>
      </c>
      <c r="G7045" s="5">
        <v>1</v>
      </c>
      <c r="H7045" s="5">
        <v>5</v>
      </c>
      <c r="I7045" s="5">
        <v>21</v>
      </c>
      <c r="J7045" s="5">
        <v>1</v>
      </c>
      <c r="K7045" s="5">
        <v>10</v>
      </c>
      <c r="L7045" s="5">
        <v>24</v>
      </c>
      <c r="M7045" s="5">
        <v>1</v>
      </c>
      <c r="N7045" s="5">
        <v>0</v>
      </c>
      <c r="O7045" s="5">
        <v>22</v>
      </c>
      <c r="P7045" s="5">
        <v>10</v>
      </c>
      <c r="Q7045" s="5">
        <v>20</v>
      </c>
      <c r="R7045" s="5">
        <v>25</v>
      </c>
      <c r="S7045" s="5" t="s">
        <v>26</v>
      </c>
      <c r="T7045" s="5"/>
    </row>
    <row r="7046" spans="1:20" x14ac:dyDescent="0.25">
      <c r="A7046" s="5">
        <f>7039</f>
      </c>
      <c r="B7046" s="5" t="s">
        <v>7065</v>
      </c>
      <c r="C7046" s="5" t="s">
        <v>27</v>
      </c>
      <c r="D7046" s="5" t="s">
        <v>26</v>
      </c>
      <c r="E7046" s="5">
        <v>23</v>
      </c>
      <c r="F7046" s="5">
        <v>70</v>
      </c>
      <c r="G7046" s="5">
        <v>1</v>
      </c>
      <c r="H7046" s="5">
        <v>5</v>
      </c>
      <c r="I7046" s="5">
        <v>21</v>
      </c>
      <c r="J7046" s="5">
        <v>1</v>
      </c>
      <c r="K7046" s="5">
        <v>10</v>
      </c>
      <c r="L7046" s="5">
        <v>24</v>
      </c>
      <c r="M7046" s="5">
        <v>1</v>
      </c>
      <c r="N7046" s="5">
        <v>0</v>
      </c>
      <c r="O7046" s="5">
        <v>22</v>
      </c>
      <c r="P7046" s="5">
        <v>10</v>
      </c>
      <c r="Q7046" s="5">
        <v>20</v>
      </c>
      <c r="R7046" s="5">
        <v>25</v>
      </c>
      <c r="S7046" s="5" t="s">
        <v>26</v>
      </c>
      <c r="T7046" s="5"/>
    </row>
    <row r="7047" spans="1:20" x14ac:dyDescent="0.25">
      <c r="A7047" s="5">
        <f>7040</f>
      </c>
      <c r="B7047" s="5" t="s">
        <v>7066</v>
      </c>
      <c r="C7047" s="5" t="s">
        <v>27</v>
      </c>
      <c r="D7047" s="5" t="s">
        <v>26</v>
      </c>
      <c r="E7047" s="5">
        <v>23</v>
      </c>
      <c r="F7047" s="5">
        <v>70</v>
      </c>
      <c r="G7047" s="5">
        <v>1</v>
      </c>
      <c r="H7047" s="5">
        <v>5</v>
      </c>
      <c r="I7047" s="5">
        <v>21</v>
      </c>
      <c r="J7047" s="5">
        <v>1</v>
      </c>
      <c r="K7047" s="5">
        <v>10</v>
      </c>
      <c r="L7047" s="5">
        <v>24</v>
      </c>
      <c r="M7047" s="5">
        <v>1</v>
      </c>
      <c r="N7047" s="5">
        <v>0</v>
      </c>
      <c r="O7047" s="5">
        <v>22</v>
      </c>
      <c r="P7047" s="5">
        <v>10</v>
      </c>
      <c r="Q7047" s="5">
        <v>20</v>
      </c>
      <c r="R7047" s="5">
        <v>25</v>
      </c>
      <c r="S7047" s="5" t="s">
        <v>26</v>
      </c>
      <c r="T7047" s="5"/>
    </row>
    <row r="7048" spans="1:20" x14ac:dyDescent="0.25">
      <c r="A7048" s="5">
        <f>7041</f>
      </c>
      <c r="B7048" s="5" t="s">
        <v>7067</v>
      </c>
      <c r="C7048" s="5" t="s">
        <v>27</v>
      </c>
      <c r="D7048" s="5" t="s">
        <v>26</v>
      </c>
      <c r="E7048" s="5">
        <v>23</v>
      </c>
      <c r="F7048" s="5">
        <v>70</v>
      </c>
      <c r="G7048" s="5">
        <v>1</v>
      </c>
      <c r="H7048" s="5">
        <v>5</v>
      </c>
      <c r="I7048" s="5">
        <v>21</v>
      </c>
      <c r="J7048" s="5">
        <v>1</v>
      </c>
      <c r="K7048" s="5">
        <v>10</v>
      </c>
      <c r="L7048" s="5">
        <v>24</v>
      </c>
      <c r="M7048" s="5">
        <v>1</v>
      </c>
      <c r="N7048" s="5">
        <v>0</v>
      </c>
      <c r="O7048" s="5">
        <v>22</v>
      </c>
      <c r="P7048" s="5">
        <v>10</v>
      </c>
      <c r="Q7048" s="5">
        <v>20</v>
      </c>
      <c r="R7048" s="5">
        <v>25</v>
      </c>
      <c r="S7048" s="5" t="s">
        <v>26</v>
      </c>
      <c r="T7048" s="5"/>
    </row>
    <row r="7049" spans="1:20" x14ac:dyDescent="0.25">
      <c r="A7049" s="5">
        <f>7042</f>
      </c>
      <c r="B7049" s="5" t="s">
        <v>7068</v>
      </c>
      <c r="C7049" s="5" t="s">
        <v>27</v>
      </c>
      <c r="D7049" s="5" t="s">
        <v>26</v>
      </c>
      <c r="E7049" s="5">
        <v>23</v>
      </c>
      <c r="F7049" s="5">
        <v>70</v>
      </c>
      <c r="G7049" s="5">
        <v>1</v>
      </c>
      <c r="H7049" s="5">
        <v>5</v>
      </c>
      <c r="I7049" s="5">
        <v>21</v>
      </c>
      <c r="J7049" s="5">
        <v>1</v>
      </c>
      <c r="K7049" s="5">
        <v>10</v>
      </c>
      <c r="L7049" s="5">
        <v>24</v>
      </c>
      <c r="M7049" s="5">
        <v>1</v>
      </c>
      <c r="N7049" s="5">
        <v>0</v>
      </c>
      <c r="O7049" s="5">
        <v>22</v>
      </c>
      <c r="P7049" s="5">
        <v>10</v>
      </c>
      <c r="Q7049" s="5">
        <v>20</v>
      </c>
      <c r="R7049" s="5">
        <v>25</v>
      </c>
      <c r="S7049" s="5" t="s">
        <v>26</v>
      </c>
      <c r="T7049" s="5"/>
    </row>
    <row r="7050" spans="1:20" x14ac:dyDescent="0.25">
      <c r="A7050" s="5">
        <f>7043</f>
      </c>
      <c r="B7050" s="5" t="s">
        <v>7069</v>
      </c>
      <c r="C7050" s="5" t="s">
        <v>27</v>
      </c>
      <c r="D7050" s="5" t="s">
        <v>26</v>
      </c>
      <c r="E7050" s="5">
        <v>23</v>
      </c>
      <c r="F7050" s="5">
        <v>70</v>
      </c>
      <c r="G7050" s="5">
        <v>1</v>
      </c>
      <c r="H7050" s="5">
        <v>5</v>
      </c>
      <c r="I7050" s="5">
        <v>21</v>
      </c>
      <c r="J7050" s="5">
        <v>1</v>
      </c>
      <c r="K7050" s="5">
        <v>10</v>
      </c>
      <c r="L7050" s="5">
        <v>24</v>
      </c>
      <c r="M7050" s="5">
        <v>1</v>
      </c>
      <c r="N7050" s="5">
        <v>0</v>
      </c>
      <c r="O7050" s="5">
        <v>22</v>
      </c>
      <c r="P7050" s="5">
        <v>10</v>
      </c>
      <c r="Q7050" s="5">
        <v>20</v>
      </c>
      <c r="R7050" s="5">
        <v>25</v>
      </c>
      <c r="S7050" s="5" t="s">
        <v>26</v>
      </c>
      <c r="T7050" s="5"/>
    </row>
    <row r="7051" spans="1:20" x14ac:dyDescent="0.25">
      <c r="A7051" s="5">
        <f>7044</f>
      </c>
      <c r="B7051" s="5" t="s">
        <v>7070</v>
      </c>
      <c r="C7051" s="5" t="s">
        <v>27</v>
      </c>
      <c r="D7051" s="5" t="s">
        <v>26</v>
      </c>
      <c r="E7051" s="5">
        <v>23</v>
      </c>
      <c r="F7051" s="5">
        <v>70</v>
      </c>
      <c r="G7051" s="5">
        <v>1</v>
      </c>
      <c r="H7051" s="5">
        <v>5</v>
      </c>
      <c r="I7051" s="5">
        <v>21</v>
      </c>
      <c r="J7051" s="5">
        <v>1</v>
      </c>
      <c r="K7051" s="5">
        <v>10</v>
      </c>
      <c r="L7051" s="5">
        <v>24</v>
      </c>
      <c r="M7051" s="5">
        <v>1</v>
      </c>
      <c r="N7051" s="5">
        <v>0</v>
      </c>
      <c r="O7051" s="5">
        <v>22</v>
      </c>
      <c r="P7051" s="5">
        <v>10</v>
      </c>
      <c r="Q7051" s="5">
        <v>20</v>
      </c>
      <c r="R7051" s="5">
        <v>25</v>
      </c>
      <c r="S7051" s="5" t="s">
        <v>26</v>
      </c>
      <c r="T7051" s="5"/>
    </row>
    <row r="7052" spans="1:20" x14ac:dyDescent="0.25">
      <c r="A7052" s="5">
        <f>7045</f>
      </c>
      <c r="B7052" s="5" t="s">
        <v>7071</v>
      </c>
      <c r="C7052" s="5" t="s">
        <v>27</v>
      </c>
      <c r="D7052" s="5" t="s">
        <v>26</v>
      </c>
      <c r="E7052" s="5">
        <v>23</v>
      </c>
      <c r="F7052" s="5">
        <v>70</v>
      </c>
      <c r="G7052" s="5">
        <v>1</v>
      </c>
      <c r="H7052" s="5">
        <v>5</v>
      </c>
      <c r="I7052" s="5">
        <v>21</v>
      </c>
      <c r="J7052" s="5">
        <v>1</v>
      </c>
      <c r="K7052" s="5">
        <v>10</v>
      </c>
      <c r="L7052" s="5">
        <v>24</v>
      </c>
      <c r="M7052" s="5">
        <v>1</v>
      </c>
      <c r="N7052" s="5">
        <v>0</v>
      </c>
      <c r="O7052" s="5">
        <v>22</v>
      </c>
      <c r="P7052" s="5">
        <v>10</v>
      </c>
      <c r="Q7052" s="5">
        <v>20</v>
      </c>
      <c r="R7052" s="5">
        <v>25</v>
      </c>
      <c r="S7052" s="5" t="s">
        <v>26</v>
      </c>
      <c r="T7052" s="5"/>
    </row>
    <row r="7053" spans="1:20" x14ac:dyDescent="0.25">
      <c r="A7053" s="5">
        <f>7046</f>
      </c>
      <c r="B7053" s="5" t="s">
        <v>7072</v>
      </c>
      <c r="C7053" s="5" t="s">
        <v>27</v>
      </c>
      <c r="D7053" s="5" t="s">
        <v>26</v>
      </c>
      <c r="E7053" s="5">
        <v>23</v>
      </c>
      <c r="F7053" s="5">
        <v>70</v>
      </c>
      <c r="G7053" s="5">
        <v>1</v>
      </c>
      <c r="H7053" s="5">
        <v>5</v>
      </c>
      <c r="I7053" s="5">
        <v>21</v>
      </c>
      <c r="J7053" s="5">
        <v>1</v>
      </c>
      <c r="K7053" s="5">
        <v>10</v>
      </c>
      <c r="L7053" s="5">
        <v>24</v>
      </c>
      <c r="M7053" s="5">
        <v>1</v>
      </c>
      <c r="N7053" s="5">
        <v>0</v>
      </c>
      <c r="O7053" s="5">
        <v>22</v>
      </c>
      <c r="P7053" s="5">
        <v>10</v>
      </c>
      <c r="Q7053" s="5">
        <v>20</v>
      </c>
      <c r="R7053" s="5">
        <v>25</v>
      </c>
      <c r="S7053" s="5" t="s">
        <v>26</v>
      </c>
      <c r="T7053" s="5"/>
    </row>
    <row r="7054" spans="1:20" x14ac:dyDescent="0.25">
      <c r="A7054" s="5">
        <f>7047</f>
      </c>
      <c r="B7054" s="5" t="s">
        <v>7073</v>
      </c>
      <c r="C7054" s="5" t="s">
        <v>27</v>
      </c>
      <c r="D7054" s="5" t="s">
        <v>26</v>
      </c>
      <c r="E7054" s="5">
        <v>23</v>
      </c>
      <c r="F7054" s="5">
        <v>70</v>
      </c>
      <c r="G7054" s="5">
        <v>1</v>
      </c>
      <c r="H7054" s="5">
        <v>5</v>
      </c>
      <c r="I7054" s="5">
        <v>21</v>
      </c>
      <c r="J7054" s="5">
        <v>1</v>
      </c>
      <c r="K7054" s="5">
        <v>10</v>
      </c>
      <c r="L7054" s="5">
        <v>24</v>
      </c>
      <c r="M7054" s="5">
        <v>1</v>
      </c>
      <c r="N7054" s="5">
        <v>0</v>
      </c>
      <c r="O7054" s="5">
        <v>22</v>
      </c>
      <c r="P7054" s="5">
        <v>10</v>
      </c>
      <c r="Q7054" s="5">
        <v>20</v>
      </c>
      <c r="R7054" s="5">
        <v>25</v>
      </c>
      <c r="S7054" s="5" t="s">
        <v>26</v>
      </c>
      <c r="T7054" s="5"/>
    </row>
    <row r="7055" spans="1:20" x14ac:dyDescent="0.25">
      <c r="A7055" s="5">
        <f>7048</f>
      </c>
      <c r="B7055" s="5" t="s">
        <v>7074</v>
      </c>
      <c r="C7055" s="5" t="s">
        <v>27</v>
      </c>
      <c r="D7055" s="5" t="s">
        <v>26</v>
      </c>
      <c r="E7055" s="5">
        <v>23</v>
      </c>
      <c r="F7055" s="5">
        <v>70</v>
      </c>
      <c r="G7055" s="5">
        <v>1</v>
      </c>
      <c r="H7055" s="5">
        <v>5</v>
      </c>
      <c r="I7055" s="5">
        <v>21</v>
      </c>
      <c r="J7055" s="5">
        <v>1</v>
      </c>
      <c r="K7055" s="5">
        <v>10</v>
      </c>
      <c r="L7055" s="5">
        <v>24</v>
      </c>
      <c r="M7055" s="5">
        <v>1</v>
      </c>
      <c r="N7055" s="5">
        <v>0</v>
      </c>
      <c r="O7055" s="5">
        <v>22</v>
      </c>
      <c r="P7055" s="5">
        <v>10</v>
      </c>
      <c r="Q7055" s="5">
        <v>20</v>
      </c>
      <c r="R7055" s="5">
        <v>25</v>
      </c>
      <c r="S7055" s="5" t="s">
        <v>26</v>
      </c>
      <c r="T7055" s="5"/>
    </row>
    <row r="7056" spans="1:20" x14ac:dyDescent="0.25">
      <c r="A7056" s="5">
        <f>7049</f>
      </c>
      <c r="B7056" s="5" t="s">
        <v>7075</v>
      </c>
      <c r="C7056" s="5" t="s">
        <v>27</v>
      </c>
      <c r="D7056" s="5" t="s">
        <v>26</v>
      </c>
      <c r="E7056" s="5">
        <v>23</v>
      </c>
      <c r="F7056" s="5">
        <v>70</v>
      </c>
      <c r="G7056" s="5">
        <v>1</v>
      </c>
      <c r="H7056" s="5">
        <v>5</v>
      </c>
      <c r="I7056" s="5">
        <v>21</v>
      </c>
      <c r="J7056" s="5">
        <v>1</v>
      </c>
      <c r="K7056" s="5">
        <v>10</v>
      </c>
      <c r="L7056" s="5">
        <v>24</v>
      </c>
      <c r="M7056" s="5">
        <v>1</v>
      </c>
      <c r="N7056" s="5">
        <v>0</v>
      </c>
      <c r="O7056" s="5">
        <v>22</v>
      </c>
      <c r="P7056" s="5">
        <v>10</v>
      </c>
      <c r="Q7056" s="5">
        <v>20</v>
      </c>
      <c r="R7056" s="5">
        <v>25</v>
      </c>
      <c r="S7056" s="5" t="s">
        <v>26</v>
      </c>
      <c r="T7056" s="5"/>
    </row>
    <row r="7057" spans="1:20" x14ac:dyDescent="0.25">
      <c r="A7057" s="5">
        <f>7050</f>
      </c>
      <c r="B7057" s="5" t="s">
        <v>7076</v>
      </c>
      <c r="C7057" s="5" t="s">
        <v>27</v>
      </c>
      <c r="D7057" s="5" t="s">
        <v>26</v>
      </c>
      <c r="E7057" s="5">
        <v>23</v>
      </c>
      <c r="F7057" s="5">
        <v>70</v>
      </c>
      <c r="G7057" s="5">
        <v>1</v>
      </c>
      <c r="H7057" s="5">
        <v>5</v>
      </c>
      <c r="I7057" s="5">
        <v>21</v>
      </c>
      <c r="J7057" s="5">
        <v>1</v>
      </c>
      <c r="K7057" s="5">
        <v>10</v>
      </c>
      <c r="L7057" s="5">
        <v>24</v>
      </c>
      <c r="M7057" s="5">
        <v>1</v>
      </c>
      <c r="N7057" s="5">
        <v>0</v>
      </c>
      <c r="O7057" s="5">
        <v>22</v>
      </c>
      <c r="P7057" s="5">
        <v>10</v>
      </c>
      <c r="Q7057" s="5">
        <v>20</v>
      </c>
      <c r="R7057" s="5">
        <v>25</v>
      </c>
      <c r="S7057" s="5" t="s">
        <v>26</v>
      </c>
      <c r="T7057" s="5"/>
    </row>
    <row r="7058" spans="1:20" x14ac:dyDescent="0.25">
      <c r="A7058" s="5">
        <f>7051</f>
      </c>
      <c r="B7058" s="5" t="s">
        <v>7077</v>
      </c>
      <c r="C7058" s="5" t="s">
        <v>27</v>
      </c>
      <c r="D7058" s="5" t="s">
        <v>26</v>
      </c>
      <c r="E7058" s="5">
        <v>23</v>
      </c>
      <c r="F7058" s="5">
        <v>70</v>
      </c>
      <c r="G7058" s="5">
        <v>1</v>
      </c>
      <c r="H7058" s="5">
        <v>5</v>
      </c>
      <c r="I7058" s="5">
        <v>21</v>
      </c>
      <c r="J7058" s="5">
        <v>1</v>
      </c>
      <c r="K7058" s="5">
        <v>10</v>
      </c>
      <c r="L7058" s="5">
        <v>24</v>
      </c>
      <c r="M7058" s="5">
        <v>1</v>
      </c>
      <c r="N7058" s="5">
        <v>0</v>
      </c>
      <c r="O7058" s="5">
        <v>22</v>
      </c>
      <c r="P7058" s="5">
        <v>10</v>
      </c>
      <c r="Q7058" s="5">
        <v>20</v>
      </c>
      <c r="R7058" s="5">
        <v>25</v>
      </c>
      <c r="S7058" s="5" t="s">
        <v>26</v>
      </c>
      <c r="T7058" s="5"/>
    </row>
    <row r="7059" spans="1:20" x14ac:dyDescent="0.25">
      <c r="A7059" s="5">
        <f>7052</f>
      </c>
      <c r="B7059" s="5" t="s">
        <v>7078</v>
      </c>
      <c r="C7059" s="5" t="s">
        <v>27</v>
      </c>
      <c r="D7059" s="5" t="s">
        <v>26</v>
      </c>
      <c r="E7059" s="5">
        <v>23</v>
      </c>
      <c r="F7059" s="5">
        <v>70</v>
      </c>
      <c r="G7059" s="5">
        <v>1</v>
      </c>
      <c r="H7059" s="5">
        <v>5</v>
      </c>
      <c r="I7059" s="5">
        <v>21</v>
      </c>
      <c r="J7059" s="5">
        <v>1</v>
      </c>
      <c r="K7059" s="5">
        <v>10</v>
      </c>
      <c r="L7059" s="5">
        <v>24</v>
      </c>
      <c r="M7059" s="5">
        <v>1</v>
      </c>
      <c r="N7059" s="5">
        <v>0</v>
      </c>
      <c r="O7059" s="5">
        <v>22</v>
      </c>
      <c r="P7059" s="5">
        <v>10</v>
      </c>
      <c r="Q7059" s="5">
        <v>20</v>
      </c>
      <c r="R7059" s="5">
        <v>25</v>
      </c>
      <c r="S7059" s="5" t="s">
        <v>26</v>
      </c>
      <c r="T7059" s="5"/>
    </row>
    <row r="7060" spans="1:20" x14ac:dyDescent="0.25">
      <c r="A7060" s="5">
        <f>7053</f>
      </c>
      <c r="B7060" s="5" t="s">
        <v>7079</v>
      </c>
      <c r="C7060" s="5" t="s">
        <v>27</v>
      </c>
      <c r="D7060" s="5" t="s">
        <v>26</v>
      </c>
      <c r="E7060" s="5">
        <v>23</v>
      </c>
      <c r="F7060" s="5">
        <v>70</v>
      </c>
      <c r="G7060" s="5">
        <v>1</v>
      </c>
      <c r="H7060" s="5">
        <v>5</v>
      </c>
      <c r="I7060" s="5">
        <v>21</v>
      </c>
      <c r="J7060" s="5">
        <v>1</v>
      </c>
      <c r="K7060" s="5">
        <v>10</v>
      </c>
      <c r="L7060" s="5">
        <v>24</v>
      </c>
      <c r="M7060" s="5">
        <v>1</v>
      </c>
      <c r="N7060" s="5">
        <v>0</v>
      </c>
      <c r="O7060" s="5">
        <v>22</v>
      </c>
      <c r="P7060" s="5">
        <v>10</v>
      </c>
      <c r="Q7060" s="5">
        <v>20</v>
      </c>
      <c r="R7060" s="5">
        <v>25</v>
      </c>
      <c r="S7060" s="5" t="s">
        <v>26</v>
      </c>
      <c r="T7060" s="5"/>
    </row>
    <row r="7061" spans="1:20" x14ac:dyDescent="0.25">
      <c r="A7061" s="5">
        <f>7054</f>
      </c>
      <c r="B7061" s="5" t="s">
        <v>7080</v>
      </c>
      <c r="C7061" s="5" t="s">
        <v>27</v>
      </c>
      <c r="D7061" s="5" t="s">
        <v>26</v>
      </c>
      <c r="E7061" s="5">
        <v>23</v>
      </c>
      <c r="F7061" s="5">
        <v>70</v>
      </c>
      <c r="G7061" s="5">
        <v>1</v>
      </c>
      <c r="H7061" s="5">
        <v>5</v>
      </c>
      <c r="I7061" s="5">
        <v>21</v>
      </c>
      <c r="J7061" s="5">
        <v>1</v>
      </c>
      <c r="K7061" s="5">
        <v>10</v>
      </c>
      <c r="L7061" s="5">
        <v>24</v>
      </c>
      <c r="M7061" s="5">
        <v>1</v>
      </c>
      <c r="N7061" s="5">
        <v>0</v>
      </c>
      <c r="O7061" s="5">
        <v>22</v>
      </c>
      <c r="P7061" s="5">
        <v>10</v>
      </c>
      <c r="Q7061" s="5">
        <v>20</v>
      </c>
      <c r="R7061" s="5">
        <v>25</v>
      </c>
      <c r="S7061" s="5" t="s">
        <v>26</v>
      </c>
      <c r="T7061" s="5"/>
    </row>
    <row r="7062" spans="1:20" x14ac:dyDescent="0.25">
      <c r="A7062" s="5">
        <f>7055</f>
      </c>
      <c r="B7062" s="5" t="s">
        <v>7081</v>
      </c>
      <c r="C7062" s="5" t="s">
        <v>27</v>
      </c>
      <c r="D7062" s="5" t="s">
        <v>26</v>
      </c>
      <c r="E7062" s="5">
        <v>23</v>
      </c>
      <c r="F7062" s="5">
        <v>70</v>
      </c>
      <c r="G7062" s="5">
        <v>1</v>
      </c>
      <c r="H7062" s="5">
        <v>5</v>
      </c>
      <c r="I7062" s="5">
        <v>21</v>
      </c>
      <c r="J7062" s="5">
        <v>1</v>
      </c>
      <c r="K7062" s="5">
        <v>10</v>
      </c>
      <c r="L7062" s="5">
        <v>24</v>
      </c>
      <c r="M7062" s="5">
        <v>1</v>
      </c>
      <c r="N7062" s="5">
        <v>0</v>
      </c>
      <c r="O7062" s="5">
        <v>22</v>
      </c>
      <c r="P7062" s="5">
        <v>10</v>
      </c>
      <c r="Q7062" s="5">
        <v>20</v>
      </c>
      <c r="R7062" s="5">
        <v>25</v>
      </c>
      <c r="S7062" s="5" t="s">
        <v>26</v>
      </c>
      <c r="T7062" s="5"/>
    </row>
    <row r="7063" spans="1:20" x14ac:dyDescent="0.25">
      <c r="A7063" s="5">
        <f>7056</f>
      </c>
      <c r="B7063" s="5" t="s">
        <v>7082</v>
      </c>
      <c r="C7063" s="5" t="s">
        <v>27</v>
      </c>
      <c r="D7063" s="5" t="s">
        <v>26</v>
      </c>
      <c r="E7063" s="5">
        <v>23</v>
      </c>
      <c r="F7063" s="5">
        <v>70</v>
      </c>
      <c r="G7063" s="5">
        <v>1</v>
      </c>
      <c r="H7063" s="5">
        <v>5</v>
      </c>
      <c r="I7063" s="5">
        <v>21</v>
      </c>
      <c r="J7063" s="5">
        <v>1</v>
      </c>
      <c r="K7063" s="5">
        <v>10</v>
      </c>
      <c r="L7063" s="5">
        <v>24</v>
      </c>
      <c r="M7063" s="5">
        <v>1</v>
      </c>
      <c r="N7063" s="5">
        <v>0</v>
      </c>
      <c r="O7063" s="5">
        <v>22</v>
      </c>
      <c r="P7063" s="5">
        <v>10</v>
      </c>
      <c r="Q7063" s="5">
        <v>20</v>
      </c>
      <c r="R7063" s="5">
        <v>25</v>
      </c>
      <c r="S7063" s="5" t="s">
        <v>26</v>
      </c>
      <c r="T7063" s="5"/>
    </row>
    <row r="7064" spans="1:20" x14ac:dyDescent="0.25">
      <c r="A7064" s="5">
        <f>7057</f>
      </c>
      <c r="B7064" s="5" t="s">
        <v>7083</v>
      </c>
      <c r="C7064" s="5" t="s">
        <v>27</v>
      </c>
      <c r="D7064" s="5" t="s">
        <v>26</v>
      </c>
      <c r="E7064" s="5">
        <v>23</v>
      </c>
      <c r="F7064" s="5">
        <v>70</v>
      </c>
      <c r="G7064" s="5">
        <v>1</v>
      </c>
      <c r="H7064" s="5">
        <v>5</v>
      </c>
      <c r="I7064" s="5">
        <v>21</v>
      </c>
      <c r="J7064" s="5">
        <v>1</v>
      </c>
      <c r="K7064" s="5">
        <v>10</v>
      </c>
      <c r="L7064" s="5">
        <v>24</v>
      </c>
      <c r="M7064" s="5">
        <v>1</v>
      </c>
      <c r="N7064" s="5">
        <v>0</v>
      </c>
      <c r="O7064" s="5">
        <v>22</v>
      </c>
      <c r="P7064" s="5">
        <v>10</v>
      </c>
      <c r="Q7064" s="5">
        <v>20</v>
      </c>
      <c r="R7064" s="5">
        <v>25</v>
      </c>
      <c r="S7064" s="5" t="s">
        <v>26</v>
      </c>
      <c r="T7064" s="5"/>
    </row>
    <row r="7065" spans="1:20" x14ac:dyDescent="0.25">
      <c r="A7065" s="5">
        <f>7058</f>
      </c>
      <c r="B7065" s="5" t="s">
        <v>7084</v>
      </c>
      <c r="C7065" s="5" t="s">
        <v>27</v>
      </c>
      <c r="D7065" s="5" t="s">
        <v>26</v>
      </c>
      <c r="E7065" s="5">
        <v>23</v>
      </c>
      <c r="F7065" s="5">
        <v>70</v>
      </c>
      <c r="G7065" s="5">
        <v>1</v>
      </c>
      <c r="H7065" s="5">
        <v>5</v>
      </c>
      <c r="I7065" s="5">
        <v>21</v>
      </c>
      <c r="J7065" s="5">
        <v>1</v>
      </c>
      <c r="K7065" s="5">
        <v>10</v>
      </c>
      <c r="L7065" s="5">
        <v>24</v>
      </c>
      <c r="M7065" s="5">
        <v>1</v>
      </c>
      <c r="N7065" s="5">
        <v>0</v>
      </c>
      <c r="O7065" s="5">
        <v>22</v>
      </c>
      <c r="P7065" s="5">
        <v>10</v>
      </c>
      <c r="Q7065" s="5">
        <v>20</v>
      </c>
      <c r="R7065" s="5">
        <v>25</v>
      </c>
      <c r="S7065" s="5" t="s">
        <v>26</v>
      </c>
      <c r="T7065" s="5"/>
    </row>
    <row r="7066" spans="1:20" x14ac:dyDescent="0.25">
      <c r="A7066" s="5">
        <f>7059</f>
      </c>
      <c r="B7066" s="5" t="s">
        <v>7085</v>
      </c>
      <c r="C7066" s="5" t="s">
        <v>27</v>
      </c>
      <c r="D7066" s="5" t="s">
        <v>26</v>
      </c>
      <c r="E7066" s="5">
        <v>23</v>
      </c>
      <c r="F7066" s="5">
        <v>70</v>
      </c>
      <c r="G7066" s="5">
        <v>1</v>
      </c>
      <c r="H7066" s="5">
        <v>5</v>
      </c>
      <c r="I7066" s="5">
        <v>21</v>
      </c>
      <c r="J7066" s="5">
        <v>1</v>
      </c>
      <c r="K7066" s="5">
        <v>10</v>
      </c>
      <c r="L7066" s="5">
        <v>24</v>
      </c>
      <c r="M7066" s="5">
        <v>1</v>
      </c>
      <c r="N7066" s="5">
        <v>0</v>
      </c>
      <c r="O7066" s="5">
        <v>22</v>
      </c>
      <c r="P7066" s="5">
        <v>10</v>
      </c>
      <c r="Q7066" s="5">
        <v>20</v>
      </c>
      <c r="R7066" s="5">
        <v>25</v>
      </c>
      <c r="S7066" s="5" t="s">
        <v>26</v>
      </c>
      <c r="T7066" s="5"/>
    </row>
    <row r="7067" spans="1:20" x14ac:dyDescent="0.25">
      <c r="A7067" s="5">
        <f>7060</f>
      </c>
      <c r="B7067" s="5" t="s">
        <v>7086</v>
      </c>
      <c r="C7067" s="5" t="s">
        <v>27</v>
      </c>
      <c r="D7067" s="5" t="s">
        <v>26</v>
      </c>
      <c r="E7067" s="5">
        <v>23</v>
      </c>
      <c r="F7067" s="5">
        <v>70</v>
      </c>
      <c r="G7067" s="5">
        <v>1</v>
      </c>
      <c r="H7067" s="5">
        <v>5</v>
      </c>
      <c r="I7067" s="5">
        <v>21</v>
      </c>
      <c r="J7067" s="5">
        <v>1</v>
      </c>
      <c r="K7067" s="5">
        <v>10</v>
      </c>
      <c r="L7067" s="5">
        <v>24</v>
      </c>
      <c r="M7067" s="5">
        <v>1</v>
      </c>
      <c r="N7067" s="5">
        <v>0</v>
      </c>
      <c r="O7067" s="5">
        <v>22</v>
      </c>
      <c r="P7067" s="5">
        <v>10</v>
      </c>
      <c r="Q7067" s="5">
        <v>20</v>
      </c>
      <c r="R7067" s="5">
        <v>25</v>
      </c>
      <c r="S7067" s="5" t="s">
        <v>26</v>
      </c>
      <c r="T7067" s="5"/>
    </row>
    <row r="7068" spans="1:20" x14ac:dyDescent="0.25">
      <c r="A7068" s="5">
        <f>7061</f>
      </c>
      <c r="B7068" s="5" t="s">
        <v>7087</v>
      </c>
      <c r="C7068" s="5" t="s">
        <v>27</v>
      </c>
      <c r="D7068" s="5" t="s">
        <v>26</v>
      </c>
      <c r="E7068" s="5">
        <v>23</v>
      </c>
      <c r="F7068" s="5">
        <v>70</v>
      </c>
      <c r="G7068" s="5">
        <v>1</v>
      </c>
      <c r="H7068" s="5">
        <v>5</v>
      </c>
      <c r="I7068" s="5">
        <v>21</v>
      </c>
      <c r="J7068" s="5">
        <v>1</v>
      </c>
      <c r="K7068" s="5">
        <v>10</v>
      </c>
      <c r="L7068" s="5">
        <v>24</v>
      </c>
      <c r="M7068" s="5">
        <v>1</v>
      </c>
      <c r="N7068" s="5">
        <v>0</v>
      </c>
      <c r="O7068" s="5">
        <v>22</v>
      </c>
      <c r="P7068" s="5">
        <v>10</v>
      </c>
      <c r="Q7068" s="5">
        <v>20</v>
      </c>
      <c r="R7068" s="5">
        <v>25</v>
      </c>
      <c r="S7068" s="5" t="s">
        <v>26</v>
      </c>
      <c r="T7068" s="5"/>
    </row>
    <row r="7069" spans="1:20" x14ac:dyDescent="0.25">
      <c r="A7069" s="5">
        <f>7062</f>
      </c>
      <c r="B7069" s="5" t="s">
        <v>7088</v>
      </c>
      <c r="C7069" s="5" t="s">
        <v>27</v>
      </c>
      <c r="D7069" s="5" t="s">
        <v>26</v>
      </c>
      <c r="E7069" s="5">
        <v>23</v>
      </c>
      <c r="F7069" s="5">
        <v>70</v>
      </c>
      <c r="G7069" s="5">
        <v>1</v>
      </c>
      <c r="H7069" s="5">
        <v>5</v>
      </c>
      <c r="I7069" s="5">
        <v>21</v>
      </c>
      <c r="J7069" s="5">
        <v>1</v>
      </c>
      <c r="K7069" s="5">
        <v>10</v>
      </c>
      <c r="L7069" s="5">
        <v>24</v>
      </c>
      <c r="M7069" s="5">
        <v>1</v>
      </c>
      <c r="N7069" s="5">
        <v>0</v>
      </c>
      <c r="O7069" s="5">
        <v>22</v>
      </c>
      <c r="P7069" s="5">
        <v>10</v>
      </c>
      <c r="Q7069" s="5">
        <v>20</v>
      </c>
      <c r="R7069" s="5">
        <v>25</v>
      </c>
      <c r="S7069" s="5" t="s">
        <v>26</v>
      </c>
      <c r="T7069" s="5"/>
    </row>
    <row r="7070" spans="1:20" x14ac:dyDescent="0.25">
      <c r="A7070" s="5">
        <f>7063</f>
      </c>
      <c r="B7070" s="5" t="s">
        <v>7089</v>
      </c>
      <c r="C7070" s="5" t="s">
        <v>27</v>
      </c>
      <c r="D7070" s="5" t="s">
        <v>26</v>
      </c>
      <c r="E7070" s="5">
        <v>23</v>
      </c>
      <c r="F7070" s="5">
        <v>70</v>
      </c>
      <c r="G7070" s="5">
        <v>1</v>
      </c>
      <c r="H7070" s="5">
        <v>5</v>
      </c>
      <c r="I7070" s="5">
        <v>21</v>
      </c>
      <c r="J7070" s="5">
        <v>1</v>
      </c>
      <c r="K7070" s="5">
        <v>10</v>
      </c>
      <c r="L7070" s="5">
        <v>24</v>
      </c>
      <c r="M7070" s="5">
        <v>1</v>
      </c>
      <c r="N7070" s="5">
        <v>0</v>
      </c>
      <c r="O7070" s="5">
        <v>22</v>
      </c>
      <c r="P7070" s="5">
        <v>10</v>
      </c>
      <c r="Q7070" s="5">
        <v>20</v>
      </c>
      <c r="R7070" s="5">
        <v>25</v>
      </c>
      <c r="S7070" s="5" t="s">
        <v>26</v>
      </c>
      <c r="T7070" s="5"/>
    </row>
    <row r="7071" spans="1:20" x14ac:dyDescent="0.25">
      <c r="A7071" s="5">
        <f>7064</f>
      </c>
      <c r="B7071" s="5" t="s">
        <v>7090</v>
      </c>
      <c r="C7071" s="5" t="s">
        <v>27</v>
      </c>
      <c r="D7071" s="5" t="s">
        <v>26</v>
      </c>
      <c r="E7071" s="5">
        <v>23</v>
      </c>
      <c r="F7071" s="5">
        <v>70</v>
      </c>
      <c r="G7071" s="5">
        <v>1</v>
      </c>
      <c r="H7071" s="5">
        <v>5</v>
      </c>
      <c r="I7071" s="5">
        <v>21</v>
      </c>
      <c r="J7071" s="5">
        <v>1</v>
      </c>
      <c r="K7071" s="5">
        <v>10</v>
      </c>
      <c r="L7071" s="5">
        <v>24</v>
      </c>
      <c r="M7071" s="5">
        <v>1</v>
      </c>
      <c r="N7071" s="5">
        <v>0</v>
      </c>
      <c r="O7071" s="5">
        <v>22</v>
      </c>
      <c r="P7071" s="5">
        <v>10</v>
      </c>
      <c r="Q7071" s="5">
        <v>20</v>
      </c>
      <c r="R7071" s="5">
        <v>25</v>
      </c>
      <c r="S7071" s="5" t="s">
        <v>26</v>
      </c>
      <c r="T7071" s="5"/>
    </row>
    <row r="7072" spans="1:20" x14ac:dyDescent="0.25">
      <c r="A7072" s="5">
        <f>7065</f>
      </c>
      <c r="B7072" s="5" t="s">
        <v>7091</v>
      </c>
      <c r="C7072" s="5" t="s">
        <v>27</v>
      </c>
      <c r="D7072" s="5" t="s">
        <v>26</v>
      </c>
      <c r="E7072" s="5">
        <v>23</v>
      </c>
      <c r="F7072" s="5">
        <v>70</v>
      </c>
      <c r="G7072" s="5">
        <v>1</v>
      </c>
      <c r="H7072" s="5">
        <v>5</v>
      </c>
      <c r="I7072" s="5">
        <v>21</v>
      </c>
      <c r="J7072" s="5">
        <v>1</v>
      </c>
      <c r="K7072" s="5">
        <v>10</v>
      </c>
      <c r="L7072" s="5">
        <v>24</v>
      </c>
      <c r="M7072" s="5">
        <v>1</v>
      </c>
      <c r="N7072" s="5">
        <v>0</v>
      </c>
      <c r="O7072" s="5">
        <v>22</v>
      </c>
      <c r="P7072" s="5">
        <v>10</v>
      </c>
      <c r="Q7072" s="5">
        <v>20</v>
      </c>
      <c r="R7072" s="5">
        <v>25</v>
      </c>
      <c r="S7072" s="5" t="s">
        <v>26</v>
      </c>
      <c r="T7072" s="5"/>
    </row>
    <row r="7073" spans="1:20" x14ac:dyDescent="0.25">
      <c r="A7073" s="5">
        <f>7066</f>
      </c>
      <c r="B7073" s="5" t="s">
        <v>7092</v>
      </c>
      <c r="C7073" s="5" t="s">
        <v>27</v>
      </c>
      <c r="D7073" s="5" t="s">
        <v>26</v>
      </c>
      <c r="E7073" s="5">
        <v>23</v>
      </c>
      <c r="F7073" s="5">
        <v>70</v>
      </c>
      <c r="G7073" s="5">
        <v>1</v>
      </c>
      <c r="H7073" s="5">
        <v>5</v>
      </c>
      <c r="I7073" s="5">
        <v>21</v>
      </c>
      <c r="J7073" s="5">
        <v>1</v>
      </c>
      <c r="K7073" s="5">
        <v>10</v>
      </c>
      <c r="L7073" s="5">
        <v>24</v>
      </c>
      <c r="M7073" s="5">
        <v>1</v>
      </c>
      <c r="N7073" s="5">
        <v>0</v>
      </c>
      <c r="O7073" s="5">
        <v>22</v>
      </c>
      <c r="P7073" s="5">
        <v>10</v>
      </c>
      <c r="Q7073" s="5">
        <v>20</v>
      </c>
      <c r="R7073" s="5">
        <v>25</v>
      </c>
      <c r="S7073" s="5" t="s">
        <v>26</v>
      </c>
      <c r="T7073" s="5"/>
    </row>
    <row r="7074" spans="1:20" x14ac:dyDescent="0.25">
      <c r="A7074" s="5">
        <f>7067</f>
      </c>
      <c r="B7074" s="5" t="s">
        <v>7093</v>
      </c>
      <c r="C7074" s="5" t="s">
        <v>27</v>
      </c>
      <c r="D7074" s="5" t="s">
        <v>26</v>
      </c>
      <c r="E7074" s="5">
        <v>23</v>
      </c>
      <c r="F7074" s="5">
        <v>70</v>
      </c>
      <c r="G7074" s="5">
        <v>1</v>
      </c>
      <c r="H7074" s="5">
        <v>5</v>
      </c>
      <c r="I7074" s="5">
        <v>21</v>
      </c>
      <c r="J7074" s="5">
        <v>1</v>
      </c>
      <c r="K7074" s="5">
        <v>10</v>
      </c>
      <c r="L7074" s="5">
        <v>24</v>
      </c>
      <c r="M7074" s="5">
        <v>1</v>
      </c>
      <c r="N7074" s="5">
        <v>0</v>
      </c>
      <c r="O7074" s="5">
        <v>22</v>
      </c>
      <c r="P7074" s="5">
        <v>10</v>
      </c>
      <c r="Q7074" s="5">
        <v>20</v>
      </c>
      <c r="R7074" s="5">
        <v>25</v>
      </c>
      <c r="S7074" s="5" t="s">
        <v>26</v>
      </c>
      <c r="T7074" s="5"/>
    </row>
    <row r="7075" spans="1:20" x14ac:dyDescent="0.25">
      <c r="A7075" s="5">
        <f>7068</f>
      </c>
      <c r="B7075" s="5" t="s">
        <v>7094</v>
      </c>
      <c r="C7075" s="5" t="s">
        <v>27</v>
      </c>
      <c r="D7075" s="5" t="s">
        <v>26</v>
      </c>
      <c r="E7075" s="5">
        <v>23</v>
      </c>
      <c r="F7075" s="5">
        <v>70</v>
      </c>
      <c r="G7075" s="5">
        <v>1</v>
      </c>
      <c r="H7075" s="5">
        <v>5</v>
      </c>
      <c r="I7075" s="5">
        <v>21</v>
      </c>
      <c r="J7075" s="5">
        <v>1</v>
      </c>
      <c r="K7075" s="5">
        <v>10</v>
      </c>
      <c r="L7075" s="5">
        <v>24</v>
      </c>
      <c r="M7075" s="5">
        <v>1</v>
      </c>
      <c r="N7075" s="5">
        <v>0</v>
      </c>
      <c r="O7075" s="5">
        <v>22</v>
      </c>
      <c r="P7075" s="5">
        <v>10</v>
      </c>
      <c r="Q7075" s="5">
        <v>20</v>
      </c>
      <c r="R7075" s="5">
        <v>25</v>
      </c>
      <c r="S7075" s="5" t="s">
        <v>26</v>
      </c>
      <c r="T7075" s="5"/>
    </row>
    <row r="7076" spans="1:20" x14ac:dyDescent="0.25">
      <c r="A7076" s="5">
        <f>7069</f>
      </c>
      <c r="B7076" s="5" t="s">
        <v>7095</v>
      </c>
      <c r="C7076" s="5" t="s">
        <v>27</v>
      </c>
      <c r="D7076" s="5" t="s">
        <v>26</v>
      </c>
      <c r="E7076" s="5">
        <v>23</v>
      </c>
      <c r="F7076" s="5">
        <v>70</v>
      </c>
      <c r="G7076" s="5">
        <v>1</v>
      </c>
      <c r="H7076" s="5">
        <v>5</v>
      </c>
      <c r="I7076" s="5">
        <v>21</v>
      </c>
      <c r="J7076" s="5">
        <v>1</v>
      </c>
      <c r="K7076" s="5">
        <v>10</v>
      </c>
      <c r="L7076" s="5">
        <v>24</v>
      </c>
      <c r="M7076" s="5">
        <v>1</v>
      </c>
      <c r="N7076" s="5">
        <v>0</v>
      </c>
      <c r="O7076" s="5">
        <v>22</v>
      </c>
      <c r="P7076" s="5">
        <v>10</v>
      </c>
      <c r="Q7076" s="5">
        <v>20</v>
      </c>
      <c r="R7076" s="5">
        <v>25</v>
      </c>
      <c r="S7076" s="5" t="s">
        <v>26</v>
      </c>
      <c r="T7076" s="5"/>
    </row>
    <row r="7077" spans="1:20" x14ac:dyDescent="0.25">
      <c r="A7077" s="5">
        <f>7070</f>
      </c>
      <c r="B7077" s="5" t="s">
        <v>7096</v>
      </c>
      <c r="C7077" s="5" t="s">
        <v>27</v>
      </c>
      <c r="D7077" s="5" t="s">
        <v>26</v>
      </c>
      <c r="E7077" s="5">
        <v>23</v>
      </c>
      <c r="F7077" s="5">
        <v>70</v>
      </c>
      <c r="G7077" s="5">
        <v>1</v>
      </c>
      <c r="H7077" s="5">
        <v>5</v>
      </c>
      <c r="I7077" s="5">
        <v>21</v>
      </c>
      <c r="J7077" s="5">
        <v>1</v>
      </c>
      <c r="K7077" s="5">
        <v>10</v>
      </c>
      <c r="L7077" s="5">
        <v>24</v>
      </c>
      <c r="M7077" s="5">
        <v>1</v>
      </c>
      <c r="N7077" s="5">
        <v>0</v>
      </c>
      <c r="O7077" s="5">
        <v>22</v>
      </c>
      <c r="P7077" s="5">
        <v>10</v>
      </c>
      <c r="Q7077" s="5">
        <v>20</v>
      </c>
      <c r="R7077" s="5">
        <v>25</v>
      </c>
      <c r="S7077" s="5" t="s">
        <v>26</v>
      </c>
      <c r="T7077" s="5"/>
    </row>
    <row r="7078" spans="1:20" x14ac:dyDescent="0.25">
      <c r="A7078" s="5">
        <f>7071</f>
      </c>
      <c r="B7078" s="5" t="s">
        <v>7097</v>
      </c>
      <c r="C7078" s="5" t="s">
        <v>27</v>
      </c>
      <c r="D7078" s="5" t="s">
        <v>26</v>
      </c>
      <c r="E7078" s="5">
        <v>23</v>
      </c>
      <c r="F7078" s="5">
        <v>70</v>
      </c>
      <c r="G7078" s="5">
        <v>1</v>
      </c>
      <c r="H7078" s="5">
        <v>5</v>
      </c>
      <c r="I7078" s="5">
        <v>21</v>
      </c>
      <c r="J7078" s="5">
        <v>1</v>
      </c>
      <c r="K7078" s="5">
        <v>10</v>
      </c>
      <c r="L7078" s="5">
        <v>24</v>
      </c>
      <c r="M7078" s="5">
        <v>1</v>
      </c>
      <c r="N7078" s="5">
        <v>0</v>
      </c>
      <c r="O7078" s="5">
        <v>22</v>
      </c>
      <c r="P7078" s="5">
        <v>10</v>
      </c>
      <c r="Q7078" s="5">
        <v>20</v>
      </c>
      <c r="R7078" s="5">
        <v>25</v>
      </c>
      <c r="S7078" s="5" t="s">
        <v>26</v>
      </c>
      <c r="T7078" s="5"/>
    </row>
    <row r="7079" spans="1:20" x14ac:dyDescent="0.25">
      <c r="A7079" s="5">
        <f>7072</f>
      </c>
      <c r="B7079" s="5" t="s">
        <v>7098</v>
      </c>
      <c r="C7079" s="5" t="s">
        <v>27</v>
      </c>
      <c r="D7079" s="5" t="s">
        <v>26</v>
      </c>
      <c r="E7079" s="5">
        <v>23</v>
      </c>
      <c r="F7079" s="5">
        <v>70</v>
      </c>
      <c r="G7079" s="5">
        <v>1</v>
      </c>
      <c r="H7079" s="5">
        <v>5</v>
      </c>
      <c r="I7079" s="5">
        <v>21</v>
      </c>
      <c r="J7079" s="5">
        <v>1</v>
      </c>
      <c r="K7079" s="5">
        <v>10</v>
      </c>
      <c r="L7079" s="5">
        <v>24</v>
      </c>
      <c r="M7079" s="5">
        <v>1</v>
      </c>
      <c r="N7079" s="5">
        <v>0</v>
      </c>
      <c r="O7079" s="5">
        <v>22</v>
      </c>
      <c r="P7079" s="5">
        <v>10</v>
      </c>
      <c r="Q7079" s="5">
        <v>20</v>
      </c>
      <c r="R7079" s="5">
        <v>25</v>
      </c>
      <c r="S7079" s="5" t="s">
        <v>26</v>
      </c>
      <c r="T7079" s="5"/>
    </row>
    <row r="7080" spans="1:20" x14ac:dyDescent="0.25">
      <c r="A7080" s="5">
        <f>7073</f>
      </c>
      <c r="B7080" s="5" t="s">
        <v>7099</v>
      </c>
      <c r="C7080" s="5" t="s">
        <v>27</v>
      </c>
      <c r="D7080" s="5" t="s">
        <v>26</v>
      </c>
      <c r="E7080" s="5">
        <v>23</v>
      </c>
      <c r="F7080" s="5">
        <v>70</v>
      </c>
      <c r="G7080" s="5">
        <v>1</v>
      </c>
      <c r="H7080" s="5">
        <v>5</v>
      </c>
      <c r="I7080" s="5">
        <v>21</v>
      </c>
      <c r="J7080" s="5">
        <v>1</v>
      </c>
      <c r="K7080" s="5">
        <v>10</v>
      </c>
      <c r="L7080" s="5">
        <v>24</v>
      </c>
      <c r="M7080" s="5">
        <v>1</v>
      </c>
      <c r="N7080" s="5">
        <v>0</v>
      </c>
      <c r="O7080" s="5">
        <v>22</v>
      </c>
      <c r="P7080" s="5">
        <v>10</v>
      </c>
      <c r="Q7080" s="5">
        <v>20</v>
      </c>
      <c r="R7080" s="5">
        <v>25</v>
      </c>
      <c r="S7080" s="5" t="s">
        <v>26</v>
      </c>
      <c r="T7080" s="5"/>
    </row>
    <row r="7081" spans="1:20" x14ac:dyDescent="0.25">
      <c r="A7081" s="5">
        <f>7074</f>
      </c>
      <c r="B7081" s="5" t="s">
        <v>7100</v>
      </c>
      <c r="C7081" s="5" t="s">
        <v>27</v>
      </c>
      <c r="D7081" s="5" t="s">
        <v>26</v>
      </c>
      <c r="E7081" s="5">
        <v>23</v>
      </c>
      <c r="F7081" s="5">
        <v>70</v>
      </c>
      <c r="G7081" s="5">
        <v>1</v>
      </c>
      <c r="H7081" s="5">
        <v>5</v>
      </c>
      <c r="I7081" s="5">
        <v>21</v>
      </c>
      <c r="J7081" s="5">
        <v>1</v>
      </c>
      <c r="K7081" s="5">
        <v>10</v>
      </c>
      <c r="L7081" s="5">
        <v>24</v>
      </c>
      <c r="M7081" s="5">
        <v>1</v>
      </c>
      <c r="N7081" s="5">
        <v>0</v>
      </c>
      <c r="O7081" s="5">
        <v>22</v>
      </c>
      <c r="P7081" s="5">
        <v>10</v>
      </c>
      <c r="Q7081" s="5">
        <v>20</v>
      </c>
      <c r="R7081" s="5">
        <v>25</v>
      </c>
      <c r="S7081" s="5" t="s">
        <v>26</v>
      </c>
      <c r="T7081" s="5"/>
    </row>
    <row r="7082" spans="1:20" x14ac:dyDescent="0.25">
      <c r="A7082" s="5">
        <f>7075</f>
      </c>
      <c r="B7082" s="5" t="s">
        <v>7101</v>
      </c>
      <c r="C7082" s="5" t="s">
        <v>27</v>
      </c>
      <c r="D7082" s="5" t="s">
        <v>26</v>
      </c>
      <c r="E7082" s="5">
        <v>23</v>
      </c>
      <c r="F7082" s="5">
        <v>70</v>
      </c>
      <c r="G7082" s="5">
        <v>1</v>
      </c>
      <c r="H7082" s="5">
        <v>5</v>
      </c>
      <c r="I7082" s="5">
        <v>21</v>
      </c>
      <c r="J7082" s="5">
        <v>1</v>
      </c>
      <c r="K7082" s="5">
        <v>10</v>
      </c>
      <c r="L7082" s="5">
        <v>24</v>
      </c>
      <c r="M7082" s="5">
        <v>1</v>
      </c>
      <c r="N7082" s="5">
        <v>0</v>
      </c>
      <c r="O7082" s="5">
        <v>22</v>
      </c>
      <c r="P7082" s="5">
        <v>10</v>
      </c>
      <c r="Q7082" s="5">
        <v>20</v>
      </c>
      <c r="R7082" s="5">
        <v>25</v>
      </c>
      <c r="S7082" s="5" t="s">
        <v>26</v>
      </c>
      <c r="T7082" s="5"/>
    </row>
    <row r="7083" spans="1:20" x14ac:dyDescent="0.25">
      <c r="A7083" s="5">
        <f>7076</f>
      </c>
      <c r="B7083" s="5" t="s">
        <v>7102</v>
      </c>
      <c r="C7083" s="5" t="s">
        <v>27</v>
      </c>
      <c r="D7083" s="5" t="s">
        <v>26</v>
      </c>
      <c r="E7083" s="5">
        <v>23</v>
      </c>
      <c r="F7083" s="5">
        <v>70</v>
      </c>
      <c r="G7083" s="5">
        <v>1</v>
      </c>
      <c r="H7083" s="5">
        <v>5</v>
      </c>
      <c r="I7083" s="5">
        <v>21</v>
      </c>
      <c r="J7083" s="5">
        <v>1</v>
      </c>
      <c r="K7083" s="5">
        <v>10</v>
      </c>
      <c r="L7083" s="5">
        <v>24</v>
      </c>
      <c r="M7083" s="5">
        <v>1</v>
      </c>
      <c r="N7083" s="5">
        <v>0</v>
      </c>
      <c r="O7083" s="5">
        <v>22</v>
      </c>
      <c r="P7083" s="5">
        <v>10</v>
      </c>
      <c r="Q7083" s="5">
        <v>20</v>
      </c>
      <c r="R7083" s="5">
        <v>25</v>
      </c>
      <c r="S7083" s="5" t="s">
        <v>26</v>
      </c>
      <c r="T7083" s="5"/>
    </row>
    <row r="7084" spans="1:20" x14ac:dyDescent="0.25">
      <c r="A7084" s="5">
        <f>7077</f>
      </c>
      <c r="B7084" s="5" t="s">
        <v>7103</v>
      </c>
      <c r="C7084" s="5" t="s">
        <v>27</v>
      </c>
      <c r="D7084" s="5" t="s">
        <v>26</v>
      </c>
      <c r="E7084" s="5">
        <v>23</v>
      </c>
      <c r="F7084" s="5">
        <v>70</v>
      </c>
      <c r="G7084" s="5">
        <v>1</v>
      </c>
      <c r="H7084" s="5">
        <v>5</v>
      </c>
      <c r="I7084" s="5">
        <v>21</v>
      </c>
      <c r="J7084" s="5">
        <v>1</v>
      </c>
      <c r="K7084" s="5">
        <v>10</v>
      </c>
      <c r="L7084" s="5">
        <v>24</v>
      </c>
      <c r="M7084" s="5">
        <v>1</v>
      </c>
      <c r="N7084" s="5">
        <v>0</v>
      </c>
      <c r="O7084" s="5">
        <v>22</v>
      </c>
      <c r="P7084" s="5">
        <v>10</v>
      </c>
      <c r="Q7084" s="5">
        <v>20</v>
      </c>
      <c r="R7084" s="5">
        <v>25</v>
      </c>
      <c r="S7084" s="5" t="s">
        <v>26</v>
      </c>
      <c r="T7084" s="5"/>
    </row>
    <row r="7085" spans="1:20" x14ac:dyDescent="0.25">
      <c r="A7085" s="5">
        <f>7078</f>
      </c>
      <c r="B7085" s="5" t="s">
        <v>7104</v>
      </c>
      <c r="C7085" s="5" t="s">
        <v>27</v>
      </c>
      <c r="D7085" s="5" t="s">
        <v>26</v>
      </c>
      <c r="E7085" s="5">
        <v>23</v>
      </c>
      <c r="F7085" s="5">
        <v>70</v>
      </c>
      <c r="G7085" s="5">
        <v>1</v>
      </c>
      <c r="H7085" s="5">
        <v>5</v>
      </c>
      <c r="I7085" s="5">
        <v>21</v>
      </c>
      <c r="J7085" s="5">
        <v>1</v>
      </c>
      <c r="K7085" s="5">
        <v>10</v>
      </c>
      <c r="L7085" s="5">
        <v>24</v>
      </c>
      <c r="M7085" s="5">
        <v>1</v>
      </c>
      <c r="N7085" s="5">
        <v>0</v>
      </c>
      <c r="O7085" s="5">
        <v>22</v>
      </c>
      <c r="P7085" s="5">
        <v>10</v>
      </c>
      <c r="Q7085" s="5">
        <v>20</v>
      </c>
      <c r="R7085" s="5">
        <v>25</v>
      </c>
      <c r="S7085" s="5" t="s">
        <v>26</v>
      </c>
      <c r="T7085" s="5"/>
    </row>
    <row r="7086" spans="1:20" x14ac:dyDescent="0.25">
      <c r="A7086" s="5">
        <f>7079</f>
      </c>
      <c r="B7086" s="5" t="s">
        <v>7105</v>
      </c>
      <c r="C7086" s="5" t="s">
        <v>27</v>
      </c>
      <c r="D7086" s="5" t="s">
        <v>26</v>
      </c>
      <c r="E7086" s="5">
        <v>23</v>
      </c>
      <c r="F7086" s="5">
        <v>70</v>
      </c>
      <c r="G7086" s="5">
        <v>1</v>
      </c>
      <c r="H7086" s="5">
        <v>5</v>
      </c>
      <c r="I7086" s="5">
        <v>21</v>
      </c>
      <c r="J7086" s="5">
        <v>1</v>
      </c>
      <c r="K7086" s="5">
        <v>10</v>
      </c>
      <c r="L7086" s="5">
        <v>24</v>
      </c>
      <c r="M7086" s="5">
        <v>1</v>
      </c>
      <c r="N7086" s="5">
        <v>0</v>
      </c>
      <c r="O7086" s="5">
        <v>22</v>
      </c>
      <c r="P7086" s="5">
        <v>10</v>
      </c>
      <c r="Q7086" s="5">
        <v>20</v>
      </c>
      <c r="R7086" s="5">
        <v>25</v>
      </c>
      <c r="S7086" s="5" t="s">
        <v>26</v>
      </c>
      <c r="T7086" s="5"/>
    </row>
    <row r="7087" spans="1:20" x14ac:dyDescent="0.25">
      <c r="A7087" s="5">
        <f>7080</f>
      </c>
      <c r="B7087" s="5" t="s">
        <v>7106</v>
      </c>
      <c r="C7087" s="5" t="s">
        <v>27</v>
      </c>
      <c r="D7087" s="5" t="s">
        <v>26</v>
      </c>
      <c r="E7087" s="5">
        <v>23</v>
      </c>
      <c r="F7087" s="5">
        <v>70</v>
      </c>
      <c r="G7087" s="5">
        <v>1</v>
      </c>
      <c r="H7087" s="5">
        <v>5</v>
      </c>
      <c r="I7087" s="5">
        <v>21</v>
      </c>
      <c r="J7087" s="5">
        <v>1</v>
      </c>
      <c r="K7087" s="5">
        <v>10</v>
      </c>
      <c r="L7087" s="5">
        <v>24</v>
      </c>
      <c r="M7087" s="5">
        <v>1</v>
      </c>
      <c r="N7087" s="5">
        <v>0</v>
      </c>
      <c r="O7087" s="5">
        <v>22</v>
      </c>
      <c r="P7087" s="5">
        <v>10</v>
      </c>
      <c r="Q7087" s="5">
        <v>20</v>
      </c>
      <c r="R7087" s="5">
        <v>25</v>
      </c>
      <c r="S7087" s="5" t="s">
        <v>26</v>
      </c>
      <c r="T7087" s="5"/>
    </row>
    <row r="7088" spans="1:20" x14ac:dyDescent="0.25">
      <c r="A7088" s="5">
        <f>7081</f>
      </c>
      <c r="B7088" s="5" t="s">
        <v>7107</v>
      </c>
      <c r="C7088" s="5" t="s">
        <v>27</v>
      </c>
      <c r="D7088" s="5" t="s">
        <v>26</v>
      </c>
      <c r="E7088" s="5">
        <v>23</v>
      </c>
      <c r="F7088" s="5">
        <v>70</v>
      </c>
      <c r="G7088" s="5">
        <v>1</v>
      </c>
      <c r="H7088" s="5">
        <v>5</v>
      </c>
      <c r="I7088" s="5">
        <v>21</v>
      </c>
      <c r="J7088" s="5">
        <v>1</v>
      </c>
      <c r="K7088" s="5">
        <v>10</v>
      </c>
      <c r="L7088" s="5">
        <v>24</v>
      </c>
      <c r="M7088" s="5">
        <v>1</v>
      </c>
      <c r="N7088" s="5">
        <v>0</v>
      </c>
      <c r="O7088" s="5">
        <v>22</v>
      </c>
      <c r="P7088" s="5">
        <v>10</v>
      </c>
      <c r="Q7088" s="5">
        <v>20</v>
      </c>
      <c r="R7088" s="5">
        <v>25</v>
      </c>
      <c r="S7088" s="5" t="s">
        <v>26</v>
      </c>
      <c r="T7088" s="5"/>
    </row>
    <row r="7089" spans="1:20" x14ac:dyDescent="0.25">
      <c r="A7089" s="5">
        <f>7082</f>
      </c>
      <c r="B7089" s="5" t="s">
        <v>7108</v>
      </c>
      <c r="C7089" s="5" t="s">
        <v>27</v>
      </c>
      <c r="D7089" s="5" t="s">
        <v>26</v>
      </c>
      <c r="E7089" s="5">
        <v>23</v>
      </c>
      <c r="F7089" s="5">
        <v>70</v>
      </c>
      <c r="G7089" s="5">
        <v>1</v>
      </c>
      <c r="H7089" s="5">
        <v>5</v>
      </c>
      <c r="I7089" s="5">
        <v>21</v>
      </c>
      <c r="J7089" s="5">
        <v>1</v>
      </c>
      <c r="K7089" s="5">
        <v>10</v>
      </c>
      <c r="L7089" s="5">
        <v>24</v>
      </c>
      <c r="M7089" s="5">
        <v>1</v>
      </c>
      <c r="N7089" s="5">
        <v>0</v>
      </c>
      <c r="O7089" s="5">
        <v>22</v>
      </c>
      <c r="P7089" s="5">
        <v>10</v>
      </c>
      <c r="Q7089" s="5">
        <v>20</v>
      </c>
      <c r="R7089" s="5">
        <v>25</v>
      </c>
      <c r="S7089" s="5" t="s">
        <v>26</v>
      </c>
      <c r="T7089" s="5"/>
    </row>
    <row r="7090" spans="1:20" x14ac:dyDescent="0.25">
      <c r="A7090" s="5">
        <f>7083</f>
      </c>
      <c r="B7090" s="5" t="s">
        <v>7109</v>
      </c>
      <c r="C7090" s="5" t="s">
        <v>27</v>
      </c>
      <c r="D7090" s="5" t="s">
        <v>26</v>
      </c>
      <c r="E7090" s="5">
        <v>23</v>
      </c>
      <c r="F7090" s="5">
        <v>70</v>
      </c>
      <c r="G7090" s="5">
        <v>1</v>
      </c>
      <c r="H7090" s="5">
        <v>5</v>
      </c>
      <c r="I7090" s="5">
        <v>21</v>
      </c>
      <c r="J7090" s="5">
        <v>1</v>
      </c>
      <c r="K7090" s="5">
        <v>10</v>
      </c>
      <c r="L7090" s="5">
        <v>24</v>
      </c>
      <c r="M7090" s="5">
        <v>1</v>
      </c>
      <c r="N7090" s="5">
        <v>0</v>
      </c>
      <c r="O7090" s="5">
        <v>22</v>
      </c>
      <c r="P7090" s="5">
        <v>10</v>
      </c>
      <c r="Q7090" s="5">
        <v>20</v>
      </c>
      <c r="R7090" s="5">
        <v>25</v>
      </c>
      <c r="S7090" s="5" t="s">
        <v>26</v>
      </c>
      <c r="T7090" s="5"/>
    </row>
    <row r="7091" spans="1:20" x14ac:dyDescent="0.25">
      <c r="A7091" s="5">
        <f>7084</f>
      </c>
      <c r="B7091" s="5" t="s">
        <v>7110</v>
      </c>
      <c r="C7091" s="5" t="s">
        <v>27</v>
      </c>
      <c r="D7091" s="5" t="s">
        <v>26</v>
      </c>
      <c r="E7091" s="5">
        <v>23</v>
      </c>
      <c r="F7091" s="5">
        <v>70</v>
      </c>
      <c r="G7091" s="5">
        <v>1</v>
      </c>
      <c r="H7091" s="5">
        <v>5</v>
      </c>
      <c r="I7091" s="5">
        <v>21</v>
      </c>
      <c r="J7091" s="5">
        <v>1</v>
      </c>
      <c r="K7091" s="5">
        <v>10</v>
      </c>
      <c r="L7091" s="5">
        <v>24</v>
      </c>
      <c r="M7091" s="5">
        <v>1</v>
      </c>
      <c r="N7091" s="5">
        <v>0</v>
      </c>
      <c r="O7091" s="5">
        <v>22</v>
      </c>
      <c r="P7091" s="5">
        <v>10</v>
      </c>
      <c r="Q7091" s="5">
        <v>20</v>
      </c>
      <c r="R7091" s="5">
        <v>25</v>
      </c>
      <c r="S7091" s="5" t="s">
        <v>26</v>
      </c>
      <c r="T7091" s="5"/>
    </row>
    <row r="7092" spans="1:20" x14ac:dyDescent="0.25">
      <c r="A7092" s="5">
        <f>7085</f>
      </c>
      <c r="B7092" s="5" t="s">
        <v>7111</v>
      </c>
      <c r="C7092" s="5" t="s">
        <v>27</v>
      </c>
      <c r="D7092" s="5" t="s">
        <v>26</v>
      </c>
      <c r="E7092" s="5">
        <v>23</v>
      </c>
      <c r="F7092" s="5">
        <v>70</v>
      </c>
      <c r="G7092" s="5">
        <v>1</v>
      </c>
      <c r="H7092" s="5">
        <v>5</v>
      </c>
      <c r="I7092" s="5">
        <v>21</v>
      </c>
      <c r="J7092" s="5">
        <v>1</v>
      </c>
      <c r="K7092" s="5">
        <v>10</v>
      </c>
      <c r="L7092" s="5">
        <v>24</v>
      </c>
      <c r="M7092" s="5">
        <v>1</v>
      </c>
      <c r="N7092" s="5">
        <v>0</v>
      </c>
      <c r="O7092" s="5">
        <v>22</v>
      </c>
      <c r="P7092" s="5">
        <v>10</v>
      </c>
      <c r="Q7092" s="5">
        <v>20</v>
      </c>
      <c r="R7092" s="5">
        <v>25</v>
      </c>
      <c r="S7092" s="5" t="s">
        <v>26</v>
      </c>
      <c r="T7092" s="5"/>
    </row>
    <row r="7093" spans="1:20" x14ac:dyDescent="0.25">
      <c r="A7093" s="5">
        <f>7086</f>
      </c>
      <c r="B7093" s="5" t="s">
        <v>7112</v>
      </c>
      <c r="C7093" s="5" t="s">
        <v>27</v>
      </c>
      <c r="D7093" s="5" t="s">
        <v>26</v>
      </c>
      <c r="E7093" s="5">
        <v>23</v>
      </c>
      <c r="F7093" s="5">
        <v>70</v>
      </c>
      <c r="G7093" s="5">
        <v>1</v>
      </c>
      <c r="H7093" s="5">
        <v>5</v>
      </c>
      <c r="I7093" s="5">
        <v>21</v>
      </c>
      <c r="J7093" s="5">
        <v>1</v>
      </c>
      <c r="K7093" s="5">
        <v>10</v>
      </c>
      <c r="L7093" s="5">
        <v>24</v>
      </c>
      <c r="M7093" s="5">
        <v>1</v>
      </c>
      <c r="N7093" s="5">
        <v>0</v>
      </c>
      <c r="O7093" s="5">
        <v>22</v>
      </c>
      <c r="P7093" s="5">
        <v>10</v>
      </c>
      <c r="Q7093" s="5">
        <v>20</v>
      </c>
      <c r="R7093" s="5">
        <v>25</v>
      </c>
      <c r="S7093" s="5" t="s">
        <v>26</v>
      </c>
      <c r="T7093" s="5"/>
    </row>
    <row r="7094" spans="1:20" x14ac:dyDescent="0.25">
      <c r="A7094" s="5">
        <f>7087</f>
      </c>
      <c r="B7094" s="5" t="s">
        <v>7113</v>
      </c>
      <c r="C7094" s="5" t="s">
        <v>27</v>
      </c>
      <c r="D7094" s="5" t="s">
        <v>26</v>
      </c>
      <c r="E7094" s="5">
        <v>23</v>
      </c>
      <c r="F7094" s="5">
        <v>70</v>
      </c>
      <c r="G7094" s="5">
        <v>1</v>
      </c>
      <c r="H7094" s="5">
        <v>5</v>
      </c>
      <c r="I7094" s="5">
        <v>21</v>
      </c>
      <c r="J7094" s="5">
        <v>1</v>
      </c>
      <c r="K7094" s="5">
        <v>10</v>
      </c>
      <c r="L7094" s="5">
        <v>24</v>
      </c>
      <c r="M7094" s="5">
        <v>1</v>
      </c>
      <c r="N7094" s="5">
        <v>0</v>
      </c>
      <c r="O7094" s="5">
        <v>22</v>
      </c>
      <c r="P7094" s="5">
        <v>10</v>
      </c>
      <c r="Q7094" s="5">
        <v>20</v>
      </c>
      <c r="R7094" s="5">
        <v>25</v>
      </c>
      <c r="S7094" s="5" t="s">
        <v>26</v>
      </c>
      <c r="T7094" s="5"/>
    </row>
    <row r="7095" spans="1:20" x14ac:dyDescent="0.25">
      <c r="A7095" s="5">
        <f>7088</f>
      </c>
      <c r="B7095" s="5" t="s">
        <v>7114</v>
      </c>
      <c r="C7095" s="5" t="s">
        <v>27</v>
      </c>
      <c r="D7095" s="5" t="s">
        <v>26</v>
      </c>
      <c r="E7095" s="5">
        <v>23</v>
      </c>
      <c r="F7095" s="5">
        <v>70</v>
      </c>
      <c r="G7095" s="5">
        <v>1</v>
      </c>
      <c r="H7095" s="5">
        <v>5</v>
      </c>
      <c r="I7095" s="5">
        <v>21</v>
      </c>
      <c r="J7095" s="5">
        <v>1</v>
      </c>
      <c r="K7095" s="5">
        <v>10</v>
      </c>
      <c r="L7095" s="5">
        <v>24</v>
      </c>
      <c r="M7095" s="5">
        <v>1</v>
      </c>
      <c r="N7095" s="5">
        <v>0</v>
      </c>
      <c r="O7095" s="5">
        <v>22</v>
      </c>
      <c r="P7095" s="5">
        <v>10</v>
      </c>
      <c r="Q7095" s="5">
        <v>20</v>
      </c>
      <c r="R7095" s="5">
        <v>25</v>
      </c>
      <c r="S7095" s="5" t="s">
        <v>26</v>
      </c>
      <c r="T7095" s="5"/>
    </row>
    <row r="7096" spans="1:20" x14ac:dyDescent="0.25">
      <c r="A7096" s="5">
        <f>7089</f>
      </c>
      <c r="B7096" s="5" t="s">
        <v>7115</v>
      </c>
      <c r="C7096" s="5" t="s">
        <v>27</v>
      </c>
      <c r="D7096" s="5" t="s">
        <v>26</v>
      </c>
      <c r="E7096" s="5">
        <v>23</v>
      </c>
      <c r="F7096" s="5">
        <v>70</v>
      </c>
      <c r="G7096" s="5">
        <v>1</v>
      </c>
      <c r="H7096" s="5">
        <v>5</v>
      </c>
      <c r="I7096" s="5">
        <v>21</v>
      </c>
      <c r="J7096" s="5">
        <v>1</v>
      </c>
      <c r="K7096" s="5">
        <v>10</v>
      </c>
      <c r="L7096" s="5">
        <v>24</v>
      </c>
      <c r="M7096" s="5">
        <v>1</v>
      </c>
      <c r="N7096" s="5">
        <v>0</v>
      </c>
      <c r="O7096" s="5">
        <v>22</v>
      </c>
      <c r="P7096" s="5">
        <v>10</v>
      </c>
      <c r="Q7096" s="5">
        <v>20</v>
      </c>
      <c r="R7096" s="5">
        <v>25</v>
      </c>
      <c r="S7096" s="5" t="s">
        <v>26</v>
      </c>
      <c r="T7096" s="5"/>
    </row>
    <row r="7097" spans="1:20" x14ac:dyDescent="0.25">
      <c r="A7097" s="5">
        <f>7090</f>
      </c>
      <c r="B7097" s="5" t="s">
        <v>7116</v>
      </c>
      <c r="C7097" s="5" t="s">
        <v>27</v>
      </c>
      <c r="D7097" s="5" t="s">
        <v>26</v>
      </c>
      <c r="E7097" s="5">
        <v>23</v>
      </c>
      <c r="F7097" s="5">
        <v>70</v>
      </c>
      <c r="G7097" s="5">
        <v>1</v>
      </c>
      <c r="H7097" s="5">
        <v>5</v>
      </c>
      <c r="I7097" s="5">
        <v>21</v>
      </c>
      <c r="J7097" s="5">
        <v>1</v>
      </c>
      <c r="K7097" s="5">
        <v>10</v>
      </c>
      <c r="L7097" s="5">
        <v>24</v>
      </c>
      <c r="M7097" s="5">
        <v>1</v>
      </c>
      <c r="N7097" s="5">
        <v>0</v>
      </c>
      <c r="O7097" s="5">
        <v>22</v>
      </c>
      <c r="P7097" s="5">
        <v>10</v>
      </c>
      <c r="Q7097" s="5">
        <v>20</v>
      </c>
      <c r="R7097" s="5">
        <v>25</v>
      </c>
      <c r="S7097" s="5" t="s">
        <v>26</v>
      </c>
      <c r="T7097" s="5"/>
    </row>
    <row r="7098" spans="1:20" x14ac:dyDescent="0.25">
      <c r="A7098" s="5">
        <f>7091</f>
      </c>
      <c r="B7098" s="5" t="s">
        <v>7117</v>
      </c>
      <c r="C7098" s="5" t="s">
        <v>27</v>
      </c>
      <c r="D7098" s="5" t="s">
        <v>26</v>
      </c>
      <c r="E7098" s="5">
        <v>23</v>
      </c>
      <c r="F7098" s="5">
        <v>70</v>
      </c>
      <c r="G7098" s="5">
        <v>1</v>
      </c>
      <c r="H7098" s="5">
        <v>5</v>
      </c>
      <c r="I7098" s="5">
        <v>21</v>
      </c>
      <c r="J7098" s="5">
        <v>1</v>
      </c>
      <c r="K7098" s="5">
        <v>10</v>
      </c>
      <c r="L7098" s="5">
        <v>24</v>
      </c>
      <c r="M7098" s="5">
        <v>1</v>
      </c>
      <c r="N7098" s="5">
        <v>0</v>
      </c>
      <c r="O7098" s="5">
        <v>22</v>
      </c>
      <c r="P7098" s="5">
        <v>10</v>
      </c>
      <c r="Q7098" s="5">
        <v>20</v>
      </c>
      <c r="R7098" s="5">
        <v>25</v>
      </c>
      <c r="S7098" s="5" t="s">
        <v>26</v>
      </c>
      <c r="T7098" s="5"/>
    </row>
    <row r="7099" spans="1:20" x14ac:dyDescent="0.25">
      <c r="A7099" s="5">
        <f>7092</f>
      </c>
      <c r="B7099" s="5" t="s">
        <v>7118</v>
      </c>
      <c r="C7099" s="5" t="s">
        <v>27</v>
      </c>
      <c r="D7099" s="5" t="s">
        <v>26</v>
      </c>
      <c r="E7099" s="5">
        <v>23</v>
      </c>
      <c r="F7099" s="5">
        <v>70</v>
      </c>
      <c r="G7099" s="5">
        <v>1</v>
      </c>
      <c r="H7099" s="5">
        <v>5</v>
      </c>
      <c r="I7099" s="5">
        <v>21</v>
      </c>
      <c r="J7099" s="5">
        <v>1</v>
      </c>
      <c r="K7099" s="5">
        <v>10</v>
      </c>
      <c r="L7099" s="5">
        <v>24</v>
      </c>
      <c r="M7099" s="5">
        <v>1</v>
      </c>
      <c r="N7099" s="5">
        <v>0</v>
      </c>
      <c r="O7099" s="5">
        <v>22</v>
      </c>
      <c r="P7099" s="5">
        <v>10</v>
      </c>
      <c r="Q7099" s="5">
        <v>20</v>
      </c>
      <c r="R7099" s="5">
        <v>25</v>
      </c>
      <c r="S7099" s="5" t="s">
        <v>26</v>
      </c>
      <c r="T7099" s="5"/>
    </row>
    <row r="7100" spans="1:20" x14ac:dyDescent="0.25">
      <c r="A7100" s="5">
        <f>7093</f>
      </c>
      <c r="B7100" s="5" t="s">
        <v>7119</v>
      </c>
      <c r="C7100" s="5" t="s">
        <v>27</v>
      </c>
      <c r="D7100" s="5" t="s">
        <v>26</v>
      </c>
      <c r="E7100" s="5">
        <v>23</v>
      </c>
      <c r="F7100" s="5">
        <v>70</v>
      </c>
      <c r="G7100" s="5">
        <v>1</v>
      </c>
      <c r="H7100" s="5">
        <v>5</v>
      </c>
      <c r="I7100" s="5">
        <v>21</v>
      </c>
      <c r="J7100" s="5">
        <v>1</v>
      </c>
      <c r="K7100" s="5">
        <v>10</v>
      </c>
      <c r="L7100" s="5">
        <v>24</v>
      </c>
      <c r="M7100" s="5">
        <v>1</v>
      </c>
      <c r="N7100" s="5">
        <v>0</v>
      </c>
      <c r="O7100" s="5">
        <v>22</v>
      </c>
      <c r="P7100" s="5">
        <v>10</v>
      </c>
      <c r="Q7100" s="5">
        <v>20</v>
      </c>
      <c r="R7100" s="5">
        <v>25</v>
      </c>
      <c r="S7100" s="5" t="s">
        <v>26</v>
      </c>
      <c r="T7100" s="5"/>
    </row>
    <row r="7101" spans="1:20" x14ac:dyDescent="0.25">
      <c r="A7101" s="5">
        <f>7094</f>
      </c>
      <c r="B7101" s="5" t="s">
        <v>7120</v>
      </c>
      <c r="C7101" s="5" t="s">
        <v>27</v>
      </c>
      <c r="D7101" s="5" t="s">
        <v>26</v>
      </c>
      <c r="E7101" s="5">
        <v>23</v>
      </c>
      <c r="F7101" s="5">
        <v>70</v>
      </c>
      <c r="G7101" s="5">
        <v>1</v>
      </c>
      <c r="H7101" s="5">
        <v>5</v>
      </c>
      <c r="I7101" s="5">
        <v>21</v>
      </c>
      <c r="J7101" s="5">
        <v>1</v>
      </c>
      <c r="K7101" s="5">
        <v>10</v>
      </c>
      <c r="L7101" s="5">
        <v>24</v>
      </c>
      <c r="M7101" s="5">
        <v>1</v>
      </c>
      <c r="N7101" s="5">
        <v>0</v>
      </c>
      <c r="O7101" s="5">
        <v>22</v>
      </c>
      <c r="P7101" s="5">
        <v>10</v>
      </c>
      <c r="Q7101" s="5">
        <v>20</v>
      </c>
      <c r="R7101" s="5">
        <v>25</v>
      </c>
      <c r="S7101" s="5" t="s">
        <v>26</v>
      </c>
      <c r="T7101" s="5"/>
    </row>
    <row r="7102" spans="1:20" x14ac:dyDescent="0.25">
      <c r="A7102" s="5">
        <f>7095</f>
      </c>
      <c r="B7102" s="5" t="s">
        <v>7121</v>
      </c>
      <c r="C7102" s="5" t="s">
        <v>27</v>
      </c>
      <c r="D7102" s="5" t="s">
        <v>26</v>
      </c>
      <c r="E7102" s="5">
        <v>23</v>
      </c>
      <c r="F7102" s="5">
        <v>70</v>
      </c>
      <c r="G7102" s="5">
        <v>1</v>
      </c>
      <c r="H7102" s="5">
        <v>5</v>
      </c>
      <c r="I7102" s="5">
        <v>21</v>
      </c>
      <c r="J7102" s="5">
        <v>1</v>
      </c>
      <c r="K7102" s="5">
        <v>10</v>
      </c>
      <c r="L7102" s="5">
        <v>24</v>
      </c>
      <c r="M7102" s="5">
        <v>1</v>
      </c>
      <c r="N7102" s="5">
        <v>0</v>
      </c>
      <c r="O7102" s="5">
        <v>22</v>
      </c>
      <c r="P7102" s="5">
        <v>10</v>
      </c>
      <c r="Q7102" s="5">
        <v>20</v>
      </c>
      <c r="R7102" s="5">
        <v>25</v>
      </c>
      <c r="S7102" s="5" t="s">
        <v>26</v>
      </c>
      <c r="T7102" s="5"/>
    </row>
    <row r="7103" spans="1:20" x14ac:dyDescent="0.25">
      <c r="A7103" s="5">
        <f>7096</f>
      </c>
      <c r="B7103" s="5" t="s">
        <v>7122</v>
      </c>
      <c r="C7103" s="5" t="s">
        <v>27</v>
      </c>
      <c r="D7103" s="5" t="s">
        <v>26</v>
      </c>
      <c r="E7103" s="5">
        <v>23</v>
      </c>
      <c r="F7103" s="5">
        <v>70</v>
      </c>
      <c r="G7103" s="5">
        <v>1</v>
      </c>
      <c r="H7103" s="5">
        <v>5</v>
      </c>
      <c r="I7103" s="5">
        <v>21</v>
      </c>
      <c r="J7103" s="5">
        <v>1</v>
      </c>
      <c r="K7103" s="5">
        <v>10</v>
      </c>
      <c r="L7103" s="5">
        <v>24</v>
      </c>
      <c r="M7103" s="5">
        <v>1</v>
      </c>
      <c r="N7103" s="5">
        <v>0</v>
      </c>
      <c r="O7103" s="5">
        <v>22</v>
      </c>
      <c r="P7103" s="5">
        <v>10</v>
      </c>
      <c r="Q7103" s="5">
        <v>20</v>
      </c>
      <c r="R7103" s="5">
        <v>25</v>
      </c>
      <c r="S7103" s="5" t="s">
        <v>26</v>
      </c>
      <c r="T7103" s="5"/>
    </row>
    <row r="7104" spans="1:20" x14ac:dyDescent="0.25">
      <c r="A7104" s="5">
        <f>7097</f>
      </c>
      <c r="B7104" s="5" t="s">
        <v>7123</v>
      </c>
      <c r="C7104" s="5" t="s">
        <v>27</v>
      </c>
      <c r="D7104" s="5" t="s">
        <v>26</v>
      </c>
      <c r="E7104" s="5">
        <v>23</v>
      </c>
      <c r="F7104" s="5">
        <v>70</v>
      </c>
      <c r="G7104" s="5">
        <v>1</v>
      </c>
      <c r="H7104" s="5">
        <v>5</v>
      </c>
      <c r="I7104" s="5">
        <v>21</v>
      </c>
      <c r="J7104" s="5">
        <v>1</v>
      </c>
      <c r="K7104" s="5">
        <v>10</v>
      </c>
      <c r="L7104" s="5">
        <v>24</v>
      </c>
      <c r="M7104" s="5">
        <v>1</v>
      </c>
      <c r="N7104" s="5">
        <v>0</v>
      </c>
      <c r="O7104" s="5">
        <v>22</v>
      </c>
      <c r="P7104" s="5">
        <v>10</v>
      </c>
      <c r="Q7104" s="5">
        <v>20</v>
      </c>
      <c r="R7104" s="5">
        <v>25</v>
      </c>
      <c r="S7104" s="5" t="s">
        <v>26</v>
      </c>
      <c r="T7104" s="5"/>
    </row>
    <row r="7105" spans="1:20" x14ac:dyDescent="0.25">
      <c r="A7105" s="5">
        <f>7098</f>
      </c>
      <c r="B7105" s="5" t="s">
        <v>7124</v>
      </c>
      <c r="C7105" s="5" t="s">
        <v>27</v>
      </c>
      <c r="D7105" s="5" t="s">
        <v>26</v>
      </c>
      <c r="E7105" s="5">
        <v>23</v>
      </c>
      <c r="F7105" s="5">
        <v>70</v>
      </c>
      <c r="G7105" s="5">
        <v>1</v>
      </c>
      <c r="H7105" s="5">
        <v>5</v>
      </c>
      <c r="I7105" s="5">
        <v>21</v>
      </c>
      <c r="J7105" s="5">
        <v>1</v>
      </c>
      <c r="K7105" s="5">
        <v>10</v>
      </c>
      <c r="L7105" s="5">
        <v>24</v>
      </c>
      <c r="M7105" s="5">
        <v>1</v>
      </c>
      <c r="N7105" s="5">
        <v>0</v>
      </c>
      <c r="O7105" s="5">
        <v>22</v>
      </c>
      <c r="P7105" s="5">
        <v>10</v>
      </c>
      <c r="Q7105" s="5">
        <v>20</v>
      </c>
      <c r="R7105" s="5">
        <v>25</v>
      </c>
      <c r="S7105" s="5" t="s">
        <v>26</v>
      </c>
      <c r="T7105" s="5"/>
    </row>
    <row r="7106" spans="1:20" x14ac:dyDescent="0.25">
      <c r="A7106" s="5">
        <f>7099</f>
      </c>
      <c r="B7106" s="5" t="s">
        <v>7125</v>
      </c>
      <c r="C7106" s="5" t="s">
        <v>27</v>
      </c>
      <c r="D7106" s="5" t="s">
        <v>26</v>
      </c>
      <c r="E7106" s="5">
        <v>23</v>
      </c>
      <c r="F7106" s="5">
        <v>70</v>
      </c>
      <c r="G7106" s="5">
        <v>1</v>
      </c>
      <c r="H7106" s="5">
        <v>5</v>
      </c>
      <c r="I7106" s="5">
        <v>21</v>
      </c>
      <c r="J7106" s="5">
        <v>1</v>
      </c>
      <c r="K7106" s="5">
        <v>10</v>
      </c>
      <c r="L7106" s="5">
        <v>24</v>
      </c>
      <c r="M7106" s="5">
        <v>1</v>
      </c>
      <c r="N7106" s="5">
        <v>0</v>
      </c>
      <c r="O7106" s="5">
        <v>22</v>
      </c>
      <c r="P7106" s="5">
        <v>10</v>
      </c>
      <c r="Q7106" s="5">
        <v>20</v>
      </c>
      <c r="R7106" s="5">
        <v>25</v>
      </c>
      <c r="S7106" s="5" t="s">
        <v>26</v>
      </c>
      <c r="T7106" s="5"/>
    </row>
    <row r="7107" spans="1:20" x14ac:dyDescent="0.25">
      <c r="A7107" s="5">
        <f>7100</f>
      </c>
      <c r="B7107" s="5" t="s">
        <v>7126</v>
      </c>
      <c r="C7107" s="5" t="s">
        <v>27</v>
      </c>
      <c r="D7107" s="5" t="s">
        <v>26</v>
      </c>
      <c r="E7107" s="5">
        <v>23</v>
      </c>
      <c r="F7107" s="5">
        <v>70</v>
      </c>
      <c r="G7107" s="5">
        <v>1</v>
      </c>
      <c r="H7107" s="5">
        <v>5</v>
      </c>
      <c r="I7107" s="5">
        <v>21</v>
      </c>
      <c r="J7107" s="5">
        <v>1</v>
      </c>
      <c r="K7107" s="5">
        <v>10</v>
      </c>
      <c r="L7107" s="5">
        <v>24</v>
      </c>
      <c r="M7107" s="5">
        <v>1</v>
      </c>
      <c r="N7107" s="5">
        <v>0</v>
      </c>
      <c r="O7107" s="5">
        <v>22</v>
      </c>
      <c r="P7107" s="5">
        <v>10</v>
      </c>
      <c r="Q7107" s="5">
        <v>20</v>
      </c>
      <c r="R7107" s="5">
        <v>25</v>
      </c>
      <c r="S7107" s="5" t="s">
        <v>26</v>
      </c>
      <c r="T7107" s="5"/>
    </row>
    <row r="7108" spans="1:20" x14ac:dyDescent="0.25">
      <c r="A7108" s="5">
        <f>7101</f>
      </c>
      <c r="B7108" s="5" t="s">
        <v>7127</v>
      </c>
      <c r="C7108" s="5" t="s">
        <v>27</v>
      </c>
      <c r="D7108" s="5" t="s">
        <v>26</v>
      </c>
      <c r="E7108" s="5">
        <v>23</v>
      </c>
      <c r="F7108" s="5">
        <v>70</v>
      </c>
      <c r="G7108" s="5">
        <v>1</v>
      </c>
      <c r="H7108" s="5">
        <v>5</v>
      </c>
      <c r="I7108" s="5">
        <v>21</v>
      </c>
      <c r="J7108" s="5">
        <v>1</v>
      </c>
      <c r="K7108" s="5">
        <v>10</v>
      </c>
      <c r="L7108" s="5">
        <v>24</v>
      </c>
      <c r="M7108" s="5">
        <v>1</v>
      </c>
      <c r="N7108" s="5">
        <v>0</v>
      </c>
      <c r="O7108" s="5">
        <v>22</v>
      </c>
      <c r="P7108" s="5">
        <v>10</v>
      </c>
      <c r="Q7108" s="5">
        <v>20</v>
      </c>
      <c r="R7108" s="5">
        <v>25</v>
      </c>
      <c r="S7108" s="5" t="s">
        <v>26</v>
      </c>
      <c r="T7108" s="5"/>
    </row>
    <row r="7109" spans="1:20" x14ac:dyDescent="0.25">
      <c r="A7109" s="5">
        <f>7102</f>
      </c>
      <c r="B7109" s="5" t="s">
        <v>7128</v>
      </c>
      <c r="C7109" s="5" t="s">
        <v>27</v>
      </c>
      <c r="D7109" s="5" t="s">
        <v>26</v>
      </c>
      <c r="E7109" s="5">
        <v>23</v>
      </c>
      <c r="F7109" s="5">
        <v>70</v>
      </c>
      <c r="G7109" s="5">
        <v>1</v>
      </c>
      <c r="H7109" s="5">
        <v>5</v>
      </c>
      <c r="I7109" s="5">
        <v>21</v>
      </c>
      <c r="J7109" s="5">
        <v>1</v>
      </c>
      <c r="K7109" s="5">
        <v>10</v>
      </c>
      <c r="L7109" s="5">
        <v>24</v>
      </c>
      <c r="M7109" s="5">
        <v>1</v>
      </c>
      <c r="N7109" s="5">
        <v>0</v>
      </c>
      <c r="O7109" s="5">
        <v>22</v>
      </c>
      <c r="P7109" s="5">
        <v>10</v>
      </c>
      <c r="Q7109" s="5">
        <v>20</v>
      </c>
      <c r="R7109" s="5">
        <v>25</v>
      </c>
      <c r="S7109" s="5" t="s">
        <v>26</v>
      </c>
      <c r="T7109" s="5"/>
    </row>
    <row r="7110" spans="1:20" x14ac:dyDescent="0.25">
      <c r="A7110" s="5">
        <f>7103</f>
      </c>
      <c r="B7110" s="5" t="s">
        <v>7129</v>
      </c>
      <c r="C7110" s="5" t="s">
        <v>27</v>
      </c>
      <c r="D7110" s="5" t="s">
        <v>26</v>
      </c>
      <c r="E7110" s="5">
        <v>23</v>
      </c>
      <c r="F7110" s="5">
        <v>70</v>
      </c>
      <c r="G7110" s="5">
        <v>1</v>
      </c>
      <c r="H7110" s="5">
        <v>5</v>
      </c>
      <c r="I7110" s="5">
        <v>21</v>
      </c>
      <c r="J7110" s="5">
        <v>1</v>
      </c>
      <c r="K7110" s="5">
        <v>10</v>
      </c>
      <c r="L7110" s="5">
        <v>24</v>
      </c>
      <c r="M7110" s="5">
        <v>1</v>
      </c>
      <c r="N7110" s="5">
        <v>0</v>
      </c>
      <c r="O7110" s="5">
        <v>22</v>
      </c>
      <c r="P7110" s="5">
        <v>10</v>
      </c>
      <c r="Q7110" s="5">
        <v>20</v>
      </c>
      <c r="R7110" s="5">
        <v>25</v>
      </c>
      <c r="S7110" s="5" t="s">
        <v>26</v>
      </c>
      <c r="T7110" s="5"/>
    </row>
    <row r="7111" spans="1:20" x14ac:dyDescent="0.25">
      <c r="A7111" s="5">
        <f>7104</f>
      </c>
      <c r="B7111" s="5" t="s">
        <v>7130</v>
      </c>
      <c r="C7111" s="5" t="s">
        <v>27</v>
      </c>
      <c r="D7111" s="5" t="s">
        <v>26</v>
      </c>
      <c r="E7111" s="5">
        <v>23</v>
      </c>
      <c r="F7111" s="5">
        <v>70</v>
      </c>
      <c r="G7111" s="5">
        <v>1</v>
      </c>
      <c r="H7111" s="5">
        <v>5</v>
      </c>
      <c r="I7111" s="5">
        <v>21</v>
      </c>
      <c r="J7111" s="5">
        <v>1</v>
      </c>
      <c r="K7111" s="5">
        <v>10</v>
      </c>
      <c r="L7111" s="5">
        <v>24</v>
      </c>
      <c r="M7111" s="5">
        <v>1</v>
      </c>
      <c r="N7111" s="5">
        <v>0</v>
      </c>
      <c r="O7111" s="5">
        <v>22</v>
      </c>
      <c r="P7111" s="5">
        <v>10</v>
      </c>
      <c r="Q7111" s="5">
        <v>20</v>
      </c>
      <c r="R7111" s="5">
        <v>25</v>
      </c>
      <c r="S7111" s="5" t="s">
        <v>26</v>
      </c>
      <c r="T7111" s="5"/>
    </row>
    <row r="7112" spans="1:20" x14ac:dyDescent="0.25">
      <c r="A7112" s="5">
        <f>7105</f>
      </c>
      <c r="B7112" s="5" t="s">
        <v>7131</v>
      </c>
      <c r="C7112" s="5" t="s">
        <v>27</v>
      </c>
      <c r="D7112" s="5" t="s">
        <v>26</v>
      </c>
      <c r="E7112" s="5">
        <v>23</v>
      </c>
      <c r="F7112" s="5">
        <v>70</v>
      </c>
      <c r="G7112" s="5">
        <v>1</v>
      </c>
      <c r="H7112" s="5">
        <v>5</v>
      </c>
      <c r="I7112" s="5">
        <v>21</v>
      </c>
      <c r="J7112" s="5">
        <v>1</v>
      </c>
      <c r="K7112" s="5">
        <v>10</v>
      </c>
      <c r="L7112" s="5">
        <v>24</v>
      </c>
      <c r="M7112" s="5">
        <v>1</v>
      </c>
      <c r="N7112" s="5">
        <v>0</v>
      </c>
      <c r="O7112" s="5">
        <v>22</v>
      </c>
      <c r="P7112" s="5">
        <v>10</v>
      </c>
      <c r="Q7112" s="5">
        <v>20</v>
      </c>
      <c r="R7112" s="5">
        <v>25</v>
      </c>
      <c r="S7112" s="5" t="s">
        <v>26</v>
      </c>
      <c r="T7112" s="5"/>
    </row>
    <row r="7113" spans="1:20" x14ac:dyDescent="0.25">
      <c r="A7113" s="5">
        <f>7106</f>
      </c>
      <c r="B7113" s="5" t="s">
        <v>7132</v>
      </c>
      <c r="C7113" s="5" t="s">
        <v>27</v>
      </c>
      <c r="D7113" s="5" t="s">
        <v>26</v>
      </c>
      <c r="E7113" s="5">
        <v>23</v>
      </c>
      <c r="F7113" s="5">
        <v>70</v>
      </c>
      <c r="G7113" s="5">
        <v>1</v>
      </c>
      <c r="H7113" s="5">
        <v>5</v>
      </c>
      <c r="I7113" s="5">
        <v>21</v>
      </c>
      <c r="J7113" s="5">
        <v>1</v>
      </c>
      <c r="K7113" s="5">
        <v>10</v>
      </c>
      <c r="L7113" s="5">
        <v>24</v>
      </c>
      <c r="M7113" s="5">
        <v>1</v>
      </c>
      <c r="N7113" s="5">
        <v>0</v>
      </c>
      <c r="O7113" s="5">
        <v>22</v>
      </c>
      <c r="P7113" s="5">
        <v>10</v>
      </c>
      <c r="Q7113" s="5">
        <v>20</v>
      </c>
      <c r="R7113" s="5">
        <v>25</v>
      </c>
      <c r="S7113" s="5" t="s">
        <v>26</v>
      </c>
      <c r="T7113" s="5"/>
    </row>
    <row r="7114" spans="1:20" x14ac:dyDescent="0.25">
      <c r="A7114" s="5">
        <f>7107</f>
      </c>
      <c r="B7114" s="5" t="s">
        <v>7133</v>
      </c>
      <c r="C7114" s="5" t="s">
        <v>27</v>
      </c>
      <c r="D7114" s="5" t="s">
        <v>26</v>
      </c>
      <c r="E7114" s="5">
        <v>23</v>
      </c>
      <c r="F7114" s="5">
        <v>70</v>
      </c>
      <c r="G7114" s="5">
        <v>1</v>
      </c>
      <c r="H7114" s="5">
        <v>5</v>
      </c>
      <c r="I7114" s="5">
        <v>21</v>
      </c>
      <c r="J7114" s="5">
        <v>1</v>
      </c>
      <c r="K7114" s="5">
        <v>10</v>
      </c>
      <c r="L7114" s="5">
        <v>24</v>
      </c>
      <c r="M7114" s="5">
        <v>1</v>
      </c>
      <c r="N7114" s="5">
        <v>0</v>
      </c>
      <c r="O7114" s="5">
        <v>22</v>
      </c>
      <c r="P7114" s="5">
        <v>10</v>
      </c>
      <c r="Q7114" s="5">
        <v>20</v>
      </c>
      <c r="R7114" s="5">
        <v>25</v>
      </c>
      <c r="S7114" s="5" t="s">
        <v>26</v>
      </c>
      <c r="T7114" s="5"/>
    </row>
    <row r="7115" spans="1:20" x14ac:dyDescent="0.25">
      <c r="A7115" s="5">
        <f>7108</f>
      </c>
      <c r="B7115" s="5" t="s">
        <v>7134</v>
      </c>
      <c r="C7115" s="5" t="s">
        <v>27</v>
      </c>
      <c r="D7115" s="5" t="s">
        <v>26</v>
      </c>
      <c r="E7115" s="5">
        <v>23</v>
      </c>
      <c r="F7115" s="5">
        <v>70</v>
      </c>
      <c r="G7115" s="5">
        <v>1</v>
      </c>
      <c r="H7115" s="5">
        <v>5</v>
      </c>
      <c r="I7115" s="5">
        <v>21</v>
      </c>
      <c r="J7115" s="5">
        <v>1</v>
      </c>
      <c r="K7115" s="5">
        <v>10</v>
      </c>
      <c r="L7115" s="5">
        <v>24</v>
      </c>
      <c r="M7115" s="5">
        <v>1</v>
      </c>
      <c r="N7115" s="5">
        <v>0</v>
      </c>
      <c r="O7115" s="5">
        <v>22</v>
      </c>
      <c r="P7115" s="5">
        <v>10</v>
      </c>
      <c r="Q7115" s="5">
        <v>20</v>
      </c>
      <c r="R7115" s="5">
        <v>25</v>
      </c>
      <c r="S7115" s="5" t="s">
        <v>26</v>
      </c>
      <c r="T7115" s="5"/>
    </row>
    <row r="7116" spans="1:20" x14ac:dyDescent="0.25">
      <c r="A7116" s="5">
        <f>7109</f>
      </c>
      <c r="B7116" s="5" t="s">
        <v>7135</v>
      </c>
      <c r="C7116" s="5" t="s">
        <v>27</v>
      </c>
      <c r="D7116" s="5" t="s">
        <v>26</v>
      </c>
      <c r="E7116" s="5">
        <v>23</v>
      </c>
      <c r="F7116" s="5">
        <v>70</v>
      </c>
      <c r="G7116" s="5">
        <v>1</v>
      </c>
      <c r="H7116" s="5">
        <v>5</v>
      </c>
      <c r="I7116" s="5">
        <v>21</v>
      </c>
      <c r="J7116" s="5">
        <v>1</v>
      </c>
      <c r="K7116" s="5">
        <v>10</v>
      </c>
      <c r="L7116" s="5">
        <v>24</v>
      </c>
      <c r="M7116" s="5">
        <v>1</v>
      </c>
      <c r="N7116" s="5">
        <v>0</v>
      </c>
      <c r="O7116" s="5">
        <v>22</v>
      </c>
      <c r="P7116" s="5">
        <v>10</v>
      </c>
      <c r="Q7116" s="5">
        <v>20</v>
      </c>
      <c r="R7116" s="5">
        <v>25</v>
      </c>
      <c r="S7116" s="5" t="s">
        <v>26</v>
      </c>
      <c r="T7116" s="5"/>
    </row>
    <row r="7117" spans="1:20" x14ac:dyDescent="0.25">
      <c r="A7117" s="5">
        <f>7110</f>
      </c>
      <c r="B7117" s="5" t="s">
        <v>7136</v>
      </c>
      <c r="C7117" s="5" t="s">
        <v>27</v>
      </c>
      <c r="D7117" s="5" t="s">
        <v>26</v>
      </c>
      <c r="E7117" s="5">
        <v>23</v>
      </c>
      <c r="F7117" s="5">
        <v>70</v>
      </c>
      <c r="G7117" s="5">
        <v>1</v>
      </c>
      <c r="H7117" s="5">
        <v>5</v>
      </c>
      <c r="I7117" s="5">
        <v>21</v>
      </c>
      <c r="J7117" s="5">
        <v>1</v>
      </c>
      <c r="K7117" s="5">
        <v>10</v>
      </c>
      <c r="L7117" s="5">
        <v>24</v>
      </c>
      <c r="M7117" s="5">
        <v>1</v>
      </c>
      <c r="N7117" s="5">
        <v>0</v>
      </c>
      <c r="O7117" s="5">
        <v>22</v>
      </c>
      <c r="P7117" s="5">
        <v>10</v>
      </c>
      <c r="Q7117" s="5">
        <v>20</v>
      </c>
      <c r="R7117" s="5">
        <v>25</v>
      </c>
      <c r="S7117" s="5" t="s">
        <v>26</v>
      </c>
      <c r="T7117" s="5"/>
    </row>
    <row r="7118" spans="1:20" x14ac:dyDescent="0.25">
      <c r="A7118" s="5">
        <f>7111</f>
      </c>
      <c r="B7118" s="5" t="s">
        <v>7137</v>
      </c>
      <c r="C7118" s="5" t="s">
        <v>27</v>
      </c>
      <c r="D7118" s="5" t="s">
        <v>26</v>
      </c>
      <c r="E7118" s="5">
        <v>23</v>
      </c>
      <c r="F7118" s="5">
        <v>70</v>
      </c>
      <c r="G7118" s="5">
        <v>1</v>
      </c>
      <c r="H7118" s="5">
        <v>5</v>
      </c>
      <c r="I7118" s="5">
        <v>21</v>
      </c>
      <c r="J7118" s="5">
        <v>1</v>
      </c>
      <c r="K7118" s="5">
        <v>10</v>
      </c>
      <c r="L7118" s="5">
        <v>24</v>
      </c>
      <c r="M7118" s="5">
        <v>1</v>
      </c>
      <c r="N7118" s="5">
        <v>0</v>
      </c>
      <c r="O7118" s="5">
        <v>22</v>
      </c>
      <c r="P7118" s="5">
        <v>10</v>
      </c>
      <c r="Q7118" s="5">
        <v>20</v>
      </c>
      <c r="R7118" s="5">
        <v>25</v>
      </c>
      <c r="S7118" s="5" t="s">
        <v>26</v>
      </c>
      <c r="T7118" s="5"/>
    </row>
    <row r="7119" spans="1:20" x14ac:dyDescent="0.25">
      <c r="A7119" s="5">
        <f>7112</f>
      </c>
      <c r="B7119" s="5" t="s">
        <v>7138</v>
      </c>
      <c r="C7119" s="5" t="s">
        <v>27</v>
      </c>
      <c r="D7119" s="5" t="s">
        <v>26</v>
      </c>
      <c r="E7119" s="5">
        <v>23</v>
      </c>
      <c r="F7119" s="5">
        <v>70</v>
      </c>
      <c r="G7119" s="5">
        <v>1</v>
      </c>
      <c r="H7119" s="5">
        <v>5</v>
      </c>
      <c r="I7119" s="5">
        <v>21</v>
      </c>
      <c r="J7119" s="5">
        <v>1</v>
      </c>
      <c r="K7119" s="5">
        <v>10</v>
      </c>
      <c r="L7119" s="5">
        <v>24</v>
      </c>
      <c r="M7119" s="5">
        <v>1</v>
      </c>
      <c r="N7119" s="5">
        <v>0</v>
      </c>
      <c r="O7119" s="5">
        <v>22</v>
      </c>
      <c r="P7119" s="5">
        <v>10</v>
      </c>
      <c r="Q7119" s="5">
        <v>20</v>
      </c>
      <c r="R7119" s="5">
        <v>25</v>
      </c>
      <c r="S7119" s="5" t="s">
        <v>26</v>
      </c>
      <c r="T7119" s="5"/>
    </row>
    <row r="7120" spans="1:20" x14ac:dyDescent="0.25">
      <c r="A7120" s="5">
        <f>7113</f>
      </c>
      <c r="B7120" s="5" t="s">
        <v>7139</v>
      </c>
      <c r="C7120" s="5" t="s">
        <v>27</v>
      </c>
      <c r="D7120" s="5" t="s">
        <v>26</v>
      </c>
      <c r="E7120" s="5">
        <v>23</v>
      </c>
      <c r="F7120" s="5">
        <v>70</v>
      </c>
      <c r="G7120" s="5">
        <v>1</v>
      </c>
      <c r="H7120" s="5">
        <v>5</v>
      </c>
      <c r="I7120" s="5">
        <v>21</v>
      </c>
      <c r="J7120" s="5">
        <v>1</v>
      </c>
      <c r="K7120" s="5">
        <v>10</v>
      </c>
      <c r="L7120" s="5">
        <v>24</v>
      </c>
      <c r="M7120" s="5">
        <v>1</v>
      </c>
      <c r="N7120" s="5">
        <v>0</v>
      </c>
      <c r="O7120" s="5">
        <v>22</v>
      </c>
      <c r="P7120" s="5">
        <v>10</v>
      </c>
      <c r="Q7120" s="5">
        <v>20</v>
      </c>
      <c r="R7120" s="5">
        <v>25</v>
      </c>
      <c r="S7120" s="5" t="s">
        <v>26</v>
      </c>
      <c r="T7120" s="5"/>
    </row>
    <row r="7121" spans="1:20" x14ac:dyDescent="0.25">
      <c r="A7121" s="5">
        <f>7114</f>
      </c>
      <c r="B7121" s="5" t="s">
        <v>7140</v>
      </c>
      <c r="C7121" s="5" t="s">
        <v>27</v>
      </c>
      <c r="D7121" s="5" t="s">
        <v>26</v>
      </c>
      <c r="E7121" s="5">
        <v>23</v>
      </c>
      <c r="F7121" s="5">
        <v>70</v>
      </c>
      <c r="G7121" s="5">
        <v>1</v>
      </c>
      <c r="H7121" s="5">
        <v>5</v>
      </c>
      <c r="I7121" s="5">
        <v>21</v>
      </c>
      <c r="J7121" s="5">
        <v>1</v>
      </c>
      <c r="K7121" s="5">
        <v>10</v>
      </c>
      <c r="L7121" s="5">
        <v>24</v>
      </c>
      <c r="M7121" s="5">
        <v>1</v>
      </c>
      <c r="N7121" s="5">
        <v>0</v>
      </c>
      <c r="O7121" s="5">
        <v>22</v>
      </c>
      <c r="P7121" s="5">
        <v>10</v>
      </c>
      <c r="Q7121" s="5">
        <v>20</v>
      </c>
      <c r="R7121" s="5">
        <v>25</v>
      </c>
      <c r="S7121" s="5" t="s">
        <v>26</v>
      </c>
      <c r="T7121" s="5"/>
    </row>
    <row r="7122" spans="1:20" x14ac:dyDescent="0.25">
      <c r="A7122" s="5">
        <f>7115</f>
      </c>
      <c r="B7122" s="5" t="s">
        <v>7141</v>
      </c>
      <c r="C7122" s="5" t="s">
        <v>27</v>
      </c>
      <c r="D7122" s="5" t="s">
        <v>26</v>
      </c>
      <c r="E7122" s="5">
        <v>23</v>
      </c>
      <c r="F7122" s="5">
        <v>70</v>
      </c>
      <c r="G7122" s="5">
        <v>1</v>
      </c>
      <c r="H7122" s="5">
        <v>5</v>
      </c>
      <c r="I7122" s="5">
        <v>21</v>
      </c>
      <c r="J7122" s="5">
        <v>1</v>
      </c>
      <c r="K7122" s="5">
        <v>10</v>
      </c>
      <c r="L7122" s="5">
        <v>24</v>
      </c>
      <c r="M7122" s="5">
        <v>1</v>
      </c>
      <c r="N7122" s="5">
        <v>0</v>
      </c>
      <c r="O7122" s="5">
        <v>22</v>
      </c>
      <c r="P7122" s="5">
        <v>10</v>
      </c>
      <c r="Q7122" s="5">
        <v>20</v>
      </c>
      <c r="R7122" s="5">
        <v>25</v>
      </c>
      <c r="S7122" s="5" t="s">
        <v>26</v>
      </c>
      <c r="T7122" s="5"/>
    </row>
    <row r="7123" spans="1:20" x14ac:dyDescent="0.25">
      <c r="A7123" s="5">
        <f>7116</f>
      </c>
      <c r="B7123" s="5" t="s">
        <v>7142</v>
      </c>
      <c r="C7123" s="5" t="s">
        <v>27</v>
      </c>
      <c r="D7123" s="5" t="s">
        <v>26</v>
      </c>
      <c r="E7123" s="5">
        <v>23</v>
      </c>
      <c r="F7123" s="5">
        <v>70</v>
      </c>
      <c r="G7123" s="5">
        <v>1</v>
      </c>
      <c r="H7123" s="5">
        <v>5</v>
      </c>
      <c r="I7123" s="5">
        <v>21</v>
      </c>
      <c r="J7123" s="5">
        <v>1</v>
      </c>
      <c r="K7123" s="5">
        <v>10</v>
      </c>
      <c r="L7123" s="5">
        <v>24</v>
      </c>
      <c r="M7123" s="5">
        <v>1</v>
      </c>
      <c r="N7123" s="5">
        <v>0</v>
      </c>
      <c r="O7123" s="5">
        <v>22</v>
      </c>
      <c r="P7123" s="5">
        <v>10</v>
      </c>
      <c r="Q7123" s="5">
        <v>20</v>
      </c>
      <c r="R7123" s="5">
        <v>25</v>
      </c>
      <c r="S7123" s="5" t="s">
        <v>26</v>
      </c>
      <c r="T7123" s="5"/>
    </row>
    <row r="7124" spans="1:20" x14ac:dyDescent="0.25">
      <c r="A7124" s="5">
        <f>7117</f>
      </c>
      <c r="B7124" s="5" t="s">
        <v>7143</v>
      </c>
      <c r="C7124" s="5" t="s">
        <v>27</v>
      </c>
      <c r="D7124" s="5" t="s">
        <v>26</v>
      </c>
      <c r="E7124" s="5">
        <v>23</v>
      </c>
      <c r="F7124" s="5">
        <v>70</v>
      </c>
      <c r="G7124" s="5">
        <v>1</v>
      </c>
      <c r="H7124" s="5">
        <v>5</v>
      </c>
      <c r="I7124" s="5">
        <v>21</v>
      </c>
      <c r="J7124" s="5">
        <v>1</v>
      </c>
      <c r="K7124" s="5">
        <v>10</v>
      </c>
      <c r="L7124" s="5">
        <v>24</v>
      </c>
      <c r="M7124" s="5">
        <v>1</v>
      </c>
      <c r="N7124" s="5">
        <v>0</v>
      </c>
      <c r="O7124" s="5">
        <v>22</v>
      </c>
      <c r="P7124" s="5">
        <v>10</v>
      </c>
      <c r="Q7124" s="5">
        <v>20</v>
      </c>
      <c r="R7124" s="5">
        <v>25</v>
      </c>
      <c r="S7124" s="5" t="s">
        <v>26</v>
      </c>
      <c r="T7124" s="5"/>
    </row>
    <row r="7125" spans="1:20" x14ac:dyDescent="0.25">
      <c r="A7125" s="5">
        <f>7118</f>
      </c>
      <c r="B7125" s="5" t="s">
        <v>7144</v>
      </c>
      <c r="C7125" s="5" t="s">
        <v>27</v>
      </c>
      <c r="D7125" s="5" t="s">
        <v>26</v>
      </c>
      <c r="E7125" s="5">
        <v>23</v>
      </c>
      <c r="F7125" s="5">
        <v>70</v>
      </c>
      <c r="G7125" s="5">
        <v>1</v>
      </c>
      <c r="H7125" s="5">
        <v>5</v>
      </c>
      <c r="I7125" s="5">
        <v>21</v>
      </c>
      <c r="J7125" s="5">
        <v>1</v>
      </c>
      <c r="K7125" s="5">
        <v>10</v>
      </c>
      <c r="L7125" s="5">
        <v>24</v>
      </c>
      <c r="M7125" s="5">
        <v>1</v>
      </c>
      <c r="N7125" s="5">
        <v>0</v>
      </c>
      <c r="O7125" s="5">
        <v>22</v>
      </c>
      <c r="P7125" s="5">
        <v>10</v>
      </c>
      <c r="Q7125" s="5">
        <v>20</v>
      </c>
      <c r="R7125" s="5">
        <v>25</v>
      </c>
      <c r="S7125" s="5" t="s">
        <v>26</v>
      </c>
      <c r="T7125" s="5"/>
    </row>
    <row r="7126" spans="1:20" x14ac:dyDescent="0.25">
      <c r="A7126" s="5">
        <f>7119</f>
      </c>
      <c r="B7126" s="5" t="s">
        <v>7145</v>
      </c>
      <c r="C7126" s="5" t="s">
        <v>27</v>
      </c>
      <c r="D7126" s="5" t="s">
        <v>26</v>
      </c>
      <c r="E7126" s="5">
        <v>23</v>
      </c>
      <c r="F7126" s="5">
        <v>70</v>
      </c>
      <c r="G7126" s="5">
        <v>1</v>
      </c>
      <c r="H7126" s="5">
        <v>5</v>
      </c>
      <c r="I7126" s="5">
        <v>21</v>
      </c>
      <c r="J7126" s="5">
        <v>1</v>
      </c>
      <c r="K7126" s="5">
        <v>10</v>
      </c>
      <c r="L7126" s="5">
        <v>24</v>
      </c>
      <c r="M7126" s="5">
        <v>1</v>
      </c>
      <c r="N7126" s="5">
        <v>0</v>
      </c>
      <c r="O7126" s="5">
        <v>22</v>
      </c>
      <c r="P7126" s="5">
        <v>10</v>
      </c>
      <c r="Q7126" s="5">
        <v>20</v>
      </c>
      <c r="R7126" s="5">
        <v>25</v>
      </c>
      <c r="S7126" s="5" t="s">
        <v>26</v>
      </c>
      <c r="T7126" s="5"/>
    </row>
    <row r="7127" spans="1:20" x14ac:dyDescent="0.25">
      <c r="A7127" s="5">
        <f>7120</f>
      </c>
      <c r="B7127" s="5" t="s">
        <v>7146</v>
      </c>
      <c r="C7127" s="5" t="s">
        <v>27</v>
      </c>
      <c r="D7127" s="5" t="s">
        <v>26</v>
      </c>
      <c r="E7127" s="5">
        <v>23</v>
      </c>
      <c r="F7127" s="5">
        <v>70</v>
      </c>
      <c r="G7127" s="5">
        <v>1</v>
      </c>
      <c r="H7127" s="5">
        <v>5</v>
      </c>
      <c r="I7127" s="5">
        <v>21</v>
      </c>
      <c r="J7127" s="5">
        <v>1</v>
      </c>
      <c r="K7127" s="5">
        <v>10</v>
      </c>
      <c r="L7127" s="5">
        <v>24</v>
      </c>
      <c r="M7127" s="5">
        <v>1</v>
      </c>
      <c r="N7127" s="5">
        <v>0</v>
      </c>
      <c r="O7127" s="5">
        <v>22</v>
      </c>
      <c r="P7127" s="5">
        <v>10</v>
      </c>
      <c r="Q7127" s="5">
        <v>20</v>
      </c>
      <c r="R7127" s="5">
        <v>25</v>
      </c>
      <c r="S7127" s="5" t="s">
        <v>26</v>
      </c>
      <c r="T7127" s="5"/>
    </row>
    <row r="7128" spans="1:20" x14ac:dyDescent="0.25">
      <c r="A7128" s="5">
        <f>7121</f>
      </c>
      <c r="B7128" s="5" t="s">
        <v>7147</v>
      </c>
      <c r="C7128" s="5" t="s">
        <v>27</v>
      </c>
      <c r="D7128" s="5" t="s">
        <v>26</v>
      </c>
      <c r="E7128" s="5">
        <v>23</v>
      </c>
      <c r="F7128" s="5">
        <v>70</v>
      </c>
      <c r="G7128" s="5">
        <v>1</v>
      </c>
      <c r="H7128" s="5">
        <v>5</v>
      </c>
      <c r="I7128" s="5">
        <v>21</v>
      </c>
      <c r="J7128" s="5">
        <v>1</v>
      </c>
      <c r="K7128" s="5">
        <v>10</v>
      </c>
      <c r="L7128" s="5">
        <v>24</v>
      </c>
      <c r="M7128" s="5">
        <v>1</v>
      </c>
      <c r="N7128" s="5">
        <v>0</v>
      </c>
      <c r="O7128" s="5">
        <v>22</v>
      </c>
      <c r="P7128" s="5">
        <v>10</v>
      </c>
      <c r="Q7128" s="5">
        <v>20</v>
      </c>
      <c r="R7128" s="5">
        <v>25</v>
      </c>
      <c r="S7128" s="5" t="s">
        <v>26</v>
      </c>
      <c r="T7128" s="5"/>
    </row>
    <row r="7129" spans="1:20" x14ac:dyDescent="0.25">
      <c r="A7129" s="5">
        <f>7122</f>
      </c>
      <c r="B7129" s="5" t="s">
        <v>7148</v>
      </c>
      <c r="C7129" s="5" t="s">
        <v>27</v>
      </c>
      <c r="D7129" s="5" t="s">
        <v>26</v>
      </c>
      <c r="E7129" s="5">
        <v>23</v>
      </c>
      <c r="F7129" s="5">
        <v>70</v>
      </c>
      <c r="G7129" s="5">
        <v>1</v>
      </c>
      <c r="H7129" s="5">
        <v>5</v>
      </c>
      <c r="I7129" s="5">
        <v>21</v>
      </c>
      <c r="J7129" s="5">
        <v>1</v>
      </c>
      <c r="K7129" s="5">
        <v>10</v>
      </c>
      <c r="L7129" s="5">
        <v>24</v>
      </c>
      <c r="M7129" s="5">
        <v>1</v>
      </c>
      <c r="N7129" s="5">
        <v>0</v>
      </c>
      <c r="O7129" s="5">
        <v>22</v>
      </c>
      <c r="P7129" s="5">
        <v>10</v>
      </c>
      <c r="Q7129" s="5">
        <v>20</v>
      </c>
      <c r="R7129" s="5">
        <v>25</v>
      </c>
      <c r="S7129" s="5" t="s">
        <v>26</v>
      </c>
      <c r="T7129" s="5"/>
    </row>
    <row r="7130" spans="1:20" x14ac:dyDescent="0.25">
      <c r="A7130" s="5">
        <f>7123</f>
      </c>
      <c r="B7130" s="5" t="s">
        <v>7149</v>
      </c>
      <c r="C7130" s="5" t="s">
        <v>27</v>
      </c>
      <c r="D7130" s="5" t="s">
        <v>26</v>
      </c>
      <c r="E7130" s="5">
        <v>23</v>
      </c>
      <c r="F7130" s="5">
        <v>70</v>
      </c>
      <c r="G7130" s="5">
        <v>1</v>
      </c>
      <c r="H7130" s="5">
        <v>5</v>
      </c>
      <c r="I7130" s="5">
        <v>21</v>
      </c>
      <c r="J7130" s="5">
        <v>1</v>
      </c>
      <c r="K7130" s="5">
        <v>10</v>
      </c>
      <c r="L7130" s="5">
        <v>24</v>
      </c>
      <c r="M7130" s="5">
        <v>1</v>
      </c>
      <c r="N7130" s="5">
        <v>0</v>
      </c>
      <c r="O7130" s="5">
        <v>22</v>
      </c>
      <c r="P7130" s="5">
        <v>10</v>
      </c>
      <c r="Q7130" s="5">
        <v>20</v>
      </c>
      <c r="R7130" s="5">
        <v>25</v>
      </c>
      <c r="S7130" s="5" t="s">
        <v>26</v>
      </c>
      <c r="T7130" s="5"/>
    </row>
    <row r="7131" spans="1:20" x14ac:dyDescent="0.25">
      <c r="A7131" s="5">
        <f>7124</f>
      </c>
      <c r="B7131" s="5" t="s">
        <v>7150</v>
      </c>
      <c r="C7131" s="5" t="s">
        <v>27</v>
      </c>
      <c r="D7131" s="5" t="s">
        <v>26</v>
      </c>
      <c r="E7131" s="5">
        <v>23</v>
      </c>
      <c r="F7131" s="5">
        <v>70</v>
      </c>
      <c r="G7131" s="5">
        <v>1</v>
      </c>
      <c r="H7131" s="5">
        <v>5</v>
      </c>
      <c r="I7131" s="5">
        <v>21</v>
      </c>
      <c r="J7131" s="5">
        <v>1</v>
      </c>
      <c r="K7131" s="5">
        <v>10</v>
      </c>
      <c r="L7131" s="5">
        <v>24</v>
      </c>
      <c r="M7131" s="5">
        <v>1</v>
      </c>
      <c r="N7131" s="5">
        <v>0</v>
      </c>
      <c r="O7131" s="5">
        <v>22</v>
      </c>
      <c r="P7131" s="5">
        <v>10</v>
      </c>
      <c r="Q7131" s="5">
        <v>20</v>
      </c>
      <c r="R7131" s="5">
        <v>25</v>
      </c>
      <c r="S7131" s="5" t="s">
        <v>26</v>
      </c>
      <c r="T7131" s="5"/>
    </row>
    <row r="7132" spans="1:20" x14ac:dyDescent="0.25">
      <c r="A7132" s="5">
        <f>7125</f>
      </c>
      <c r="B7132" s="5" t="s">
        <v>7151</v>
      </c>
      <c r="C7132" s="5" t="s">
        <v>27</v>
      </c>
      <c r="D7132" s="5" t="s">
        <v>26</v>
      </c>
      <c r="E7132" s="5">
        <v>23</v>
      </c>
      <c r="F7132" s="5">
        <v>70</v>
      </c>
      <c r="G7132" s="5">
        <v>1</v>
      </c>
      <c r="H7132" s="5">
        <v>5</v>
      </c>
      <c r="I7132" s="5">
        <v>21</v>
      </c>
      <c r="J7132" s="5">
        <v>1</v>
      </c>
      <c r="K7132" s="5">
        <v>10</v>
      </c>
      <c r="L7132" s="5">
        <v>24</v>
      </c>
      <c r="M7132" s="5">
        <v>1</v>
      </c>
      <c r="N7132" s="5">
        <v>0</v>
      </c>
      <c r="O7132" s="5">
        <v>22</v>
      </c>
      <c r="P7132" s="5">
        <v>10</v>
      </c>
      <c r="Q7132" s="5">
        <v>20</v>
      </c>
      <c r="R7132" s="5">
        <v>25</v>
      </c>
      <c r="S7132" s="5" t="s">
        <v>26</v>
      </c>
      <c r="T7132" s="5"/>
    </row>
    <row r="7133" spans="1:20" x14ac:dyDescent="0.25">
      <c r="A7133" s="5">
        <f>7126</f>
      </c>
      <c r="B7133" s="5" t="s">
        <v>7152</v>
      </c>
      <c r="C7133" s="5" t="s">
        <v>27</v>
      </c>
      <c r="D7133" s="5" t="s">
        <v>26</v>
      </c>
      <c r="E7133" s="5">
        <v>23</v>
      </c>
      <c r="F7133" s="5">
        <v>70</v>
      </c>
      <c r="G7133" s="5">
        <v>1</v>
      </c>
      <c r="H7133" s="5">
        <v>5</v>
      </c>
      <c r="I7133" s="5">
        <v>21</v>
      </c>
      <c r="J7133" s="5">
        <v>1</v>
      </c>
      <c r="K7133" s="5">
        <v>10</v>
      </c>
      <c r="L7133" s="5">
        <v>24</v>
      </c>
      <c r="M7133" s="5">
        <v>1</v>
      </c>
      <c r="N7133" s="5">
        <v>0</v>
      </c>
      <c r="O7133" s="5">
        <v>22</v>
      </c>
      <c r="P7133" s="5">
        <v>10</v>
      </c>
      <c r="Q7133" s="5">
        <v>20</v>
      </c>
      <c r="R7133" s="5">
        <v>25</v>
      </c>
      <c r="S7133" s="5" t="s">
        <v>26</v>
      </c>
      <c r="T7133" s="5"/>
    </row>
    <row r="7134" spans="1:20" x14ac:dyDescent="0.25">
      <c r="A7134" s="5">
        <f>7127</f>
      </c>
      <c r="B7134" s="5" t="s">
        <v>7153</v>
      </c>
      <c r="C7134" s="5" t="s">
        <v>27</v>
      </c>
      <c r="D7134" s="5" t="s">
        <v>26</v>
      </c>
      <c r="E7134" s="5">
        <v>23</v>
      </c>
      <c r="F7134" s="5">
        <v>70</v>
      </c>
      <c r="G7134" s="5">
        <v>1</v>
      </c>
      <c r="H7134" s="5">
        <v>5</v>
      </c>
      <c r="I7134" s="5">
        <v>21</v>
      </c>
      <c r="J7134" s="5">
        <v>1</v>
      </c>
      <c r="K7134" s="5">
        <v>10</v>
      </c>
      <c r="L7134" s="5">
        <v>24</v>
      </c>
      <c r="M7134" s="5">
        <v>1</v>
      </c>
      <c r="N7134" s="5">
        <v>0</v>
      </c>
      <c r="O7134" s="5">
        <v>22</v>
      </c>
      <c r="P7134" s="5">
        <v>10</v>
      </c>
      <c r="Q7134" s="5">
        <v>20</v>
      </c>
      <c r="R7134" s="5">
        <v>25</v>
      </c>
      <c r="S7134" s="5" t="s">
        <v>26</v>
      </c>
      <c r="T7134" s="5"/>
    </row>
    <row r="7135" spans="1:20" x14ac:dyDescent="0.25">
      <c r="A7135" s="5">
        <f>7128</f>
      </c>
      <c r="B7135" s="5" t="s">
        <v>7154</v>
      </c>
      <c r="C7135" s="5" t="s">
        <v>27</v>
      </c>
      <c r="D7135" s="5" t="s">
        <v>26</v>
      </c>
      <c r="E7135" s="5">
        <v>23</v>
      </c>
      <c r="F7135" s="5">
        <v>70</v>
      </c>
      <c r="G7135" s="5">
        <v>1</v>
      </c>
      <c r="H7135" s="5">
        <v>5</v>
      </c>
      <c r="I7135" s="5">
        <v>21</v>
      </c>
      <c r="J7135" s="5">
        <v>1</v>
      </c>
      <c r="K7135" s="5">
        <v>10</v>
      </c>
      <c r="L7135" s="5">
        <v>24</v>
      </c>
      <c r="M7135" s="5">
        <v>1</v>
      </c>
      <c r="N7135" s="5">
        <v>0</v>
      </c>
      <c r="O7135" s="5">
        <v>22</v>
      </c>
      <c r="P7135" s="5">
        <v>10</v>
      </c>
      <c r="Q7135" s="5">
        <v>20</v>
      </c>
      <c r="R7135" s="5">
        <v>25</v>
      </c>
      <c r="S7135" s="5" t="s">
        <v>26</v>
      </c>
      <c r="T7135" s="5"/>
    </row>
    <row r="7136" spans="1:20" x14ac:dyDescent="0.25">
      <c r="A7136" s="5">
        <f>7129</f>
      </c>
      <c r="B7136" s="5" t="s">
        <v>7155</v>
      </c>
      <c r="C7136" s="5" t="s">
        <v>27</v>
      </c>
      <c r="D7136" s="5" t="s">
        <v>26</v>
      </c>
      <c r="E7136" s="5">
        <v>23</v>
      </c>
      <c r="F7136" s="5">
        <v>70</v>
      </c>
      <c r="G7136" s="5">
        <v>1</v>
      </c>
      <c r="H7136" s="5">
        <v>5</v>
      </c>
      <c r="I7136" s="5">
        <v>21</v>
      </c>
      <c r="J7136" s="5">
        <v>1</v>
      </c>
      <c r="K7136" s="5">
        <v>10</v>
      </c>
      <c r="L7136" s="5">
        <v>24</v>
      </c>
      <c r="M7136" s="5">
        <v>1</v>
      </c>
      <c r="N7136" s="5">
        <v>0</v>
      </c>
      <c r="O7136" s="5">
        <v>22</v>
      </c>
      <c r="P7136" s="5">
        <v>10</v>
      </c>
      <c r="Q7136" s="5">
        <v>20</v>
      </c>
      <c r="R7136" s="5">
        <v>25</v>
      </c>
      <c r="S7136" s="5" t="s">
        <v>26</v>
      </c>
      <c r="T7136" s="5"/>
    </row>
    <row r="7137" spans="1:20" x14ac:dyDescent="0.25">
      <c r="A7137" s="5">
        <f>7130</f>
      </c>
      <c r="B7137" s="5" t="s">
        <v>7156</v>
      </c>
      <c r="C7137" s="5" t="s">
        <v>27</v>
      </c>
      <c r="D7137" s="5" t="s">
        <v>26</v>
      </c>
      <c r="E7137" s="5">
        <v>23</v>
      </c>
      <c r="F7137" s="5">
        <v>70</v>
      </c>
      <c r="G7137" s="5">
        <v>1</v>
      </c>
      <c r="H7137" s="5">
        <v>5</v>
      </c>
      <c r="I7137" s="5">
        <v>21</v>
      </c>
      <c r="J7137" s="5">
        <v>1</v>
      </c>
      <c r="K7137" s="5">
        <v>10</v>
      </c>
      <c r="L7137" s="5">
        <v>24</v>
      </c>
      <c r="M7137" s="5">
        <v>1</v>
      </c>
      <c r="N7137" s="5">
        <v>0</v>
      </c>
      <c r="O7137" s="5">
        <v>22</v>
      </c>
      <c r="P7137" s="5">
        <v>10</v>
      </c>
      <c r="Q7137" s="5">
        <v>20</v>
      </c>
      <c r="R7137" s="5">
        <v>25</v>
      </c>
      <c r="S7137" s="5" t="s">
        <v>26</v>
      </c>
      <c r="T7137" s="5"/>
    </row>
    <row r="7138" spans="1:20" x14ac:dyDescent="0.25">
      <c r="A7138" s="5">
        <f>7131</f>
      </c>
      <c r="B7138" s="5" t="s">
        <v>7157</v>
      </c>
      <c r="C7138" s="5" t="s">
        <v>27</v>
      </c>
      <c r="D7138" s="5" t="s">
        <v>26</v>
      </c>
      <c r="E7138" s="5">
        <v>23</v>
      </c>
      <c r="F7138" s="5">
        <v>70</v>
      </c>
      <c r="G7138" s="5">
        <v>1</v>
      </c>
      <c r="H7138" s="5">
        <v>5</v>
      </c>
      <c r="I7138" s="5">
        <v>21</v>
      </c>
      <c r="J7138" s="5">
        <v>1</v>
      </c>
      <c r="K7138" s="5">
        <v>10</v>
      </c>
      <c r="L7138" s="5">
        <v>24</v>
      </c>
      <c r="M7138" s="5">
        <v>1</v>
      </c>
      <c r="N7138" s="5">
        <v>0</v>
      </c>
      <c r="O7138" s="5">
        <v>22</v>
      </c>
      <c r="P7138" s="5">
        <v>10</v>
      </c>
      <c r="Q7138" s="5">
        <v>20</v>
      </c>
      <c r="R7138" s="5">
        <v>25</v>
      </c>
      <c r="S7138" s="5" t="s">
        <v>26</v>
      </c>
      <c r="T7138" s="5"/>
    </row>
    <row r="7139" spans="1:20" x14ac:dyDescent="0.25">
      <c r="A7139" s="5">
        <f>7132</f>
      </c>
      <c r="B7139" s="5" t="s">
        <v>7158</v>
      </c>
      <c r="C7139" s="5" t="s">
        <v>27</v>
      </c>
      <c r="D7139" s="5" t="s">
        <v>26</v>
      </c>
      <c r="E7139" s="5">
        <v>23</v>
      </c>
      <c r="F7139" s="5">
        <v>70</v>
      </c>
      <c r="G7139" s="5">
        <v>1</v>
      </c>
      <c r="H7139" s="5">
        <v>5</v>
      </c>
      <c r="I7139" s="5">
        <v>21</v>
      </c>
      <c r="J7139" s="5">
        <v>1</v>
      </c>
      <c r="K7139" s="5">
        <v>10</v>
      </c>
      <c r="L7139" s="5">
        <v>24</v>
      </c>
      <c r="M7139" s="5">
        <v>1</v>
      </c>
      <c r="N7139" s="5">
        <v>0</v>
      </c>
      <c r="O7139" s="5">
        <v>22</v>
      </c>
      <c r="P7139" s="5">
        <v>10</v>
      </c>
      <c r="Q7139" s="5">
        <v>20</v>
      </c>
      <c r="R7139" s="5">
        <v>25</v>
      </c>
      <c r="S7139" s="5" t="s">
        <v>26</v>
      </c>
      <c r="T7139" s="5"/>
    </row>
    <row r="7140" spans="1:20" x14ac:dyDescent="0.25">
      <c r="A7140" s="5">
        <f>7133</f>
      </c>
      <c r="B7140" s="5" t="s">
        <v>7159</v>
      </c>
      <c r="C7140" s="5" t="s">
        <v>27</v>
      </c>
      <c r="D7140" s="5" t="s">
        <v>26</v>
      </c>
      <c r="E7140" s="5">
        <v>23</v>
      </c>
      <c r="F7140" s="5">
        <v>70</v>
      </c>
      <c r="G7140" s="5">
        <v>1</v>
      </c>
      <c r="H7140" s="5">
        <v>5</v>
      </c>
      <c r="I7140" s="5">
        <v>21</v>
      </c>
      <c r="J7140" s="5">
        <v>1</v>
      </c>
      <c r="K7140" s="5">
        <v>10</v>
      </c>
      <c r="L7140" s="5">
        <v>24</v>
      </c>
      <c r="M7140" s="5">
        <v>1</v>
      </c>
      <c r="N7140" s="5">
        <v>0</v>
      </c>
      <c r="O7140" s="5">
        <v>22</v>
      </c>
      <c r="P7140" s="5">
        <v>10</v>
      </c>
      <c r="Q7140" s="5">
        <v>20</v>
      </c>
      <c r="R7140" s="5">
        <v>25</v>
      </c>
      <c r="S7140" s="5" t="s">
        <v>26</v>
      </c>
      <c r="T7140" s="5"/>
    </row>
    <row r="7141" spans="1:20" x14ac:dyDescent="0.25">
      <c r="A7141" s="5">
        <f>7134</f>
      </c>
      <c r="B7141" s="5" t="s">
        <v>7160</v>
      </c>
      <c r="C7141" s="5" t="s">
        <v>27</v>
      </c>
      <c r="D7141" s="5" t="s">
        <v>26</v>
      </c>
      <c r="E7141" s="5">
        <v>23</v>
      </c>
      <c r="F7141" s="5">
        <v>70</v>
      </c>
      <c r="G7141" s="5">
        <v>1</v>
      </c>
      <c r="H7141" s="5">
        <v>5</v>
      </c>
      <c r="I7141" s="5">
        <v>21</v>
      </c>
      <c r="J7141" s="5">
        <v>1</v>
      </c>
      <c r="K7141" s="5">
        <v>10</v>
      </c>
      <c r="L7141" s="5">
        <v>24</v>
      </c>
      <c r="M7141" s="5">
        <v>1</v>
      </c>
      <c r="N7141" s="5">
        <v>0</v>
      </c>
      <c r="O7141" s="5">
        <v>22</v>
      </c>
      <c r="P7141" s="5">
        <v>10</v>
      </c>
      <c r="Q7141" s="5">
        <v>20</v>
      </c>
      <c r="R7141" s="5">
        <v>25</v>
      </c>
      <c r="S7141" s="5" t="s">
        <v>26</v>
      </c>
      <c r="T7141" s="5"/>
    </row>
    <row r="7142" spans="1:20" x14ac:dyDescent="0.25">
      <c r="A7142" s="5">
        <f>7135</f>
      </c>
      <c r="B7142" s="5" t="s">
        <v>7161</v>
      </c>
      <c r="C7142" s="5" t="s">
        <v>27</v>
      </c>
      <c r="D7142" s="5" t="s">
        <v>26</v>
      </c>
      <c r="E7142" s="5">
        <v>23</v>
      </c>
      <c r="F7142" s="5">
        <v>70</v>
      </c>
      <c r="G7142" s="5">
        <v>1</v>
      </c>
      <c r="H7142" s="5">
        <v>5</v>
      </c>
      <c r="I7142" s="5">
        <v>21</v>
      </c>
      <c r="J7142" s="5">
        <v>1</v>
      </c>
      <c r="K7142" s="5">
        <v>10</v>
      </c>
      <c r="L7142" s="5">
        <v>24</v>
      </c>
      <c r="M7142" s="5">
        <v>1</v>
      </c>
      <c r="N7142" s="5">
        <v>0</v>
      </c>
      <c r="O7142" s="5">
        <v>22</v>
      </c>
      <c r="P7142" s="5">
        <v>10</v>
      </c>
      <c r="Q7142" s="5">
        <v>20</v>
      </c>
      <c r="R7142" s="5">
        <v>25</v>
      </c>
      <c r="S7142" s="5" t="s">
        <v>26</v>
      </c>
      <c r="T7142" s="5"/>
    </row>
    <row r="7143" spans="1:20" x14ac:dyDescent="0.25">
      <c r="A7143" s="5">
        <f>7136</f>
      </c>
      <c r="B7143" s="5" t="s">
        <v>7162</v>
      </c>
      <c r="C7143" s="5" t="s">
        <v>27</v>
      </c>
      <c r="D7143" s="5" t="s">
        <v>26</v>
      </c>
      <c r="E7143" s="5">
        <v>23</v>
      </c>
      <c r="F7143" s="5">
        <v>70</v>
      </c>
      <c r="G7143" s="5">
        <v>1</v>
      </c>
      <c r="H7143" s="5">
        <v>5</v>
      </c>
      <c r="I7143" s="5">
        <v>21</v>
      </c>
      <c r="J7143" s="5">
        <v>1</v>
      </c>
      <c r="K7143" s="5">
        <v>10</v>
      </c>
      <c r="L7143" s="5">
        <v>24</v>
      </c>
      <c r="M7143" s="5">
        <v>1</v>
      </c>
      <c r="N7143" s="5">
        <v>0</v>
      </c>
      <c r="O7143" s="5">
        <v>22</v>
      </c>
      <c r="P7143" s="5">
        <v>10</v>
      </c>
      <c r="Q7143" s="5">
        <v>20</v>
      </c>
      <c r="R7143" s="5">
        <v>25</v>
      </c>
      <c r="S7143" s="5" t="s">
        <v>26</v>
      </c>
      <c r="T7143" s="5"/>
    </row>
    <row r="7144" spans="1:20" x14ac:dyDescent="0.25">
      <c r="A7144" s="5">
        <f>7137</f>
      </c>
      <c r="B7144" s="5" t="s">
        <v>7163</v>
      </c>
      <c r="C7144" s="5" t="s">
        <v>27</v>
      </c>
      <c r="D7144" s="5" t="s">
        <v>26</v>
      </c>
      <c r="E7144" s="5">
        <v>23</v>
      </c>
      <c r="F7144" s="5">
        <v>70</v>
      </c>
      <c r="G7144" s="5">
        <v>1</v>
      </c>
      <c r="H7144" s="5">
        <v>5</v>
      </c>
      <c r="I7144" s="5">
        <v>21</v>
      </c>
      <c r="J7144" s="5">
        <v>1</v>
      </c>
      <c r="K7144" s="5">
        <v>10</v>
      </c>
      <c r="L7144" s="5">
        <v>24</v>
      </c>
      <c r="M7144" s="5">
        <v>1</v>
      </c>
      <c r="N7144" s="5">
        <v>0</v>
      </c>
      <c r="O7144" s="5">
        <v>22</v>
      </c>
      <c r="P7144" s="5">
        <v>10</v>
      </c>
      <c r="Q7144" s="5">
        <v>20</v>
      </c>
      <c r="R7144" s="5">
        <v>25</v>
      </c>
      <c r="S7144" s="5" t="s">
        <v>26</v>
      </c>
      <c r="T7144" s="5"/>
    </row>
    <row r="7145" spans="1:20" x14ac:dyDescent="0.25">
      <c r="A7145" s="5">
        <f>7138</f>
      </c>
      <c r="B7145" s="5" t="s">
        <v>7164</v>
      </c>
      <c r="C7145" s="5" t="s">
        <v>27</v>
      </c>
      <c r="D7145" s="5" t="s">
        <v>26</v>
      </c>
      <c r="E7145" s="5">
        <v>23</v>
      </c>
      <c r="F7145" s="5">
        <v>70</v>
      </c>
      <c r="G7145" s="5">
        <v>1</v>
      </c>
      <c r="H7145" s="5">
        <v>5</v>
      </c>
      <c r="I7145" s="5">
        <v>21</v>
      </c>
      <c r="J7145" s="5">
        <v>1</v>
      </c>
      <c r="K7145" s="5">
        <v>10</v>
      </c>
      <c r="L7145" s="5">
        <v>24</v>
      </c>
      <c r="M7145" s="5">
        <v>1</v>
      </c>
      <c r="N7145" s="5">
        <v>0</v>
      </c>
      <c r="O7145" s="5">
        <v>22</v>
      </c>
      <c r="P7145" s="5">
        <v>10</v>
      </c>
      <c r="Q7145" s="5">
        <v>20</v>
      </c>
      <c r="R7145" s="5">
        <v>25</v>
      </c>
      <c r="S7145" s="5" t="s">
        <v>26</v>
      </c>
      <c r="T7145" s="5"/>
    </row>
    <row r="7146" spans="1:20" x14ac:dyDescent="0.25">
      <c r="A7146" s="5">
        <f>7139</f>
      </c>
      <c r="B7146" s="5" t="s">
        <v>7165</v>
      </c>
      <c r="C7146" s="5" t="s">
        <v>27</v>
      </c>
      <c r="D7146" s="5" t="s">
        <v>26</v>
      </c>
      <c r="E7146" s="5">
        <v>23</v>
      </c>
      <c r="F7146" s="5">
        <v>70</v>
      </c>
      <c r="G7146" s="5">
        <v>1</v>
      </c>
      <c r="H7146" s="5">
        <v>5</v>
      </c>
      <c r="I7146" s="5">
        <v>21</v>
      </c>
      <c r="J7146" s="5">
        <v>1</v>
      </c>
      <c r="K7146" s="5">
        <v>10</v>
      </c>
      <c r="L7146" s="5">
        <v>24</v>
      </c>
      <c r="M7146" s="5">
        <v>1</v>
      </c>
      <c r="N7146" s="5">
        <v>0</v>
      </c>
      <c r="O7146" s="5">
        <v>22</v>
      </c>
      <c r="P7146" s="5">
        <v>10</v>
      </c>
      <c r="Q7146" s="5">
        <v>20</v>
      </c>
      <c r="R7146" s="5">
        <v>25</v>
      </c>
      <c r="S7146" s="5" t="s">
        <v>26</v>
      </c>
      <c r="T7146" s="5"/>
    </row>
    <row r="7147" spans="1:20" x14ac:dyDescent="0.25">
      <c r="A7147" s="5">
        <f>7140</f>
      </c>
      <c r="B7147" s="5" t="s">
        <v>7166</v>
      </c>
      <c r="C7147" s="5" t="s">
        <v>27</v>
      </c>
      <c r="D7147" s="5" t="s">
        <v>26</v>
      </c>
      <c r="E7147" s="5">
        <v>23</v>
      </c>
      <c r="F7147" s="5">
        <v>70</v>
      </c>
      <c r="G7147" s="5">
        <v>1</v>
      </c>
      <c r="H7147" s="5">
        <v>5</v>
      </c>
      <c r="I7147" s="5">
        <v>21</v>
      </c>
      <c r="J7147" s="5">
        <v>1</v>
      </c>
      <c r="K7147" s="5">
        <v>10</v>
      </c>
      <c r="L7147" s="5">
        <v>24</v>
      </c>
      <c r="M7147" s="5">
        <v>1</v>
      </c>
      <c r="N7147" s="5">
        <v>0</v>
      </c>
      <c r="O7147" s="5">
        <v>22</v>
      </c>
      <c r="P7147" s="5">
        <v>10</v>
      </c>
      <c r="Q7147" s="5">
        <v>20</v>
      </c>
      <c r="R7147" s="5">
        <v>25</v>
      </c>
      <c r="S7147" s="5" t="s">
        <v>26</v>
      </c>
      <c r="T7147" s="5"/>
    </row>
    <row r="7148" spans="1:20" x14ac:dyDescent="0.25">
      <c r="A7148" s="5">
        <f>7141</f>
      </c>
      <c r="B7148" s="5" t="s">
        <v>7167</v>
      </c>
      <c r="C7148" s="5" t="s">
        <v>27</v>
      </c>
      <c r="D7148" s="5" t="s">
        <v>26</v>
      </c>
      <c r="E7148" s="5">
        <v>23</v>
      </c>
      <c r="F7148" s="5">
        <v>70</v>
      </c>
      <c r="G7148" s="5">
        <v>1</v>
      </c>
      <c r="H7148" s="5">
        <v>5</v>
      </c>
      <c r="I7148" s="5">
        <v>21</v>
      </c>
      <c r="J7148" s="5">
        <v>1</v>
      </c>
      <c r="K7148" s="5">
        <v>10</v>
      </c>
      <c r="L7148" s="5">
        <v>24</v>
      </c>
      <c r="M7148" s="5">
        <v>1</v>
      </c>
      <c r="N7148" s="5">
        <v>0</v>
      </c>
      <c r="O7148" s="5">
        <v>22</v>
      </c>
      <c r="P7148" s="5">
        <v>10</v>
      </c>
      <c r="Q7148" s="5">
        <v>20</v>
      </c>
      <c r="R7148" s="5">
        <v>25</v>
      </c>
      <c r="S7148" s="5" t="s">
        <v>26</v>
      </c>
      <c r="T7148" s="5"/>
    </row>
    <row r="7149" spans="1:20" x14ac:dyDescent="0.25">
      <c r="A7149" s="5">
        <f>7142</f>
      </c>
      <c r="B7149" s="5" t="s">
        <v>7168</v>
      </c>
      <c r="C7149" s="5" t="s">
        <v>27</v>
      </c>
      <c r="D7149" s="5" t="s">
        <v>26</v>
      </c>
      <c r="E7149" s="5">
        <v>23</v>
      </c>
      <c r="F7149" s="5">
        <v>70</v>
      </c>
      <c r="G7149" s="5">
        <v>1</v>
      </c>
      <c r="H7149" s="5">
        <v>5</v>
      </c>
      <c r="I7149" s="5">
        <v>21</v>
      </c>
      <c r="J7149" s="5">
        <v>1</v>
      </c>
      <c r="K7149" s="5">
        <v>10</v>
      </c>
      <c r="L7149" s="5">
        <v>24</v>
      </c>
      <c r="M7149" s="5">
        <v>1</v>
      </c>
      <c r="N7149" s="5">
        <v>0</v>
      </c>
      <c r="O7149" s="5">
        <v>22</v>
      </c>
      <c r="P7149" s="5">
        <v>10</v>
      </c>
      <c r="Q7149" s="5">
        <v>20</v>
      </c>
      <c r="R7149" s="5">
        <v>25</v>
      </c>
      <c r="S7149" s="5" t="s">
        <v>26</v>
      </c>
      <c r="T7149" s="5"/>
    </row>
    <row r="7150" spans="1:20" x14ac:dyDescent="0.25">
      <c r="A7150" s="5">
        <f>7143</f>
      </c>
      <c r="B7150" s="5" t="s">
        <v>7169</v>
      </c>
      <c r="C7150" s="5" t="s">
        <v>27</v>
      </c>
      <c r="D7150" s="5" t="s">
        <v>26</v>
      </c>
      <c r="E7150" s="5">
        <v>23</v>
      </c>
      <c r="F7150" s="5">
        <v>70</v>
      </c>
      <c r="G7150" s="5">
        <v>1</v>
      </c>
      <c r="H7150" s="5">
        <v>5</v>
      </c>
      <c r="I7150" s="5">
        <v>21</v>
      </c>
      <c r="J7150" s="5">
        <v>1</v>
      </c>
      <c r="K7150" s="5">
        <v>10</v>
      </c>
      <c r="L7150" s="5">
        <v>24</v>
      </c>
      <c r="M7150" s="5">
        <v>1</v>
      </c>
      <c r="N7150" s="5">
        <v>0</v>
      </c>
      <c r="O7150" s="5">
        <v>22</v>
      </c>
      <c r="P7150" s="5">
        <v>10</v>
      </c>
      <c r="Q7150" s="5">
        <v>20</v>
      </c>
      <c r="R7150" s="5">
        <v>25</v>
      </c>
      <c r="S7150" s="5" t="s">
        <v>26</v>
      </c>
      <c r="T7150" s="5"/>
    </row>
    <row r="7151" spans="1:20" x14ac:dyDescent="0.25">
      <c r="A7151" s="5">
        <f>7144</f>
      </c>
      <c r="B7151" s="5" t="s">
        <v>7170</v>
      </c>
      <c r="C7151" s="5" t="s">
        <v>27</v>
      </c>
      <c r="D7151" s="5" t="s">
        <v>26</v>
      </c>
      <c r="E7151" s="5">
        <v>23</v>
      </c>
      <c r="F7151" s="5">
        <v>70</v>
      </c>
      <c r="G7151" s="5">
        <v>1</v>
      </c>
      <c r="H7151" s="5">
        <v>5</v>
      </c>
      <c r="I7151" s="5">
        <v>21</v>
      </c>
      <c r="J7151" s="5">
        <v>1</v>
      </c>
      <c r="K7151" s="5">
        <v>10</v>
      </c>
      <c r="L7151" s="5">
        <v>24</v>
      </c>
      <c r="M7151" s="5">
        <v>1</v>
      </c>
      <c r="N7151" s="5">
        <v>0</v>
      </c>
      <c r="O7151" s="5">
        <v>22</v>
      </c>
      <c r="P7151" s="5">
        <v>10</v>
      </c>
      <c r="Q7151" s="5">
        <v>20</v>
      </c>
      <c r="R7151" s="5">
        <v>25</v>
      </c>
      <c r="S7151" s="5" t="s">
        <v>26</v>
      </c>
      <c r="T7151" s="5"/>
    </row>
    <row r="7152" spans="1:20" x14ac:dyDescent="0.25">
      <c r="A7152" s="5">
        <f>7145</f>
      </c>
      <c r="B7152" s="5" t="s">
        <v>7171</v>
      </c>
      <c r="C7152" s="5" t="s">
        <v>27</v>
      </c>
      <c r="D7152" s="5" t="s">
        <v>26</v>
      </c>
      <c r="E7152" s="5">
        <v>23</v>
      </c>
      <c r="F7152" s="5">
        <v>70</v>
      </c>
      <c r="G7152" s="5">
        <v>1</v>
      </c>
      <c r="H7152" s="5">
        <v>5</v>
      </c>
      <c r="I7152" s="5">
        <v>21</v>
      </c>
      <c r="J7152" s="5">
        <v>1</v>
      </c>
      <c r="K7152" s="5">
        <v>10</v>
      </c>
      <c r="L7152" s="5">
        <v>24</v>
      </c>
      <c r="M7152" s="5">
        <v>1</v>
      </c>
      <c r="N7152" s="5">
        <v>0</v>
      </c>
      <c r="O7152" s="5">
        <v>22</v>
      </c>
      <c r="P7152" s="5">
        <v>10</v>
      </c>
      <c r="Q7152" s="5">
        <v>20</v>
      </c>
      <c r="R7152" s="5">
        <v>25</v>
      </c>
      <c r="S7152" s="5" t="s">
        <v>26</v>
      </c>
      <c r="T7152" s="5"/>
    </row>
    <row r="7153" spans="1:20" x14ac:dyDescent="0.25">
      <c r="A7153" s="5">
        <f>7146</f>
      </c>
      <c r="B7153" s="5" t="s">
        <v>7172</v>
      </c>
      <c r="C7153" s="5" t="s">
        <v>27</v>
      </c>
      <c r="D7153" s="5" t="s">
        <v>26</v>
      </c>
      <c r="E7153" s="5">
        <v>23</v>
      </c>
      <c r="F7153" s="5">
        <v>70</v>
      </c>
      <c r="G7153" s="5">
        <v>1</v>
      </c>
      <c r="H7153" s="5">
        <v>5</v>
      </c>
      <c r="I7153" s="5">
        <v>21</v>
      </c>
      <c r="J7153" s="5">
        <v>1</v>
      </c>
      <c r="K7153" s="5">
        <v>10</v>
      </c>
      <c r="L7153" s="5">
        <v>24</v>
      </c>
      <c r="M7153" s="5">
        <v>1</v>
      </c>
      <c r="N7153" s="5">
        <v>0</v>
      </c>
      <c r="O7153" s="5">
        <v>22</v>
      </c>
      <c r="P7153" s="5">
        <v>10</v>
      </c>
      <c r="Q7153" s="5">
        <v>20</v>
      </c>
      <c r="R7153" s="5">
        <v>25</v>
      </c>
      <c r="S7153" s="5" t="s">
        <v>26</v>
      </c>
      <c r="T7153" s="5"/>
    </row>
    <row r="7154" spans="1:20" x14ac:dyDescent="0.25">
      <c r="A7154" s="5">
        <f>7147</f>
      </c>
      <c r="B7154" s="5" t="s">
        <v>7173</v>
      </c>
      <c r="C7154" s="5" t="s">
        <v>27</v>
      </c>
      <c r="D7154" s="5" t="s">
        <v>26</v>
      </c>
      <c r="E7154" s="5">
        <v>23</v>
      </c>
      <c r="F7154" s="5">
        <v>70</v>
      </c>
      <c r="G7154" s="5">
        <v>1</v>
      </c>
      <c r="H7154" s="5">
        <v>5</v>
      </c>
      <c r="I7154" s="5">
        <v>21</v>
      </c>
      <c r="J7154" s="5">
        <v>1</v>
      </c>
      <c r="K7154" s="5">
        <v>10</v>
      </c>
      <c r="L7154" s="5">
        <v>24</v>
      </c>
      <c r="M7154" s="5">
        <v>1</v>
      </c>
      <c r="N7154" s="5">
        <v>0</v>
      </c>
      <c r="O7154" s="5">
        <v>22</v>
      </c>
      <c r="P7154" s="5">
        <v>10</v>
      </c>
      <c r="Q7154" s="5">
        <v>20</v>
      </c>
      <c r="R7154" s="5">
        <v>25</v>
      </c>
      <c r="S7154" s="5" t="s">
        <v>26</v>
      </c>
      <c r="T7154" s="5"/>
    </row>
    <row r="7155" spans="1:20" x14ac:dyDescent="0.25">
      <c r="A7155" s="5">
        <f>7148</f>
      </c>
      <c r="B7155" s="5" t="s">
        <v>7174</v>
      </c>
      <c r="C7155" s="5" t="s">
        <v>27</v>
      </c>
      <c r="D7155" s="5" t="s">
        <v>26</v>
      </c>
      <c r="E7155" s="5">
        <v>23</v>
      </c>
      <c r="F7155" s="5">
        <v>70</v>
      </c>
      <c r="G7155" s="5">
        <v>1</v>
      </c>
      <c r="H7155" s="5">
        <v>5</v>
      </c>
      <c r="I7155" s="5">
        <v>21</v>
      </c>
      <c r="J7155" s="5">
        <v>1</v>
      </c>
      <c r="K7155" s="5">
        <v>10</v>
      </c>
      <c r="L7155" s="5">
        <v>24</v>
      </c>
      <c r="M7155" s="5">
        <v>1</v>
      </c>
      <c r="N7155" s="5">
        <v>0</v>
      </c>
      <c r="O7155" s="5">
        <v>22</v>
      </c>
      <c r="P7155" s="5">
        <v>10</v>
      </c>
      <c r="Q7155" s="5">
        <v>20</v>
      </c>
      <c r="R7155" s="5">
        <v>25</v>
      </c>
      <c r="S7155" s="5" t="s">
        <v>26</v>
      </c>
      <c r="T7155" s="5"/>
    </row>
    <row r="7156" spans="1:20" x14ac:dyDescent="0.25">
      <c r="A7156" s="5">
        <f>7149</f>
      </c>
      <c r="B7156" s="5" t="s">
        <v>7175</v>
      </c>
      <c r="C7156" s="5" t="s">
        <v>27</v>
      </c>
      <c r="D7156" s="5" t="s">
        <v>26</v>
      </c>
      <c r="E7156" s="5">
        <v>23</v>
      </c>
      <c r="F7156" s="5">
        <v>70</v>
      </c>
      <c r="G7156" s="5">
        <v>1</v>
      </c>
      <c r="H7156" s="5">
        <v>5</v>
      </c>
      <c r="I7156" s="5">
        <v>21</v>
      </c>
      <c r="J7156" s="5">
        <v>1</v>
      </c>
      <c r="K7156" s="5">
        <v>10</v>
      </c>
      <c r="L7156" s="5">
        <v>24</v>
      </c>
      <c r="M7156" s="5">
        <v>1</v>
      </c>
      <c r="N7156" s="5">
        <v>0</v>
      </c>
      <c r="O7156" s="5">
        <v>22</v>
      </c>
      <c r="P7156" s="5">
        <v>10</v>
      </c>
      <c r="Q7156" s="5">
        <v>20</v>
      </c>
      <c r="R7156" s="5">
        <v>25</v>
      </c>
      <c r="S7156" s="5" t="s">
        <v>26</v>
      </c>
      <c r="T7156" s="5"/>
    </row>
    <row r="7157" spans="1:20" x14ac:dyDescent="0.25">
      <c r="A7157" s="5">
        <f>7150</f>
      </c>
      <c r="B7157" s="5" t="s">
        <v>7176</v>
      </c>
      <c r="C7157" s="5" t="s">
        <v>27</v>
      </c>
      <c r="D7157" s="5" t="s">
        <v>26</v>
      </c>
      <c r="E7157" s="5">
        <v>23</v>
      </c>
      <c r="F7157" s="5">
        <v>70</v>
      </c>
      <c r="G7157" s="5">
        <v>1</v>
      </c>
      <c r="H7157" s="5">
        <v>5</v>
      </c>
      <c r="I7157" s="5">
        <v>21</v>
      </c>
      <c r="J7157" s="5">
        <v>1</v>
      </c>
      <c r="K7157" s="5">
        <v>10</v>
      </c>
      <c r="L7157" s="5">
        <v>24</v>
      </c>
      <c r="M7157" s="5">
        <v>1</v>
      </c>
      <c r="N7157" s="5">
        <v>0</v>
      </c>
      <c r="O7157" s="5">
        <v>22</v>
      </c>
      <c r="P7157" s="5">
        <v>10</v>
      </c>
      <c r="Q7157" s="5">
        <v>20</v>
      </c>
      <c r="R7157" s="5">
        <v>25</v>
      </c>
      <c r="S7157" s="5" t="s">
        <v>26</v>
      </c>
      <c r="T7157" s="5"/>
    </row>
    <row r="7158" spans="1:20" x14ac:dyDescent="0.25">
      <c r="A7158" s="5">
        <f>7151</f>
      </c>
      <c r="B7158" s="5" t="s">
        <v>7177</v>
      </c>
      <c r="C7158" s="5" t="s">
        <v>27</v>
      </c>
      <c r="D7158" s="5" t="s">
        <v>26</v>
      </c>
      <c r="E7158" s="5">
        <v>23</v>
      </c>
      <c r="F7158" s="5">
        <v>70</v>
      </c>
      <c r="G7158" s="5">
        <v>1</v>
      </c>
      <c r="H7158" s="5">
        <v>5</v>
      </c>
      <c r="I7158" s="5">
        <v>21</v>
      </c>
      <c r="J7158" s="5">
        <v>1</v>
      </c>
      <c r="K7158" s="5">
        <v>10</v>
      </c>
      <c r="L7158" s="5">
        <v>24</v>
      </c>
      <c r="M7158" s="5">
        <v>1</v>
      </c>
      <c r="N7158" s="5">
        <v>0</v>
      </c>
      <c r="O7158" s="5">
        <v>22</v>
      </c>
      <c r="P7158" s="5">
        <v>10</v>
      </c>
      <c r="Q7158" s="5">
        <v>20</v>
      </c>
      <c r="R7158" s="5">
        <v>25</v>
      </c>
      <c r="S7158" s="5" t="s">
        <v>26</v>
      </c>
      <c r="T7158" s="5"/>
    </row>
    <row r="7159" spans="1:20" x14ac:dyDescent="0.25">
      <c r="A7159" s="5">
        <f>7152</f>
      </c>
      <c r="B7159" s="5" t="s">
        <v>7178</v>
      </c>
      <c r="C7159" s="5" t="s">
        <v>27</v>
      </c>
      <c r="D7159" s="5" t="s">
        <v>26</v>
      </c>
      <c r="E7159" s="5">
        <v>23</v>
      </c>
      <c r="F7159" s="5">
        <v>70</v>
      </c>
      <c r="G7159" s="5">
        <v>1</v>
      </c>
      <c r="H7159" s="5">
        <v>5</v>
      </c>
      <c r="I7159" s="5">
        <v>21</v>
      </c>
      <c r="J7159" s="5">
        <v>1</v>
      </c>
      <c r="K7159" s="5">
        <v>10</v>
      </c>
      <c r="L7159" s="5">
        <v>24</v>
      </c>
      <c r="M7159" s="5">
        <v>1</v>
      </c>
      <c r="N7159" s="5">
        <v>0</v>
      </c>
      <c r="O7159" s="5">
        <v>22</v>
      </c>
      <c r="P7159" s="5">
        <v>10</v>
      </c>
      <c r="Q7159" s="5">
        <v>20</v>
      </c>
      <c r="R7159" s="5">
        <v>25</v>
      </c>
      <c r="S7159" s="5" t="s">
        <v>26</v>
      </c>
      <c r="T7159" s="5"/>
    </row>
    <row r="7160" spans="1:20" x14ac:dyDescent="0.25">
      <c r="A7160" s="5">
        <f>7153</f>
      </c>
      <c r="B7160" s="5" t="s">
        <v>7179</v>
      </c>
      <c r="C7160" s="5" t="s">
        <v>27</v>
      </c>
      <c r="D7160" s="5" t="s">
        <v>26</v>
      </c>
      <c r="E7160" s="5">
        <v>23</v>
      </c>
      <c r="F7160" s="5">
        <v>70</v>
      </c>
      <c r="G7160" s="5">
        <v>1</v>
      </c>
      <c r="H7160" s="5">
        <v>5</v>
      </c>
      <c r="I7160" s="5">
        <v>21</v>
      </c>
      <c r="J7160" s="5">
        <v>1</v>
      </c>
      <c r="K7160" s="5">
        <v>10</v>
      </c>
      <c r="L7160" s="5">
        <v>24</v>
      </c>
      <c r="M7160" s="5">
        <v>1</v>
      </c>
      <c r="N7160" s="5">
        <v>0</v>
      </c>
      <c r="O7160" s="5">
        <v>22</v>
      </c>
      <c r="P7160" s="5">
        <v>10</v>
      </c>
      <c r="Q7160" s="5">
        <v>20</v>
      </c>
      <c r="R7160" s="5">
        <v>25</v>
      </c>
      <c r="S7160" s="5" t="s">
        <v>26</v>
      </c>
      <c r="T7160" s="5"/>
    </row>
    <row r="7161" spans="1:20" x14ac:dyDescent="0.25">
      <c r="A7161" s="5">
        <f>7154</f>
      </c>
      <c r="B7161" s="5" t="s">
        <v>7180</v>
      </c>
      <c r="C7161" s="5" t="s">
        <v>27</v>
      </c>
      <c r="D7161" s="5" t="s">
        <v>26</v>
      </c>
      <c r="E7161" s="5">
        <v>23</v>
      </c>
      <c r="F7161" s="5">
        <v>70</v>
      </c>
      <c r="G7161" s="5">
        <v>1</v>
      </c>
      <c r="H7161" s="5">
        <v>5</v>
      </c>
      <c r="I7161" s="5">
        <v>21</v>
      </c>
      <c r="J7161" s="5">
        <v>1</v>
      </c>
      <c r="K7161" s="5">
        <v>10</v>
      </c>
      <c r="L7161" s="5">
        <v>24</v>
      </c>
      <c r="M7161" s="5">
        <v>1</v>
      </c>
      <c r="N7161" s="5">
        <v>0</v>
      </c>
      <c r="O7161" s="5">
        <v>22</v>
      </c>
      <c r="P7161" s="5">
        <v>10</v>
      </c>
      <c r="Q7161" s="5">
        <v>20</v>
      </c>
      <c r="R7161" s="5">
        <v>25</v>
      </c>
      <c r="S7161" s="5" t="s">
        <v>26</v>
      </c>
      <c r="T7161" s="5"/>
    </row>
    <row r="7162" spans="1:20" x14ac:dyDescent="0.25">
      <c r="A7162" s="5">
        <f>7155</f>
      </c>
      <c r="B7162" s="5" t="s">
        <v>7181</v>
      </c>
      <c r="C7162" s="5" t="s">
        <v>27</v>
      </c>
      <c r="D7162" s="5" t="s">
        <v>26</v>
      </c>
      <c r="E7162" s="5">
        <v>23</v>
      </c>
      <c r="F7162" s="5">
        <v>70</v>
      </c>
      <c r="G7162" s="5">
        <v>1</v>
      </c>
      <c r="H7162" s="5">
        <v>5</v>
      </c>
      <c r="I7162" s="5">
        <v>21</v>
      </c>
      <c r="J7162" s="5">
        <v>1</v>
      </c>
      <c r="K7162" s="5">
        <v>10</v>
      </c>
      <c r="L7162" s="5">
        <v>24</v>
      </c>
      <c r="M7162" s="5">
        <v>1</v>
      </c>
      <c r="N7162" s="5">
        <v>0</v>
      </c>
      <c r="O7162" s="5">
        <v>22</v>
      </c>
      <c r="P7162" s="5">
        <v>10</v>
      </c>
      <c r="Q7162" s="5">
        <v>20</v>
      </c>
      <c r="R7162" s="5">
        <v>25</v>
      </c>
      <c r="S7162" s="5" t="s">
        <v>26</v>
      </c>
      <c r="T7162" s="5"/>
    </row>
    <row r="7163" spans="1:20" x14ac:dyDescent="0.25">
      <c r="A7163" s="5">
        <f>7156</f>
      </c>
      <c r="B7163" s="5" t="s">
        <v>7182</v>
      </c>
      <c r="C7163" s="5" t="s">
        <v>27</v>
      </c>
      <c r="D7163" s="5" t="s">
        <v>26</v>
      </c>
      <c r="E7163" s="5">
        <v>23</v>
      </c>
      <c r="F7163" s="5">
        <v>70</v>
      </c>
      <c r="G7163" s="5">
        <v>1</v>
      </c>
      <c r="H7163" s="5">
        <v>5</v>
      </c>
      <c r="I7163" s="5">
        <v>21</v>
      </c>
      <c r="J7163" s="5">
        <v>1</v>
      </c>
      <c r="K7163" s="5">
        <v>10</v>
      </c>
      <c r="L7163" s="5">
        <v>24</v>
      </c>
      <c r="M7163" s="5">
        <v>1</v>
      </c>
      <c r="N7163" s="5">
        <v>0</v>
      </c>
      <c r="O7163" s="5">
        <v>22</v>
      </c>
      <c r="P7163" s="5">
        <v>10</v>
      </c>
      <c r="Q7163" s="5">
        <v>20</v>
      </c>
      <c r="R7163" s="5">
        <v>25</v>
      </c>
      <c r="S7163" s="5" t="s">
        <v>26</v>
      </c>
      <c r="T7163" s="5"/>
    </row>
    <row r="7164" spans="1:20" x14ac:dyDescent="0.25">
      <c r="A7164" s="5">
        <f>7157</f>
      </c>
      <c r="B7164" s="5" t="s">
        <v>7183</v>
      </c>
      <c r="C7164" s="5" t="s">
        <v>27</v>
      </c>
      <c r="D7164" s="5" t="s">
        <v>26</v>
      </c>
      <c r="E7164" s="5">
        <v>23</v>
      </c>
      <c r="F7164" s="5">
        <v>70</v>
      </c>
      <c r="G7164" s="5">
        <v>1</v>
      </c>
      <c r="H7164" s="5">
        <v>5</v>
      </c>
      <c r="I7164" s="5">
        <v>21</v>
      </c>
      <c r="J7164" s="5">
        <v>1</v>
      </c>
      <c r="K7164" s="5">
        <v>10</v>
      </c>
      <c r="L7164" s="5">
        <v>24</v>
      </c>
      <c r="M7164" s="5">
        <v>1</v>
      </c>
      <c r="N7164" s="5">
        <v>0</v>
      </c>
      <c r="O7164" s="5">
        <v>22</v>
      </c>
      <c r="P7164" s="5">
        <v>10</v>
      </c>
      <c r="Q7164" s="5">
        <v>20</v>
      </c>
      <c r="R7164" s="5">
        <v>25</v>
      </c>
      <c r="S7164" s="5" t="s">
        <v>26</v>
      </c>
      <c r="T7164" s="5"/>
    </row>
    <row r="7165" spans="1:20" x14ac:dyDescent="0.25">
      <c r="A7165" s="5">
        <f>7158</f>
      </c>
      <c r="B7165" s="5" t="s">
        <v>7184</v>
      </c>
      <c r="C7165" s="5" t="s">
        <v>27</v>
      </c>
      <c r="D7165" s="5" t="s">
        <v>26</v>
      </c>
      <c r="E7165" s="5">
        <v>23</v>
      </c>
      <c r="F7165" s="5">
        <v>70</v>
      </c>
      <c r="G7165" s="5">
        <v>1</v>
      </c>
      <c r="H7165" s="5">
        <v>5</v>
      </c>
      <c r="I7165" s="5">
        <v>21</v>
      </c>
      <c r="J7165" s="5">
        <v>1</v>
      </c>
      <c r="K7165" s="5">
        <v>10</v>
      </c>
      <c r="L7165" s="5">
        <v>24</v>
      </c>
      <c r="M7165" s="5">
        <v>1</v>
      </c>
      <c r="N7165" s="5">
        <v>0</v>
      </c>
      <c r="O7165" s="5">
        <v>22</v>
      </c>
      <c r="P7165" s="5">
        <v>10</v>
      </c>
      <c r="Q7165" s="5">
        <v>20</v>
      </c>
      <c r="R7165" s="5">
        <v>25</v>
      </c>
      <c r="S7165" s="5" t="s">
        <v>26</v>
      </c>
      <c r="T7165" s="5"/>
    </row>
    <row r="7166" spans="1:20" x14ac:dyDescent="0.25">
      <c r="A7166" s="5">
        <f>7159</f>
      </c>
      <c r="B7166" s="5" t="s">
        <v>7185</v>
      </c>
      <c r="C7166" s="5" t="s">
        <v>27</v>
      </c>
      <c r="D7166" s="5" t="s">
        <v>26</v>
      </c>
      <c r="E7166" s="5">
        <v>23</v>
      </c>
      <c r="F7166" s="5">
        <v>70</v>
      </c>
      <c r="G7166" s="5">
        <v>1</v>
      </c>
      <c r="H7166" s="5">
        <v>5</v>
      </c>
      <c r="I7166" s="5">
        <v>21</v>
      </c>
      <c r="J7166" s="5">
        <v>1</v>
      </c>
      <c r="K7166" s="5">
        <v>10</v>
      </c>
      <c r="L7166" s="5">
        <v>24</v>
      </c>
      <c r="M7166" s="5">
        <v>1</v>
      </c>
      <c r="N7166" s="5">
        <v>0</v>
      </c>
      <c r="O7166" s="5">
        <v>22</v>
      </c>
      <c r="P7166" s="5">
        <v>10</v>
      </c>
      <c r="Q7166" s="5">
        <v>20</v>
      </c>
      <c r="R7166" s="5">
        <v>25</v>
      </c>
      <c r="S7166" s="5" t="s">
        <v>26</v>
      </c>
      <c r="T7166" s="5"/>
    </row>
    <row r="7167" spans="1:20" x14ac:dyDescent="0.25">
      <c r="A7167" s="5">
        <f>7160</f>
      </c>
      <c r="B7167" s="5" t="s">
        <v>7186</v>
      </c>
      <c r="C7167" s="5" t="s">
        <v>27</v>
      </c>
      <c r="D7167" s="5" t="s">
        <v>26</v>
      </c>
      <c r="E7167" s="5">
        <v>23</v>
      </c>
      <c r="F7167" s="5">
        <v>70</v>
      </c>
      <c r="G7167" s="5">
        <v>1</v>
      </c>
      <c r="H7167" s="5">
        <v>5</v>
      </c>
      <c r="I7167" s="5">
        <v>21</v>
      </c>
      <c r="J7167" s="5">
        <v>1</v>
      </c>
      <c r="K7167" s="5">
        <v>10</v>
      </c>
      <c r="L7167" s="5">
        <v>24</v>
      </c>
      <c r="M7167" s="5">
        <v>1</v>
      </c>
      <c r="N7167" s="5">
        <v>0</v>
      </c>
      <c r="O7167" s="5">
        <v>22</v>
      </c>
      <c r="P7167" s="5">
        <v>10</v>
      </c>
      <c r="Q7167" s="5">
        <v>20</v>
      </c>
      <c r="R7167" s="5">
        <v>25</v>
      </c>
      <c r="S7167" s="5" t="s">
        <v>26</v>
      </c>
      <c r="T7167" s="5"/>
    </row>
    <row r="7168" spans="1:20" x14ac:dyDescent="0.25">
      <c r="A7168" s="5">
        <f>7161</f>
      </c>
      <c r="B7168" s="5" t="s">
        <v>7187</v>
      </c>
      <c r="C7168" s="5" t="s">
        <v>27</v>
      </c>
      <c r="D7168" s="5" t="s">
        <v>26</v>
      </c>
      <c r="E7168" s="5">
        <v>23</v>
      </c>
      <c r="F7168" s="5">
        <v>70</v>
      </c>
      <c r="G7168" s="5">
        <v>1</v>
      </c>
      <c r="H7168" s="5">
        <v>5</v>
      </c>
      <c r="I7168" s="5">
        <v>21</v>
      </c>
      <c r="J7168" s="5">
        <v>1</v>
      </c>
      <c r="K7168" s="5">
        <v>10</v>
      </c>
      <c r="L7168" s="5">
        <v>24</v>
      </c>
      <c r="M7168" s="5">
        <v>1</v>
      </c>
      <c r="N7168" s="5">
        <v>0</v>
      </c>
      <c r="O7168" s="5">
        <v>22</v>
      </c>
      <c r="P7168" s="5">
        <v>10</v>
      </c>
      <c r="Q7168" s="5">
        <v>20</v>
      </c>
      <c r="R7168" s="5">
        <v>25</v>
      </c>
      <c r="S7168" s="5" t="s">
        <v>26</v>
      </c>
      <c r="T7168" s="5"/>
    </row>
    <row r="7169" spans="1:20" x14ac:dyDescent="0.25">
      <c r="A7169" s="5">
        <f>7162</f>
      </c>
      <c r="B7169" s="5" t="s">
        <v>7188</v>
      </c>
      <c r="C7169" s="5" t="s">
        <v>27</v>
      </c>
      <c r="D7169" s="5" t="s">
        <v>26</v>
      </c>
      <c r="E7169" s="5">
        <v>23</v>
      </c>
      <c r="F7169" s="5">
        <v>70</v>
      </c>
      <c r="G7169" s="5">
        <v>1</v>
      </c>
      <c r="H7169" s="5">
        <v>5</v>
      </c>
      <c r="I7169" s="5">
        <v>21</v>
      </c>
      <c r="J7169" s="5">
        <v>1</v>
      </c>
      <c r="K7169" s="5">
        <v>10</v>
      </c>
      <c r="L7169" s="5">
        <v>24</v>
      </c>
      <c r="M7169" s="5">
        <v>1</v>
      </c>
      <c r="N7169" s="5">
        <v>0</v>
      </c>
      <c r="O7169" s="5">
        <v>22</v>
      </c>
      <c r="P7169" s="5">
        <v>10</v>
      </c>
      <c r="Q7169" s="5">
        <v>20</v>
      </c>
      <c r="R7169" s="5">
        <v>25</v>
      </c>
      <c r="S7169" s="5" t="s">
        <v>26</v>
      </c>
      <c r="T7169" s="5"/>
    </row>
    <row r="7170" spans="1:20" x14ac:dyDescent="0.25">
      <c r="A7170" s="5">
        <f>7163</f>
      </c>
      <c r="B7170" s="5" t="s">
        <v>7189</v>
      </c>
      <c r="C7170" s="5" t="s">
        <v>27</v>
      </c>
      <c r="D7170" s="5" t="s">
        <v>26</v>
      </c>
      <c r="E7170" s="5">
        <v>23</v>
      </c>
      <c r="F7170" s="5">
        <v>70</v>
      </c>
      <c r="G7170" s="5">
        <v>1</v>
      </c>
      <c r="H7170" s="5">
        <v>5</v>
      </c>
      <c r="I7170" s="5">
        <v>21</v>
      </c>
      <c r="J7170" s="5">
        <v>1</v>
      </c>
      <c r="K7170" s="5">
        <v>10</v>
      </c>
      <c r="L7170" s="5">
        <v>24</v>
      </c>
      <c r="M7170" s="5">
        <v>1</v>
      </c>
      <c r="N7170" s="5">
        <v>0</v>
      </c>
      <c r="O7170" s="5">
        <v>22</v>
      </c>
      <c r="P7170" s="5">
        <v>10</v>
      </c>
      <c r="Q7170" s="5">
        <v>20</v>
      </c>
      <c r="R7170" s="5">
        <v>25</v>
      </c>
      <c r="S7170" s="5" t="s">
        <v>26</v>
      </c>
      <c r="T7170" s="5"/>
    </row>
    <row r="7171" spans="1:20" x14ac:dyDescent="0.25">
      <c r="A7171" s="5">
        <f>7164</f>
      </c>
      <c r="B7171" s="5" t="s">
        <v>7190</v>
      </c>
      <c r="C7171" s="5" t="s">
        <v>27</v>
      </c>
      <c r="D7171" s="5" t="s">
        <v>26</v>
      </c>
      <c r="E7171" s="5">
        <v>23</v>
      </c>
      <c r="F7171" s="5">
        <v>70</v>
      </c>
      <c r="G7171" s="5">
        <v>1</v>
      </c>
      <c r="H7171" s="5">
        <v>5</v>
      </c>
      <c r="I7171" s="5">
        <v>21</v>
      </c>
      <c r="J7171" s="5">
        <v>1</v>
      </c>
      <c r="K7171" s="5">
        <v>10</v>
      </c>
      <c r="L7171" s="5">
        <v>24</v>
      </c>
      <c r="M7171" s="5">
        <v>1</v>
      </c>
      <c r="N7171" s="5">
        <v>0</v>
      </c>
      <c r="O7171" s="5">
        <v>22</v>
      </c>
      <c r="P7171" s="5">
        <v>10</v>
      </c>
      <c r="Q7171" s="5">
        <v>20</v>
      </c>
      <c r="R7171" s="5">
        <v>25</v>
      </c>
      <c r="S7171" s="5" t="s">
        <v>26</v>
      </c>
      <c r="T7171" s="5"/>
    </row>
    <row r="7172" spans="1:20" x14ac:dyDescent="0.25">
      <c r="A7172" s="5">
        <f>7165</f>
      </c>
      <c r="B7172" s="5" t="s">
        <v>7191</v>
      </c>
      <c r="C7172" s="5" t="s">
        <v>27</v>
      </c>
      <c r="D7172" s="5" t="s">
        <v>26</v>
      </c>
      <c r="E7172" s="5">
        <v>23</v>
      </c>
      <c r="F7172" s="5">
        <v>70</v>
      </c>
      <c r="G7172" s="5">
        <v>1</v>
      </c>
      <c r="H7172" s="5">
        <v>5</v>
      </c>
      <c r="I7172" s="5">
        <v>21</v>
      </c>
      <c r="J7172" s="5">
        <v>1</v>
      </c>
      <c r="K7172" s="5">
        <v>10</v>
      </c>
      <c r="L7172" s="5">
        <v>24</v>
      </c>
      <c r="M7172" s="5">
        <v>1</v>
      </c>
      <c r="N7172" s="5">
        <v>0</v>
      </c>
      <c r="O7172" s="5">
        <v>22</v>
      </c>
      <c r="P7172" s="5">
        <v>10</v>
      </c>
      <c r="Q7172" s="5">
        <v>20</v>
      </c>
      <c r="R7172" s="5">
        <v>25</v>
      </c>
      <c r="S7172" s="5" t="s">
        <v>26</v>
      </c>
      <c r="T7172" s="5"/>
    </row>
    <row r="7173" spans="1:20" x14ac:dyDescent="0.25">
      <c r="A7173" s="5">
        <f>7166</f>
      </c>
      <c r="B7173" s="5" t="s">
        <v>7192</v>
      </c>
      <c r="C7173" s="5" t="s">
        <v>27</v>
      </c>
      <c r="D7173" s="5" t="s">
        <v>26</v>
      </c>
      <c r="E7173" s="5">
        <v>23</v>
      </c>
      <c r="F7173" s="5">
        <v>70</v>
      </c>
      <c r="G7173" s="5">
        <v>1</v>
      </c>
      <c r="H7173" s="5">
        <v>5</v>
      </c>
      <c r="I7173" s="5">
        <v>21</v>
      </c>
      <c r="J7173" s="5">
        <v>1</v>
      </c>
      <c r="K7173" s="5">
        <v>10</v>
      </c>
      <c r="L7173" s="5">
        <v>24</v>
      </c>
      <c r="M7173" s="5">
        <v>1</v>
      </c>
      <c r="N7173" s="5">
        <v>0</v>
      </c>
      <c r="O7173" s="5">
        <v>22</v>
      </c>
      <c r="P7173" s="5">
        <v>10</v>
      </c>
      <c r="Q7173" s="5">
        <v>20</v>
      </c>
      <c r="R7173" s="5">
        <v>25</v>
      </c>
      <c r="S7173" s="5" t="s">
        <v>26</v>
      </c>
      <c r="T7173" s="5"/>
    </row>
    <row r="7174" spans="1:20" x14ac:dyDescent="0.25">
      <c r="A7174" s="5">
        <f>7167</f>
      </c>
      <c r="B7174" s="5" t="s">
        <v>7193</v>
      </c>
      <c r="C7174" s="5" t="s">
        <v>27</v>
      </c>
      <c r="D7174" s="5" t="s">
        <v>26</v>
      </c>
      <c r="E7174" s="5">
        <v>23</v>
      </c>
      <c r="F7174" s="5">
        <v>70</v>
      </c>
      <c r="G7174" s="5">
        <v>1</v>
      </c>
      <c r="H7174" s="5">
        <v>5</v>
      </c>
      <c r="I7174" s="5">
        <v>21</v>
      </c>
      <c r="J7174" s="5">
        <v>1</v>
      </c>
      <c r="K7174" s="5">
        <v>10</v>
      </c>
      <c r="L7174" s="5">
        <v>24</v>
      </c>
      <c r="M7174" s="5">
        <v>1</v>
      </c>
      <c r="N7174" s="5">
        <v>0</v>
      </c>
      <c r="O7174" s="5">
        <v>22</v>
      </c>
      <c r="P7174" s="5">
        <v>10</v>
      </c>
      <c r="Q7174" s="5">
        <v>20</v>
      </c>
      <c r="R7174" s="5">
        <v>25</v>
      </c>
      <c r="S7174" s="5" t="s">
        <v>26</v>
      </c>
      <c r="T7174" s="5"/>
    </row>
    <row r="7175" spans="1:20" x14ac:dyDescent="0.25">
      <c r="A7175" s="5">
        <f>7168</f>
      </c>
      <c r="B7175" s="5" t="s">
        <v>7194</v>
      </c>
      <c r="C7175" s="5" t="s">
        <v>27</v>
      </c>
      <c r="D7175" s="5" t="s">
        <v>26</v>
      </c>
      <c r="E7175" s="5">
        <v>23</v>
      </c>
      <c r="F7175" s="5">
        <v>70</v>
      </c>
      <c r="G7175" s="5">
        <v>1</v>
      </c>
      <c r="H7175" s="5">
        <v>5</v>
      </c>
      <c r="I7175" s="5">
        <v>21</v>
      </c>
      <c r="J7175" s="5">
        <v>1</v>
      </c>
      <c r="K7175" s="5">
        <v>10</v>
      </c>
      <c r="L7175" s="5">
        <v>24</v>
      </c>
      <c r="M7175" s="5">
        <v>1</v>
      </c>
      <c r="N7175" s="5">
        <v>0</v>
      </c>
      <c r="O7175" s="5">
        <v>22</v>
      </c>
      <c r="P7175" s="5">
        <v>10</v>
      </c>
      <c r="Q7175" s="5">
        <v>20</v>
      </c>
      <c r="R7175" s="5">
        <v>25</v>
      </c>
      <c r="S7175" s="5" t="s">
        <v>26</v>
      </c>
      <c r="T7175" s="5"/>
    </row>
    <row r="7176" spans="1:20" x14ac:dyDescent="0.25">
      <c r="A7176" s="5">
        <f>7169</f>
      </c>
      <c r="B7176" s="5" t="s">
        <v>7195</v>
      </c>
      <c r="C7176" s="5" t="s">
        <v>27</v>
      </c>
      <c r="D7176" s="5" t="s">
        <v>26</v>
      </c>
      <c r="E7176" s="5">
        <v>23</v>
      </c>
      <c r="F7176" s="5">
        <v>70</v>
      </c>
      <c r="G7176" s="5">
        <v>1</v>
      </c>
      <c r="H7176" s="5">
        <v>5</v>
      </c>
      <c r="I7176" s="5">
        <v>21</v>
      </c>
      <c r="J7176" s="5">
        <v>1</v>
      </c>
      <c r="K7176" s="5">
        <v>10</v>
      </c>
      <c r="L7176" s="5">
        <v>24</v>
      </c>
      <c r="M7176" s="5">
        <v>1</v>
      </c>
      <c r="N7176" s="5">
        <v>0</v>
      </c>
      <c r="O7176" s="5">
        <v>22</v>
      </c>
      <c r="P7176" s="5">
        <v>10</v>
      </c>
      <c r="Q7176" s="5">
        <v>20</v>
      </c>
      <c r="R7176" s="5">
        <v>25</v>
      </c>
      <c r="S7176" s="5" t="s">
        <v>26</v>
      </c>
      <c r="T7176" s="5"/>
    </row>
    <row r="7177" spans="1:20" x14ac:dyDescent="0.25">
      <c r="A7177" s="5">
        <f>7170</f>
      </c>
      <c r="B7177" s="5" t="s">
        <v>7196</v>
      </c>
      <c r="C7177" s="5" t="s">
        <v>27</v>
      </c>
      <c r="D7177" s="5" t="s">
        <v>26</v>
      </c>
      <c r="E7177" s="5">
        <v>23</v>
      </c>
      <c r="F7177" s="5">
        <v>70</v>
      </c>
      <c r="G7177" s="5">
        <v>1</v>
      </c>
      <c r="H7177" s="5">
        <v>5</v>
      </c>
      <c r="I7177" s="5">
        <v>21</v>
      </c>
      <c r="J7177" s="5">
        <v>1</v>
      </c>
      <c r="K7177" s="5">
        <v>10</v>
      </c>
      <c r="L7177" s="5">
        <v>24</v>
      </c>
      <c r="M7177" s="5">
        <v>1</v>
      </c>
      <c r="N7177" s="5">
        <v>0</v>
      </c>
      <c r="O7177" s="5">
        <v>22</v>
      </c>
      <c r="P7177" s="5">
        <v>10</v>
      </c>
      <c r="Q7177" s="5">
        <v>20</v>
      </c>
      <c r="R7177" s="5">
        <v>25</v>
      </c>
      <c r="S7177" s="5" t="s">
        <v>26</v>
      </c>
      <c r="T7177" s="5"/>
    </row>
    <row r="7178" spans="1:20" x14ac:dyDescent="0.25">
      <c r="A7178" s="5">
        <f>7171</f>
      </c>
      <c r="B7178" s="5" t="s">
        <v>7197</v>
      </c>
      <c r="C7178" s="5" t="s">
        <v>27</v>
      </c>
      <c r="D7178" s="5" t="s">
        <v>26</v>
      </c>
      <c r="E7178" s="5">
        <v>23</v>
      </c>
      <c r="F7178" s="5">
        <v>70</v>
      </c>
      <c r="G7178" s="5">
        <v>1</v>
      </c>
      <c r="H7178" s="5">
        <v>5</v>
      </c>
      <c r="I7178" s="5">
        <v>21</v>
      </c>
      <c r="J7178" s="5">
        <v>1</v>
      </c>
      <c r="K7178" s="5">
        <v>10</v>
      </c>
      <c r="L7178" s="5">
        <v>24</v>
      </c>
      <c r="M7178" s="5">
        <v>1</v>
      </c>
      <c r="N7178" s="5">
        <v>0</v>
      </c>
      <c r="O7178" s="5">
        <v>22</v>
      </c>
      <c r="P7178" s="5">
        <v>10</v>
      </c>
      <c r="Q7178" s="5">
        <v>20</v>
      </c>
      <c r="R7178" s="5">
        <v>25</v>
      </c>
      <c r="S7178" s="5" t="s">
        <v>26</v>
      </c>
      <c r="T7178" s="5"/>
    </row>
    <row r="7179" spans="1:20" x14ac:dyDescent="0.25">
      <c r="A7179" s="5">
        <f>7172</f>
      </c>
      <c r="B7179" s="5" t="s">
        <v>7198</v>
      </c>
      <c r="C7179" s="5" t="s">
        <v>27</v>
      </c>
      <c r="D7179" s="5" t="s">
        <v>26</v>
      </c>
      <c r="E7179" s="5">
        <v>23</v>
      </c>
      <c r="F7179" s="5">
        <v>70</v>
      </c>
      <c r="G7179" s="5">
        <v>1</v>
      </c>
      <c r="H7179" s="5">
        <v>5</v>
      </c>
      <c r="I7179" s="5">
        <v>21</v>
      </c>
      <c r="J7179" s="5">
        <v>1</v>
      </c>
      <c r="K7179" s="5">
        <v>10</v>
      </c>
      <c r="L7179" s="5">
        <v>24</v>
      </c>
      <c r="M7179" s="5">
        <v>1</v>
      </c>
      <c r="N7179" s="5">
        <v>0</v>
      </c>
      <c r="O7179" s="5">
        <v>22</v>
      </c>
      <c r="P7179" s="5">
        <v>10</v>
      </c>
      <c r="Q7179" s="5">
        <v>20</v>
      </c>
      <c r="R7179" s="5">
        <v>25</v>
      </c>
      <c r="S7179" s="5" t="s">
        <v>26</v>
      </c>
      <c r="T7179" s="5"/>
    </row>
    <row r="7180" spans="1:20" x14ac:dyDescent="0.25">
      <c r="A7180" s="5">
        <f>7173</f>
      </c>
      <c r="B7180" s="5" t="s">
        <v>7199</v>
      </c>
      <c r="C7180" s="5" t="s">
        <v>27</v>
      </c>
      <c r="D7180" s="5" t="s">
        <v>26</v>
      </c>
      <c r="E7180" s="5">
        <v>23</v>
      </c>
      <c r="F7180" s="5">
        <v>70</v>
      </c>
      <c r="G7180" s="5">
        <v>1</v>
      </c>
      <c r="H7180" s="5">
        <v>5</v>
      </c>
      <c r="I7180" s="5">
        <v>21</v>
      </c>
      <c r="J7180" s="5">
        <v>1</v>
      </c>
      <c r="K7180" s="5">
        <v>10</v>
      </c>
      <c r="L7180" s="5">
        <v>24</v>
      </c>
      <c r="M7180" s="5">
        <v>1</v>
      </c>
      <c r="N7180" s="5">
        <v>0</v>
      </c>
      <c r="O7180" s="5">
        <v>22</v>
      </c>
      <c r="P7180" s="5">
        <v>10</v>
      </c>
      <c r="Q7180" s="5">
        <v>20</v>
      </c>
      <c r="R7180" s="5">
        <v>25</v>
      </c>
      <c r="S7180" s="5" t="s">
        <v>26</v>
      </c>
      <c r="T7180" s="5"/>
    </row>
    <row r="7181" spans="1:20" x14ac:dyDescent="0.25">
      <c r="A7181" s="5">
        <f>7174</f>
      </c>
      <c r="B7181" s="5" t="s">
        <v>7200</v>
      </c>
      <c r="C7181" s="5" t="s">
        <v>27</v>
      </c>
      <c r="D7181" s="5" t="s">
        <v>26</v>
      </c>
      <c r="E7181" s="5">
        <v>23</v>
      </c>
      <c r="F7181" s="5">
        <v>70</v>
      </c>
      <c r="G7181" s="5">
        <v>1</v>
      </c>
      <c r="H7181" s="5">
        <v>5</v>
      </c>
      <c r="I7181" s="5">
        <v>21</v>
      </c>
      <c r="J7181" s="5">
        <v>1</v>
      </c>
      <c r="K7181" s="5">
        <v>10</v>
      </c>
      <c r="L7181" s="5">
        <v>24</v>
      </c>
      <c r="M7181" s="5">
        <v>1</v>
      </c>
      <c r="N7181" s="5">
        <v>0</v>
      </c>
      <c r="O7181" s="5">
        <v>22</v>
      </c>
      <c r="P7181" s="5">
        <v>10</v>
      </c>
      <c r="Q7181" s="5">
        <v>20</v>
      </c>
      <c r="R7181" s="5">
        <v>25</v>
      </c>
      <c r="S7181" s="5" t="s">
        <v>26</v>
      </c>
      <c r="T7181" s="5"/>
    </row>
    <row r="7182" spans="1:20" x14ac:dyDescent="0.25">
      <c r="A7182" s="5">
        <f>7175</f>
      </c>
      <c r="B7182" s="5" t="s">
        <v>7201</v>
      </c>
      <c r="C7182" s="5" t="s">
        <v>27</v>
      </c>
      <c r="D7182" s="5" t="s">
        <v>26</v>
      </c>
      <c r="E7182" s="5">
        <v>23</v>
      </c>
      <c r="F7182" s="5">
        <v>70</v>
      </c>
      <c r="G7182" s="5">
        <v>1</v>
      </c>
      <c r="H7182" s="5">
        <v>5</v>
      </c>
      <c r="I7182" s="5">
        <v>21</v>
      </c>
      <c r="J7182" s="5">
        <v>1</v>
      </c>
      <c r="K7182" s="5">
        <v>10</v>
      </c>
      <c r="L7182" s="5">
        <v>24</v>
      </c>
      <c r="M7182" s="5">
        <v>1</v>
      </c>
      <c r="N7182" s="5">
        <v>0</v>
      </c>
      <c r="O7182" s="5">
        <v>22</v>
      </c>
      <c r="P7182" s="5">
        <v>10</v>
      </c>
      <c r="Q7182" s="5">
        <v>20</v>
      </c>
      <c r="R7182" s="5">
        <v>25</v>
      </c>
      <c r="S7182" s="5" t="s">
        <v>26</v>
      </c>
      <c r="T7182" s="5"/>
    </row>
    <row r="7183" spans="1:20" x14ac:dyDescent="0.25">
      <c r="A7183" s="5">
        <f>7176</f>
      </c>
      <c r="B7183" s="5" t="s">
        <v>7202</v>
      </c>
      <c r="C7183" s="5" t="s">
        <v>27</v>
      </c>
      <c r="D7183" s="5" t="s">
        <v>26</v>
      </c>
      <c r="E7183" s="5">
        <v>23</v>
      </c>
      <c r="F7183" s="5">
        <v>70</v>
      </c>
      <c r="G7183" s="5">
        <v>1</v>
      </c>
      <c r="H7183" s="5">
        <v>5</v>
      </c>
      <c r="I7183" s="5">
        <v>21</v>
      </c>
      <c r="J7183" s="5">
        <v>1</v>
      </c>
      <c r="K7183" s="5">
        <v>10</v>
      </c>
      <c r="L7183" s="5">
        <v>24</v>
      </c>
      <c r="M7183" s="5">
        <v>1</v>
      </c>
      <c r="N7183" s="5">
        <v>0</v>
      </c>
      <c r="O7183" s="5">
        <v>22</v>
      </c>
      <c r="P7183" s="5">
        <v>10</v>
      </c>
      <c r="Q7183" s="5">
        <v>20</v>
      </c>
      <c r="R7183" s="5">
        <v>25</v>
      </c>
      <c r="S7183" s="5" t="s">
        <v>26</v>
      </c>
      <c r="T7183" s="5"/>
    </row>
    <row r="7184" spans="1:20" x14ac:dyDescent="0.25">
      <c r="A7184" s="5">
        <f>7177</f>
      </c>
      <c r="B7184" s="5" t="s">
        <v>7203</v>
      </c>
      <c r="C7184" s="5" t="s">
        <v>27</v>
      </c>
      <c r="D7184" s="5" t="s">
        <v>26</v>
      </c>
      <c r="E7184" s="5">
        <v>23</v>
      </c>
      <c r="F7184" s="5">
        <v>70</v>
      </c>
      <c r="G7184" s="5">
        <v>1</v>
      </c>
      <c r="H7184" s="5">
        <v>5</v>
      </c>
      <c r="I7184" s="5">
        <v>21</v>
      </c>
      <c r="J7184" s="5">
        <v>1</v>
      </c>
      <c r="K7184" s="5">
        <v>10</v>
      </c>
      <c r="L7184" s="5">
        <v>24</v>
      </c>
      <c r="M7184" s="5">
        <v>1</v>
      </c>
      <c r="N7184" s="5">
        <v>0</v>
      </c>
      <c r="O7184" s="5">
        <v>22</v>
      </c>
      <c r="P7184" s="5">
        <v>10</v>
      </c>
      <c r="Q7184" s="5">
        <v>20</v>
      </c>
      <c r="R7184" s="5">
        <v>25</v>
      </c>
      <c r="S7184" s="5" t="s">
        <v>26</v>
      </c>
      <c r="T7184" s="5"/>
    </row>
    <row r="7185" spans="1:20" x14ac:dyDescent="0.25">
      <c r="A7185" s="5">
        <f>7178</f>
      </c>
      <c r="B7185" s="5" t="s">
        <v>7204</v>
      </c>
      <c r="C7185" s="5" t="s">
        <v>27</v>
      </c>
      <c r="D7185" s="5" t="s">
        <v>26</v>
      </c>
      <c r="E7185" s="5">
        <v>23</v>
      </c>
      <c r="F7185" s="5">
        <v>70</v>
      </c>
      <c r="G7185" s="5">
        <v>1</v>
      </c>
      <c r="H7185" s="5">
        <v>5</v>
      </c>
      <c r="I7185" s="5">
        <v>21</v>
      </c>
      <c r="J7185" s="5">
        <v>1</v>
      </c>
      <c r="K7185" s="5">
        <v>10</v>
      </c>
      <c r="L7185" s="5">
        <v>24</v>
      </c>
      <c r="M7185" s="5">
        <v>1</v>
      </c>
      <c r="N7185" s="5">
        <v>0</v>
      </c>
      <c r="O7185" s="5">
        <v>22</v>
      </c>
      <c r="P7185" s="5">
        <v>10</v>
      </c>
      <c r="Q7185" s="5">
        <v>20</v>
      </c>
      <c r="R7185" s="5">
        <v>25</v>
      </c>
      <c r="S7185" s="5" t="s">
        <v>26</v>
      </c>
      <c r="T7185" s="5"/>
    </row>
    <row r="7186" spans="1:20" x14ac:dyDescent="0.25">
      <c r="A7186" s="5">
        <f>7179</f>
      </c>
      <c r="B7186" s="5" t="s">
        <v>7205</v>
      </c>
      <c r="C7186" s="5" t="s">
        <v>27</v>
      </c>
      <c r="D7186" s="5" t="s">
        <v>26</v>
      </c>
      <c r="E7186" s="5">
        <v>23</v>
      </c>
      <c r="F7186" s="5">
        <v>70</v>
      </c>
      <c r="G7186" s="5">
        <v>1</v>
      </c>
      <c r="H7186" s="5">
        <v>5</v>
      </c>
      <c r="I7186" s="5">
        <v>21</v>
      </c>
      <c r="J7186" s="5">
        <v>1</v>
      </c>
      <c r="K7186" s="5">
        <v>10</v>
      </c>
      <c r="L7186" s="5">
        <v>24</v>
      </c>
      <c r="M7186" s="5">
        <v>1</v>
      </c>
      <c r="N7186" s="5">
        <v>0</v>
      </c>
      <c r="O7186" s="5">
        <v>22</v>
      </c>
      <c r="P7186" s="5">
        <v>10</v>
      </c>
      <c r="Q7186" s="5">
        <v>20</v>
      </c>
      <c r="R7186" s="5">
        <v>25</v>
      </c>
      <c r="S7186" s="5" t="s">
        <v>26</v>
      </c>
      <c r="T7186" s="5"/>
    </row>
    <row r="7187" spans="1:20" x14ac:dyDescent="0.25">
      <c r="A7187" s="5">
        <f>7180</f>
      </c>
      <c r="B7187" s="5" t="s">
        <v>7206</v>
      </c>
      <c r="C7187" s="5" t="s">
        <v>27</v>
      </c>
      <c r="D7187" s="5" t="s">
        <v>26</v>
      </c>
      <c r="E7187" s="5">
        <v>23</v>
      </c>
      <c r="F7187" s="5">
        <v>70</v>
      </c>
      <c r="G7187" s="5">
        <v>1</v>
      </c>
      <c r="H7187" s="5">
        <v>5</v>
      </c>
      <c r="I7187" s="5">
        <v>21</v>
      </c>
      <c r="J7187" s="5">
        <v>1</v>
      </c>
      <c r="K7187" s="5">
        <v>10</v>
      </c>
      <c r="L7187" s="5">
        <v>24</v>
      </c>
      <c r="M7187" s="5">
        <v>1</v>
      </c>
      <c r="N7187" s="5">
        <v>0</v>
      </c>
      <c r="O7187" s="5">
        <v>22</v>
      </c>
      <c r="P7187" s="5">
        <v>10</v>
      </c>
      <c r="Q7187" s="5">
        <v>20</v>
      </c>
      <c r="R7187" s="5">
        <v>25</v>
      </c>
      <c r="S7187" s="5" t="s">
        <v>26</v>
      </c>
      <c r="T7187" s="5"/>
    </row>
    <row r="7188" spans="1:20" x14ac:dyDescent="0.25">
      <c r="A7188" s="5">
        <f>7181</f>
      </c>
      <c r="B7188" s="5" t="s">
        <v>7207</v>
      </c>
      <c r="C7188" s="5" t="s">
        <v>27</v>
      </c>
      <c r="D7188" s="5" t="s">
        <v>26</v>
      </c>
      <c r="E7188" s="5">
        <v>23</v>
      </c>
      <c r="F7188" s="5">
        <v>70</v>
      </c>
      <c r="G7188" s="5">
        <v>1</v>
      </c>
      <c r="H7188" s="5">
        <v>5</v>
      </c>
      <c r="I7188" s="5">
        <v>21</v>
      </c>
      <c r="J7188" s="5">
        <v>1</v>
      </c>
      <c r="K7188" s="5">
        <v>10</v>
      </c>
      <c r="L7188" s="5">
        <v>24</v>
      </c>
      <c r="M7188" s="5">
        <v>1</v>
      </c>
      <c r="N7188" s="5">
        <v>0</v>
      </c>
      <c r="O7188" s="5">
        <v>22</v>
      </c>
      <c r="P7188" s="5">
        <v>10</v>
      </c>
      <c r="Q7188" s="5">
        <v>20</v>
      </c>
      <c r="R7188" s="5">
        <v>25</v>
      </c>
      <c r="S7188" s="5" t="s">
        <v>26</v>
      </c>
      <c r="T7188" s="5"/>
    </row>
    <row r="7189" spans="1:20" x14ac:dyDescent="0.25">
      <c r="A7189" s="5">
        <f>7182</f>
      </c>
      <c r="B7189" s="5" t="s">
        <v>7208</v>
      </c>
      <c r="C7189" s="5" t="s">
        <v>27</v>
      </c>
      <c r="D7189" s="5" t="s">
        <v>26</v>
      </c>
      <c r="E7189" s="5">
        <v>23</v>
      </c>
      <c r="F7189" s="5">
        <v>70</v>
      </c>
      <c r="G7189" s="5">
        <v>1</v>
      </c>
      <c r="H7189" s="5">
        <v>5</v>
      </c>
      <c r="I7189" s="5">
        <v>21</v>
      </c>
      <c r="J7189" s="5">
        <v>1</v>
      </c>
      <c r="K7189" s="5">
        <v>10</v>
      </c>
      <c r="L7189" s="5">
        <v>24</v>
      </c>
      <c r="M7189" s="5">
        <v>1</v>
      </c>
      <c r="N7189" s="5">
        <v>0</v>
      </c>
      <c r="O7189" s="5">
        <v>22</v>
      </c>
      <c r="P7189" s="5">
        <v>10</v>
      </c>
      <c r="Q7189" s="5">
        <v>20</v>
      </c>
      <c r="R7189" s="5">
        <v>25</v>
      </c>
      <c r="S7189" s="5" t="s">
        <v>26</v>
      </c>
      <c r="T7189" s="5"/>
    </row>
    <row r="7190" spans="1:20" x14ac:dyDescent="0.25">
      <c r="A7190" s="5">
        <f>7183</f>
      </c>
      <c r="B7190" s="5" t="s">
        <v>7209</v>
      </c>
      <c r="C7190" s="5" t="s">
        <v>27</v>
      </c>
      <c r="D7190" s="5" t="s">
        <v>26</v>
      </c>
      <c r="E7190" s="5">
        <v>23</v>
      </c>
      <c r="F7190" s="5">
        <v>70</v>
      </c>
      <c r="G7190" s="5">
        <v>1</v>
      </c>
      <c r="H7190" s="5">
        <v>5</v>
      </c>
      <c r="I7190" s="5">
        <v>21</v>
      </c>
      <c r="J7190" s="5">
        <v>1</v>
      </c>
      <c r="K7190" s="5">
        <v>10</v>
      </c>
      <c r="L7190" s="5">
        <v>24</v>
      </c>
      <c r="M7190" s="5">
        <v>1</v>
      </c>
      <c r="N7190" s="5">
        <v>0</v>
      </c>
      <c r="O7190" s="5">
        <v>22</v>
      </c>
      <c r="P7190" s="5">
        <v>10</v>
      </c>
      <c r="Q7190" s="5">
        <v>20</v>
      </c>
      <c r="R7190" s="5">
        <v>25</v>
      </c>
      <c r="S7190" s="5" t="s">
        <v>26</v>
      </c>
      <c r="T7190" s="5"/>
    </row>
    <row r="7191" spans="1:20" x14ac:dyDescent="0.25">
      <c r="A7191" s="5">
        <f>7184</f>
      </c>
      <c r="B7191" s="5" t="s">
        <v>7210</v>
      </c>
      <c r="C7191" s="5" t="s">
        <v>27</v>
      </c>
      <c r="D7191" s="5" t="s">
        <v>26</v>
      </c>
      <c r="E7191" s="5">
        <v>23</v>
      </c>
      <c r="F7191" s="5">
        <v>70</v>
      </c>
      <c r="G7191" s="5">
        <v>1</v>
      </c>
      <c r="H7191" s="5">
        <v>5</v>
      </c>
      <c r="I7191" s="5">
        <v>21</v>
      </c>
      <c r="J7191" s="5">
        <v>1</v>
      </c>
      <c r="K7191" s="5">
        <v>10</v>
      </c>
      <c r="L7191" s="5">
        <v>24</v>
      </c>
      <c r="M7191" s="5">
        <v>1</v>
      </c>
      <c r="N7191" s="5">
        <v>0</v>
      </c>
      <c r="O7191" s="5">
        <v>22</v>
      </c>
      <c r="P7191" s="5">
        <v>10</v>
      </c>
      <c r="Q7191" s="5">
        <v>20</v>
      </c>
      <c r="R7191" s="5">
        <v>25</v>
      </c>
      <c r="S7191" s="5" t="s">
        <v>26</v>
      </c>
      <c r="T7191" s="5"/>
    </row>
    <row r="7192" spans="1:20" x14ac:dyDescent="0.25">
      <c r="A7192" s="5">
        <f>7185</f>
      </c>
      <c r="B7192" s="5" t="s">
        <v>7211</v>
      </c>
      <c r="C7192" s="5" t="s">
        <v>27</v>
      </c>
      <c r="D7192" s="5" t="s">
        <v>26</v>
      </c>
      <c r="E7192" s="5">
        <v>23</v>
      </c>
      <c r="F7192" s="5">
        <v>70</v>
      </c>
      <c r="G7192" s="5">
        <v>1</v>
      </c>
      <c r="H7192" s="5">
        <v>5</v>
      </c>
      <c r="I7192" s="5">
        <v>21</v>
      </c>
      <c r="J7192" s="5">
        <v>1</v>
      </c>
      <c r="K7192" s="5">
        <v>10</v>
      </c>
      <c r="L7192" s="5">
        <v>24</v>
      </c>
      <c r="M7192" s="5">
        <v>1</v>
      </c>
      <c r="N7192" s="5">
        <v>0</v>
      </c>
      <c r="O7192" s="5">
        <v>22</v>
      </c>
      <c r="P7192" s="5">
        <v>10</v>
      </c>
      <c r="Q7192" s="5">
        <v>20</v>
      </c>
      <c r="R7192" s="5">
        <v>25</v>
      </c>
      <c r="S7192" s="5" t="s">
        <v>26</v>
      </c>
      <c r="T7192" s="5"/>
    </row>
    <row r="7193" spans="1:20" x14ac:dyDescent="0.25">
      <c r="A7193" s="5">
        <f>7186</f>
      </c>
      <c r="B7193" s="5" t="s">
        <v>7212</v>
      </c>
      <c r="C7193" s="5" t="s">
        <v>27</v>
      </c>
      <c r="D7193" s="5" t="s">
        <v>26</v>
      </c>
      <c r="E7193" s="5">
        <v>23</v>
      </c>
      <c r="F7193" s="5">
        <v>70</v>
      </c>
      <c r="G7193" s="5">
        <v>1</v>
      </c>
      <c r="H7193" s="5">
        <v>5</v>
      </c>
      <c r="I7193" s="5">
        <v>21</v>
      </c>
      <c r="J7193" s="5">
        <v>1</v>
      </c>
      <c r="K7193" s="5">
        <v>10</v>
      </c>
      <c r="L7193" s="5">
        <v>24</v>
      </c>
      <c r="M7193" s="5">
        <v>1</v>
      </c>
      <c r="N7193" s="5">
        <v>0</v>
      </c>
      <c r="O7193" s="5">
        <v>22</v>
      </c>
      <c r="P7193" s="5">
        <v>10</v>
      </c>
      <c r="Q7193" s="5">
        <v>20</v>
      </c>
      <c r="R7193" s="5">
        <v>25</v>
      </c>
      <c r="S7193" s="5" t="s">
        <v>26</v>
      </c>
      <c r="T7193" s="5"/>
    </row>
    <row r="7194" spans="1:20" x14ac:dyDescent="0.25">
      <c r="A7194" s="5">
        <f>7187</f>
      </c>
      <c r="B7194" s="5" t="s">
        <v>7213</v>
      </c>
      <c r="C7194" s="5" t="s">
        <v>27</v>
      </c>
      <c r="D7194" s="5" t="s">
        <v>26</v>
      </c>
      <c r="E7194" s="5">
        <v>23</v>
      </c>
      <c r="F7194" s="5">
        <v>70</v>
      </c>
      <c r="G7194" s="5">
        <v>1</v>
      </c>
      <c r="H7194" s="5">
        <v>5</v>
      </c>
      <c r="I7194" s="5">
        <v>21</v>
      </c>
      <c r="J7194" s="5">
        <v>1</v>
      </c>
      <c r="K7194" s="5">
        <v>10</v>
      </c>
      <c r="L7194" s="5">
        <v>24</v>
      </c>
      <c r="M7194" s="5">
        <v>1</v>
      </c>
      <c r="N7194" s="5">
        <v>0</v>
      </c>
      <c r="O7194" s="5">
        <v>22</v>
      </c>
      <c r="P7194" s="5">
        <v>10</v>
      </c>
      <c r="Q7194" s="5">
        <v>20</v>
      </c>
      <c r="R7194" s="5">
        <v>25</v>
      </c>
      <c r="S7194" s="5" t="s">
        <v>26</v>
      </c>
      <c r="T7194" s="5"/>
    </row>
    <row r="7195" spans="1:20" x14ac:dyDescent="0.25">
      <c r="A7195" s="5">
        <f>7188</f>
      </c>
      <c r="B7195" s="5" t="s">
        <v>7214</v>
      </c>
      <c r="C7195" s="5" t="s">
        <v>27</v>
      </c>
      <c r="D7195" s="5" t="s">
        <v>26</v>
      </c>
      <c r="E7195" s="5">
        <v>23</v>
      </c>
      <c r="F7195" s="5">
        <v>70</v>
      </c>
      <c r="G7195" s="5">
        <v>1</v>
      </c>
      <c r="H7195" s="5">
        <v>5</v>
      </c>
      <c r="I7195" s="5">
        <v>21</v>
      </c>
      <c r="J7195" s="5">
        <v>1</v>
      </c>
      <c r="K7195" s="5">
        <v>10</v>
      </c>
      <c r="L7195" s="5">
        <v>24</v>
      </c>
      <c r="M7195" s="5">
        <v>1</v>
      </c>
      <c r="N7195" s="5">
        <v>0</v>
      </c>
      <c r="O7195" s="5">
        <v>22</v>
      </c>
      <c r="P7195" s="5">
        <v>10</v>
      </c>
      <c r="Q7195" s="5">
        <v>20</v>
      </c>
      <c r="R7195" s="5">
        <v>25</v>
      </c>
      <c r="S7195" s="5" t="s">
        <v>26</v>
      </c>
      <c r="T7195" s="5"/>
    </row>
    <row r="7196" spans="1:20" x14ac:dyDescent="0.25">
      <c r="A7196" s="5">
        <f>7189</f>
      </c>
      <c r="B7196" s="5" t="s">
        <v>7215</v>
      </c>
      <c r="C7196" s="5" t="s">
        <v>27</v>
      </c>
      <c r="D7196" s="5" t="s">
        <v>26</v>
      </c>
      <c r="E7196" s="5">
        <v>23</v>
      </c>
      <c r="F7196" s="5">
        <v>70</v>
      </c>
      <c r="G7196" s="5">
        <v>1</v>
      </c>
      <c r="H7196" s="5">
        <v>5</v>
      </c>
      <c r="I7196" s="5">
        <v>21</v>
      </c>
      <c r="J7196" s="5">
        <v>1</v>
      </c>
      <c r="K7196" s="5">
        <v>10</v>
      </c>
      <c r="L7196" s="5">
        <v>24</v>
      </c>
      <c r="M7196" s="5">
        <v>1</v>
      </c>
      <c r="N7196" s="5">
        <v>0</v>
      </c>
      <c r="O7196" s="5">
        <v>22</v>
      </c>
      <c r="P7196" s="5">
        <v>10</v>
      </c>
      <c r="Q7196" s="5">
        <v>20</v>
      </c>
      <c r="R7196" s="5">
        <v>25</v>
      </c>
      <c r="S7196" s="5" t="s">
        <v>26</v>
      </c>
      <c r="T7196" s="5"/>
    </row>
    <row r="7197" spans="1:20" x14ac:dyDescent="0.25">
      <c r="A7197" s="5">
        <f>7190</f>
      </c>
      <c r="B7197" s="5" t="s">
        <v>7216</v>
      </c>
      <c r="C7197" s="5" t="s">
        <v>27</v>
      </c>
      <c r="D7197" s="5" t="s">
        <v>26</v>
      </c>
      <c r="E7197" s="5">
        <v>23</v>
      </c>
      <c r="F7197" s="5">
        <v>70</v>
      </c>
      <c r="G7197" s="5">
        <v>1</v>
      </c>
      <c r="H7197" s="5">
        <v>5</v>
      </c>
      <c r="I7197" s="5">
        <v>21</v>
      </c>
      <c r="J7197" s="5">
        <v>1</v>
      </c>
      <c r="K7197" s="5">
        <v>10</v>
      </c>
      <c r="L7197" s="5">
        <v>24</v>
      </c>
      <c r="M7197" s="5">
        <v>1</v>
      </c>
      <c r="N7197" s="5">
        <v>0</v>
      </c>
      <c r="O7197" s="5">
        <v>22</v>
      </c>
      <c r="P7197" s="5">
        <v>10</v>
      </c>
      <c r="Q7197" s="5">
        <v>20</v>
      </c>
      <c r="R7197" s="5">
        <v>25</v>
      </c>
      <c r="S7197" s="5" t="s">
        <v>26</v>
      </c>
      <c r="T7197" s="5"/>
    </row>
    <row r="7198" spans="1:20" x14ac:dyDescent="0.25">
      <c r="A7198" s="5">
        <f>7191</f>
      </c>
      <c r="B7198" s="5" t="s">
        <v>7217</v>
      </c>
      <c r="C7198" s="5" t="s">
        <v>27</v>
      </c>
      <c r="D7198" s="5" t="s">
        <v>26</v>
      </c>
      <c r="E7198" s="5">
        <v>23</v>
      </c>
      <c r="F7198" s="5">
        <v>70</v>
      </c>
      <c r="G7198" s="5">
        <v>1</v>
      </c>
      <c r="H7198" s="5">
        <v>5</v>
      </c>
      <c r="I7198" s="5">
        <v>21</v>
      </c>
      <c r="J7198" s="5">
        <v>1</v>
      </c>
      <c r="K7198" s="5">
        <v>10</v>
      </c>
      <c r="L7198" s="5">
        <v>24</v>
      </c>
      <c r="M7198" s="5">
        <v>1</v>
      </c>
      <c r="N7198" s="5">
        <v>0</v>
      </c>
      <c r="O7198" s="5">
        <v>22</v>
      </c>
      <c r="P7198" s="5">
        <v>10</v>
      </c>
      <c r="Q7198" s="5">
        <v>20</v>
      </c>
      <c r="R7198" s="5">
        <v>25</v>
      </c>
      <c r="S7198" s="5" t="s">
        <v>26</v>
      </c>
      <c r="T7198" s="5"/>
    </row>
    <row r="7199" spans="1:20" x14ac:dyDescent="0.25">
      <c r="A7199" s="5">
        <f>7192</f>
      </c>
      <c r="B7199" s="5" t="s">
        <v>7218</v>
      </c>
      <c r="C7199" s="5" t="s">
        <v>27</v>
      </c>
      <c r="D7199" s="5" t="s">
        <v>26</v>
      </c>
      <c r="E7199" s="5">
        <v>23</v>
      </c>
      <c r="F7199" s="5">
        <v>70</v>
      </c>
      <c r="G7199" s="5">
        <v>1</v>
      </c>
      <c r="H7199" s="5">
        <v>5</v>
      </c>
      <c r="I7199" s="5">
        <v>21</v>
      </c>
      <c r="J7199" s="5">
        <v>1</v>
      </c>
      <c r="K7199" s="5">
        <v>10</v>
      </c>
      <c r="L7199" s="5">
        <v>24</v>
      </c>
      <c r="M7199" s="5">
        <v>1</v>
      </c>
      <c r="N7199" s="5">
        <v>0</v>
      </c>
      <c r="O7199" s="5">
        <v>22</v>
      </c>
      <c r="P7199" s="5">
        <v>10</v>
      </c>
      <c r="Q7199" s="5">
        <v>20</v>
      </c>
      <c r="R7199" s="5">
        <v>25</v>
      </c>
      <c r="S7199" s="5" t="s">
        <v>26</v>
      </c>
      <c r="T7199" s="5"/>
    </row>
    <row r="7200" spans="1:20" x14ac:dyDescent="0.25">
      <c r="A7200" s="5">
        <f>7193</f>
      </c>
      <c r="B7200" s="5" t="s">
        <v>7219</v>
      </c>
      <c r="C7200" s="5" t="s">
        <v>27</v>
      </c>
      <c r="D7200" s="5" t="s">
        <v>26</v>
      </c>
      <c r="E7200" s="5">
        <v>23</v>
      </c>
      <c r="F7200" s="5">
        <v>70</v>
      </c>
      <c r="G7200" s="5">
        <v>1</v>
      </c>
      <c r="H7200" s="5">
        <v>5</v>
      </c>
      <c r="I7200" s="5">
        <v>21</v>
      </c>
      <c r="J7200" s="5">
        <v>1</v>
      </c>
      <c r="K7200" s="5">
        <v>10</v>
      </c>
      <c r="L7200" s="5">
        <v>24</v>
      </c>
      <c r="M7200" s="5">
        <v>1</v>
      </c>
      <c r="N7200" s="5">
        <v>0</v>
      </c>
      <c r="O7200" s="5">
        <v>22</v>
      </c>
      <c r="P7200" s="5">
        <v>10</v>
      </c>
      <c r="Q7200" s="5">
        <v>20</v>
      </c>
      <c r="R7200" s="5">
        <v>25</v>
      </c>
      <c r="S7200" s="5" t="s">
        <v>26</v>
      </c>
      <c r="T7200" s="5"/>
    </row>
    <row r="7201" spans="1:20" x14ac:dyDescent="0.25">
      <c r="A7201" s="5">
        <f>7194</f>
      </c>
      <c r="B7201" s="5" t="s">
        <v>7220</v>
      </c>
      <c r="C7201" s="5" t="s">
        <v>27</v>
      </c>
      <c r="D7201" s="5" t="s">
        <v>26</v>
      </c>
      <c r="E7201" s="5">
        <v>23</v>
      </c>
      <c r="F7201" s="5">
        <v>70</v>
      </c>
      <c r="G7201" s="5">
        <v>1</v>
      </c>
      <c r="H7201" s="5">
        <v>5</v>
      </c>
      <c r="I7201" s="5">
        <v>21</v>
      </c>
      <c r="J7201" s="5">
        <v>1</v>
      </c>
      <c r="K7201" s="5">
        <v>10</v>
      </c>
      <c r="L7201" s="5">
        <v>24</v>
      </c>
      <c r="M7201" s="5">
        <v>1</v>
      </c>
      <c r="N7201" s="5">
        <v>0</v>
      </c>
      <c r="O7201" s="5">
        <v>22</v>
      </c>
      <c r="P7201" s="5">
        <v>10</v>
      </c>
      <c r="Q7201" s="5">
        <v>20</v>
      </c>
      <c r="R7201" s="5">
        <v>25</v>
      </c>
      <c r="S7201" s="5" t="s">
        <v>26</v>
      </c>
      <c r="T7201" s="5"/>
    </row>
    <row r="7202" spans="1:20" x14ac:dyDescent="0.25">
      <c r="A7202" s="5">
        <f>7195</f>
      </c>
      <c r="B7202" s="5" t="s">
        <v>7221</v>
      </c>
      <c r="C7202" s="5" t="s">
        <v>27</v>
      </c>
      <c r="D7202" s="5" t="s">
        <v>26</v>
      </c>
      <c r="E7202" s="5">
        <v>23</v>
      </c>
      <c r="F7202" s="5">
        <v>70</v>
      </c>
      <c r="G7202" s="5">
        <v>1</v>
      </c>
      <c r="H7202" s="5">
        <v>5</v>
      </c>
      <c r="I7202" s="5">
        <v>21</v>
      </c>
      <c r="J7202" s="5">
        <v>1</v>
      </c>
      <c r="K7202" s="5">
        <v>10</v>
      </c>
      <c r="L7202" s="5">
        <v>24</v>
      </c>
      <c r="M7202" s="5">
        <v>1</v>
      </c>
      <c r="N7202" s="5">
        <v>0</v>
      </c>
      <c r="O7202" s="5">
        <v>22</v>
      </c>
      <c r="P7202" s="5">
        <v>10</v>
      </c>
      <c r="Q7202" s="5">
        <v>20</v>
      </c>
      <c r="R7202" s="5">
        <v>25</v>
      </c>
      <c r="S7202" s="5" t="s">
        <v>26</v>
      </c>
      <c r="T7202" s="5"/>
    </row>
    <row r="7203" spans="1:20" x14ac:dyDescent="0.25">
      <c r="A7203" s="5">
        <f>7196</f>
      </c>
      <c r="B7203" s="5" t="s">
        <v>7222</v>
      </c>
      <c r="C7203" s="5" t="s">
        <v>27</v>
      </c>
      <c r="D7203" s="5" t="s">
        <v>26</v>
      </c>
      <c r="E7203" s="5">
        <v>23</v>
      </c>
      <c r="F7203" s="5">
        <v>70</v>
      </c>
      <c r="G7203" s="5">
        <v>1</v>
      </c>
      <c r="H7203" s="5">
        <v>5</v>
      </c>
      <c r="I7203" s="5">
        <v>21</v>
      </c>
      <c r="J7203" s="5">
        <v>1</v>
      </c>
      <c r="K7203" s="5">
        <v>10</v>
      </c>
      <c r="L7203" s="5">
        <v>24</v>
      </c>
      <c r="M7203" s="5">
        <v>1</v>
      </c>
      <c r="N7203" s="5">
        <v>0</v>
      </c>
      <c r="O7203" s="5">
        <v>22</v>
      </c>
      <c r="P7203" s="5">
        <v>10</v>
      </c>
      <c r="Q7203" s="5">
        <v>20</v>
      </c>
      <c r="R7203" s="5">
        <v>25</v>
      </c>
      <c r="S7203" s="5" t="s">
        <v>26</v>
      </c>
      <c r="T7203" s="5"/>
    </row>
    <row r="7204" spans="1:20" x14ac:dyDescent="0.25">
      <c r="A7204" s="5">
        <f>7197</f>
      </c>
      <c r="B7204" s="5" t="s">
        <v>7223</v>
      </c>
      <c r="C7204" s="5" t="s">
        <v>27</v>
      </c>
      <c r="D7204" s="5" t="s">
        <v>26</v>
      </c>
      <c r="E7204" s="5">
        <v>23</v>
      </c>
      <c r="F7204" s="5">
        <v>70</v>
      </c>
      <c r="G7204" s="5">
        <v>1</v>
      </c>
      <c r="H7204" s="5">
        <v>5</v>
      </c>
      <c r="I7204" s="5">
        <v>21</v>
      </c>
      <c r="J7204" s="5">
        <v>1</v>
      </c>
      <c r="K7204" s="5">
        <v>10</v>
      </c>
      <c r="L7204" s="5">
        <v>24</v>
      </c>
      <c r="M7204" s="5">
        <v>1</v>
      </c>
      <c r="N7204" s="5">
        <v>0</v>
      </c>
      <c r="O7204" s="5">
        <v>22</v>
      </c>
      <c r="P7204" s="5">
        <v>10</v>
      </c>
      <c r="Q7204" s="5">
        <v>20</v>
      </c>
      <c r="R7204" s="5">
        <v>25</v>
      </c>
      <c r="S7204" s="5" t="s">
        <v>26</v>
      </c>
      <c r="T7204" s="5"/>
    </row>
    <row r="7205" spans="1:20" x14ac:dyDescent="0.25">
      <c r="A7205" s="5">
        <f>7198</f>
      </c>
      <c r="B7205" s="5" t="s">
        <v>7224</v>
      </c>
      <c r="C7205" s="5" t="s">
        <v>27</v>
      </c>
      <c r="D7205" s="5" t="s">
        <v>26</v>
      </c>
      <c r="E7205" s="5">
        <v>23</v>
      </c>
      <c r="F7205" s="5">
        <v>70</v>
      </c>
      <c r="G7205" s="5">
        <v>1</v>
      </c>
      <c r="H7205" s="5">
        <v>5</v>
      </c>
      <c r="I7205" s="5">
        <v>21</v>
      </c>
      <c r="J7205" s="5">
        <v>1</v>
      </c>
      <c r="K7205" s="5">
        <v>10</v>
      </c>
      <c r="L7205" s="5">
        <v>24</v>
      </c>
      <c r="M7205" s="5">
        <v>1</v>
      </c>
      <c r="N7205" s="5">
        <v>0</v>
      </c>
      <c r="O7205" s="5">
        <v>22</v>
      </c>
      <c r="P7205" s="5">
        <v>10</v>
      </c>
      <c r="Q7205" s="5">
        <v>20</v>
      </c>
      <c r="R7205" s="5">
        <v>25</v>
      </c>
      <c r="S7205" s="5" t="s">
        <v>26</v>
      </c>
      <c r="T7205" s="5"/>
    </row>
    <row r="7206" spans="1:20" x14ac:dyDescent="0.25">
      <c r="A7206" s="5">
        <f>7199</f>
      </c>
      <c r="B7206" s="5" t="s">
        <v>7225</v>
      </c>
      <c r="C7206" s="5" t="s">
        <v>27</v>
      </c>
      <c r="D7206" s="5" t="s">
        <v>26</v>
      </c>
      <c r="E7206" s="5">
        <v>23</v>
      </c>
      <c r="F7206" s="5">
        <v>70</v>
      </c>
      <c r="G7206" s="5">
        <v>1</v>
      </c>
      <c r="H7206" s="5">
        <v>5</v>
      </c>
      <c r="I7206" s="5">
        <v>21</v>
      </c>
      <c r="J7206" s="5">
        <v>1</v>
      </c>
      <c r="K7206" s="5">
        <v>10</v>
      </c>
      <c r="L7206" s="5">
        <v>24</v>
      </c>
      <c r="M7206" s="5">
        <v>1</v>
      </c>
      <c r="N7206" s="5">
        <v>0</v>
      </c>
      <c r="O7206" s="5">
        <v>22</v>
      </c>
      <c r="P7206" s="5">
        <v>10</v>
      </c>
      <c r="Q7206" s="5">
        <v>20</v>
      </c>
      <c r="R7206" s="5">
        <v>25</v>
      </c>
      <c r="S7206" s="5" t="s">
        <v>26</v>
      </c>
      <c r="T7206" s="5"/>
    </row>
    <row r="7207" spans="1:20" x14ac:dyDescent="0.25">
      <c r="A7207" s="5">
        <f>7200</f>
      </c>
      <c r="B7207" s="5" t="s">
        <v>7226</v>
      </c>
      <c r="C7207" s="5" t="s">
        <v>27</v>
      </c>
      <c r="D7207" s="5" t="s">
        <v>26</v>
      </c>
      <c r="E7207" s="5">
        <v>23</v>
      </c>
      <c r="F7207" s="5">
        <v>70</v>
      </c>
      <c r="G7207" s="5">
        <v>1</v>
      </c>
      <c r="H7207" s="5">
        <v>5</v>
      </c>
      <c r="I7207" s="5">
        <v>21</v>
      </c>
      <c r="J7207" s="5">
        <v>1</v>
      </c>
      <c r="K7207" s="5">
        <v>10</v>
      </c>
      <c r="L7207" s="5">
        <v>24</v>
      </c>
      <c r="M7207" s="5">
        <v>1</v>
      </c>
      <c r="N7207" s="5">
        <v>0</v>
      </c>
      <c r="O7207" s="5">
        <v>22</v>
      </c>
      <c r="P7207" s="5">
        <v>10</v>
      </c>
      <c r="Q7207" s="5">
        <v>20</v>
      </c>
      <c r="R7207" s="5">
        <v>25</v>
      </c>
      <c r="S7207" s="5" t="s">
        <v>26</v>
      </c>
      <c r="T7207" s="5"/>
    </row>
    <row r="7208" spans="1:20" x14ac:dyDescent="0.25">
      <c r="A7208" s="5">
        <f>7201</f>
      </c>
      <c r="B7208" s="5" t="s">
        <v>7227</v>
      </c>
      <c r="C7208" s="5" t="s">
        <v>27</v>
      </c>
      <c r="D7208" s="5" t="s">
        <v>26</v>
      </c>
      <c r="E7208" s="5">
        <v>23</v>
      </c>
      <c r="F7208" s="5">
        <v>70</v>
      </c>
      <c r="G7208" s="5">
        <v>1</v>
      </c>
      <c r="H7208" s="5">
        <v>5</v>
      </c>
      <c r="I7208" s="5">
        <v>21</v>
      </c>
      <c r="J7208" s="5">
        <v>1</v>
      </c>
      <c r="K7208" s="5">
        <v>10</v>
      </c>
      <c r="L7208" s="5">
        <v>24</v>
      </c>
      <c r="M7208" s="5">
        <v>1</v>
      </c>
      <c r="N7208" s="5">
        <v>0</v>
      </c>
      <c r="O7208" s="5">
        <v>22</v>
      </c>
      <c r="P7208" s="5">
        <v>10</v>
      </c>
      <c r="Q7208" s="5">
        <v>20</v>
      </c>
      <c r="R7208" s="5">
        <v>25</v>
      </c>
      <c r="S7208" s="5" t="s">
        <v>26</v>
      </c>
      <c r="T7208" s="5"/>
    </row>
    <row r="7209" spans="1:20" x14ac:dyDescent="0.25">
      <c r="A7209" s="5">
        <f>7202</f>
      </c>
      <c r="B7209" s="5" t="s">
        <v>7228</v>
      </c>
      <c r="C7209" s="5" t="s">
        <v>27</v>
      </c>
      <c r="D7209" s="5" t="s">
        <v>26</v>
      </c>
      <c r="E7209" s="5">
        <v>23</v>
      </c>
      <c r="F7209" s="5">
        <v>70</v>
      </c>
      <c r="G7209" s="5">
        <v>1</v>
      </c>
      <c r="H7209" s="5">
        <v>5</v>
      </c>
      <c r="I7209" s="5">
        <v>21</v>
      </c>
      <c r="J7209" s="5">
        <v>1</v>
      </c>
      <c r="K7209" s="5">
        <v>10</v>
      </c>
      <c r="L7209" s="5">
        <v>24</v>
      </c>
      <c r="M7209" s="5">
        <v>1</v>
      </c>
      <c r="N7209" s="5">
        <v>0</v>
      </c>
      <c r="O7209" s="5">
        <v>22</v>
      </c>
      <c r="P7209" s="5">
        <v>10</v>
      </c>
      <c r="Q7209" s="5">
        <v>20</v>
      </c>
      <c r="R7209" s="5">
        <v>25</v>
      </c>
      <c r="S7209" s="5" t="s">
        <v>26</v>
      </c>
      <c r="T7209" s="5"/>
    </row>
    <row r="7210" spans="1:20" x14ac:dyDescent="0.25">
      <c r="A7210" s="5">
        <f>7203</f>
      </c>
      <c r="B7210" s="5" t="s">
        <v>7229</v>
      </c>
      <c r="C7210" s="5" t="s">
        <v>27</v>
      </c>
      <c r="D7210" s="5" t="s">
        <v>26</v>
      </c>
      <c r="E7210" s="5">
        <v>23</v>
      </c>
      <c r="F7210" s="5">
        <v>70</v>
      </c>
      <c r="G7210" s="5">
        <v>1</v>
      </c>
      <c r="H7210" s="5">
        <v>5</v>
      </c>
      <c r="I7210" s="5">
        <v>21</v>
      </c>
      <c r="J7210" s="5">
        <v>1</v>
      </c>
      <c r="K7210" s="5">
        <v>10</v>
      </c>
      <c r="L7210" s="5">
        <v>24</v>
      </c>
      <c r="M7210" s="5">
        <v>1</v>
      </c>
      <c r="N7210" s="5">
        <v>0</v>
      </c>
      <c r="O7210" s="5">
        <v>22</v>
      </c>
      <c r="P7210" s="5">
        <v>10</v>
      </c>
      <c r="Q7210" s="5">
        <v>20</v>
      </c>
      <c r="R7210" s="5">
        <v>25</v>
      </c>
      <c r="S7210" s="5" t="s">
        <v>26</v>
      </c>
      <c r="T7210" s="5"/>
    </row>
    <row r="7211" spans="1:20" x14ac:dyDescent="0.25">
      <c r="A7211" s="5">
        <f>7204</f>
      </c>
      <c r="B7211" s="5" t="s">
        <v>7230</v>
      </c>
      <c r="C7211" s="5" t="s">
        <v>27</v>
      </c>
      <c r="D7211" s="5" t="s">
        <v>26</v>
      </c>
      <c r="E7211" s="5">
        <v>23</v>
      </c>
      <c r="F7211" s="5">
        <v>70</v>
      </c>
      <c r="G7211" s="5">
        <v>1</v>
      </c>
      <c r="H7211" s="5">
        <v>5</v>
      </c>
      <c r="I7211" s="5">
        <v>21</v>
      </c>
      <c r="J7211" s="5">
        <v>1</v>
      </c>
      <c r="K7211" s="5">
        <v>10</v>
      </c>
      <c r="L7211" s="5">
        <v>24</v>
      </c>
      <c r="M7211" s="5">
        <v>1</v>
      </c>
      <c r="N7211" s="5">
        <v>0</v>
      </c>
      <c r="O7211" s="5">
        <v>22</v>
      </c>
      <c r="P7211" s="5">
        <v>10</v>
      </c>
      <c r="Q7211" s="5">
        <v>20</v>
      </c>
      <c r="R7211" s="5">
        <v>25</v>
      </c>
      <c r="S7211" s="5" t="s">
        <v>26</v>
      </c>
      <c r="T7211" s="5"/>
    </row>
    <row r="7212" spans="1:20" x14ac:dyDescent="0.25">
      <c r="A7212" s="5">
        <f>7205</f>
      </c>
      <c r="B7212" s="5" t="s">
        <v>7231</v>
      </c>
      <c r="C7212" s="5" t="s">
        <v>27</v>
      </c>
      <c r="D7212" s="5" t="s">
        <v>26</v>
      </c>
      <c r="E7212" s="5">
        <v>23</v>
      </c>
      <c r="F7212" s="5">
        <v>70</v>
      </c>
      <c r="G7212" s="5">
        <v>1</v>
      </c>
      <c r="H7212" s="5">
        <v>5</v>
      </c>
      <c r="I7212" s="5">
        <v>21</v>
      </c>
      <c r="J7212" s="5">
        <v>1</v>
      </c>
      <c r="K7212" s="5">
        <v>10</v>
      </c>
      <c r="L7212" s="5">
        <v>24</v>
      </c>
      <c r="M7212" s="5">
        <v>1</v>
      </c>
      <c r="N7212" s="5">
        <v>0</v>
      </c>
      <c r="O7212" s="5">
        <v>22</v>
      </c>
      <c r="P7212" s="5">
        <v>10</v>
      </c>
      <c r="Q7212" s="5">
        <v>20</v>
      </c>
      <c r="R7212" s="5">
        <v>25</v>
      </c>
      <c r="S7212" s="5" t="s">
        <v>26</v>
      </c>
      <c r="T7212" s="5"/>
    </row>
    <row r="7213" spans="1:20" x14ac:dyDescent="0.25">
      <c r="A7213" s="5">
        <f>7206</f>
      </c>
      <c r="B7213" s="5" t="s">
        <v>7232</v>
      </c>
      <c r="C7213" s="5" t="s">
        <v>27</v>
      </c>
      <c r="D7213" s="5" t="s">
        <v>26</v>
      </c>
      <c r="E7213" s="5">
        <v>23</v>
      </c>
      <c r="F7213" s="5">
        <v>70</v>
      </c>
      <c r="G7213" s="5">
        <v>1</v>
      </c>
      <c r="H7213" s="5">
        <v>5</v>
      </c>
      <c r="I7213" s="5">
        <v>21</v>
      </c>
      <c r="J7213" s="5">
        <v>1</v>
      </c>
      <c r="K7213" s="5">
        <v>10</v>
      </c>
      <c r="L7213" s="5">
        <v>24</v>
      </c>
      <c r="M7213" s="5">
        <v>1</v>
      </c>
      <c r="N7213" s="5">
        <v>0</v>
      </c>
      <c r="O7213" s="5">
        <v>22</v>
      </c>
      <c r="P7213" s="5">
        <v>10</v>
      </c>
      <c r="Q7213" s="5">
        <v>20</v>
      </c>
      <c r="R7213" s="5">
        <v>25</v>
      </c>
      <c r="S7213" s="5" t="s">
        <v>26</v>
      </c>
      <c r="T7213" s="5"/>
    </row>
    <row r="7214" spans="1:20" x14ac:dyDescent="0.25">
      <c r="A7214" s="5">
        <f>7207</f>
      </c>
      <c r="B7214" s="5" t="s">
        <v>7233</v>
      </c>
      <c r="C7214" s="5" t="s">
        <v>27</v>
      </c>
      <c r="D7214" s="5" t="s">
        <v>26</v>
      </c>
      <c r="E7214" s="5">
        <v>23</v>
      </c>
      <c r="F7214" s="5">
        <v>70</v>
      </c>
      <c r="G7214" s="5">
        <v>1</v>
      </c>
      <c r="H7214" s="5">
        <v>5</v>
      </c>
      <c r="I7214" s="5">
        <v>21</v>
      </c>
      <c r="J7214" s="5">
        <v>1</v>
      </c>
      <c r="K7214" s="5">
        <v>10</v>
      </c>
      <c r="L7214" s="5">
        <v>24</v>
      </c>
      <c r="M7214" s="5">
        <v>1</v>
      </c>
      <c r="N7214" s="5">
        <v>0</v>
      </c>
      <c r="O7214" s="5">
        <v>22</v>
      </c>
      <c r="P7214" s="5">
        <v>10</v>
      </c>
      <c r="Q7214" s="5">
        <v>20</v>
      </c>
      <c r="R7214" s="5">
        <v>25</v>
      </c>
      <c r="S7214" s="5" t="s">
        <v>26</v>
      </c>
      <c r="T7214" s="5"/>
    </row>
    <row r="7215" spans="1:20" x14ac:dyDescent="0.25">
      <c r="A7215" s="5">
        <f>7208</f>
      </c>
      <c r="B7215" s="5" t="s">
        <v>7234</v>
      </c>
      <c r="C7215" s="5" t="s">
        <v>27</v>
      </c>
      <c r="D7215" s="5" t="s">
        <v>26</v>
      </c>
      <c r="E7215" s="5">
        <v>23</v>
      </c>
      <c r="F7215" s="5">
        <v>70</v>
      </c>
      <c r="G7215" s="5">
        <v>1</v>
      </c>
      <c r="H7215" s="5">
        <v>5</v>
      </c>
      <c r="I7215" s="5">
        <v>21</v>
      </c>
      <c r="J7215" s="5">
        <v>1</v>
      </c>
      <c r="K7215" s="5">
        <v>10</v>
      </c>
      <c r="L7215" s="5">
        <v>24</v>
      </c>
      <c r="M7215" s="5">
        <v>1</v>
      </c>
      <c r="N7215" s="5">
        <v>0</v>
      </c>
      <c r="O7215" s="5">
        <v>22</v>
      </c>
      <c r="P7215" s="5">
        <v>10</v>
      </c>
      <c r="Q7215" s="5">
        <v>20</v>
      </c>
      <c r="R7215" s="5">
        <v>25</v>
      </c>
      <c r="S7215" s="5" t="s">
        <v>26</v>
      </c>
      <c r="T7215" s="5"/>
    </row>
    <row r="7216" spans="1:20" x14ac:dyDescent="0.25">
      <c r="A7216" s="5">
        <f>7209</f>
      </c>
      <c r="B7216" s="5" t="s">
        <v>7235</v>
      </c>
      <c r="C7216" s="5" t="s">
        <v>27</v>
      </c>
      <c r="D7216" s="5" t="s">
        <v>26</v>
      </c>
      <c r="E7216" s="5">
        <v>23</v>
      </c>
      <c r="F7216" s="5">
        <v>70</v>
      </c>
      <c r="G7216" s="5">
        <v>1</v>
      </c>
      <c r="H7216" s="5">
        <v>5</v>
      </c>
      <c r="I7216" s="5">
        <v>21</v>
      </c>
      <c r="J7216" s="5">
        <v>1</v>
      </c>
      <c r="K7216" s="5">
        <v>10</v>
      </c>
      <c r="L7216" s="5">
        <v>24</v>
      </c>
      <c r="M7216" s="5">
        <v>1</v>
      </c>
      <c r="N7216" s="5">
        <v>0</v>
      </c>
      <c r="O7216" s="5">
        <v>22</v>
      </c>
      <c r="P7216" s="5">
        <v>10</v>
      </c>
      <c r="Q7216" s="5">
        <v>20</v>
      </c>
      <c r="R7216" s="5">
        <v>25</v>
      </c>
      <c r="S7216" s="5" t="s">
        <v>26</v>
      </c>
      <c r="T7216" s="5"/>
    </row>
    <row r="7217" spans="1:20" x14ac:dyDescent="0.25">
      <c r="A7217" s="5">
        <f>7210</f>
      </c>
      <c r="B7217" s="5" t="s">
        <v>7236</v>
      </c>
      <c r="C7217" s="5" t="s">
        <v>27</v>
      </c>
      <c r="D7217" s="5" t="s">
        <v>26</v>
      </c>
      <c r="E7217" s="5">
        <v>23</v>
      </c>
      <c r="F7217" s="5">
        <v>70</v>
      </c>
      <c r="G7217" s="5">
        <v>1</v>
      </c>
      <c r="H7217" s="5">
        <v>5</v>
      </c>
      <c r="I7217" s="5">
        <v>21</v>
      </c>
      <c r="J7217" s="5">
        <v>1</v>
      </c>
      <c r="K7217" s="5">
        <v>10</v>
      </c>
      <c r="L7217" s="5">
        <v>24</v>
      </c>
      <c r="M7217" s="5">
        <v>1</v>
      </c>
      <c r="N7217" s="5">
        <v>0</v>
      </c>
      <c r="O7217" s="5">
        <v>22</v>
      </c>
      <c r="P7217" s="5">
        <v>10</v>
      </c>
      <c r="Q7217" s="5">
        <v>20</v>
      </c>
      <c r="R7217" s="5">
        <v>25</v>
      </c>
      <c r="S7217" s="5" t="s">
        <v>26</v>
      </c>
      <c r="T7217" s="5"/>
    </row>
    <row r="7218" spans="1:20" x14ac:dyDescent="0.25">
      <c r="A7218" s="5">
        <f>7211</f>
      </c>
      <c r="B7218" s="5" t="s">
        <v>7237</v>
      </c>
      <c r="C7218" s="5" t="s">
        <v>27</v>
      </c>
      <c r="D7218" s="5" t="s">
        <v>26</v>
      </c>
      <c r="E7218" s="5">
        <v>23</v>
      </c>
      <c r="F7218" s="5">
        <v>70</v>
      </c>
      <c r="G7218" s="5">
        <v>1</v>
      </c>
      <c r="H7218" s="5">
        <v>5</v>
      </c>
      <c r="I7218" s="5">
        <v>21</v>
      </c>
      <c r="J7218" s="5">
        <v>1</v>
      </c>
      <c r="K7218" s="5">
        <v>10</v>
      </c>
      <c r="L7218" s="5">
        <v>24</v>
      </c>
      <c r="M7218" s="5">
        <v>1</v>
      </c>
      <c r="N7218" s="5">
        <v>0</v>
      </c>
      <c r="O7218" s="5">
        <v>22</v>
      </c>
      <c r="P7218" s="5">
        <v>10</v>
      </c>
      <c r="Q7218" s="5">
        <v>20</v>
      </c>
      <c r="R7218" s="5">
        <v>25</v>
      </c>
      <c r="S7218" s="5" t="s">
        <v>26</v>
      </c>
      <c r="T7218" s="5"/>
    </row>
    <row r="7219" spans="1:20" x14ac:dyDescent="0.25">
      <c r="A7219" s="5">
        <f>7212</f>
      </c>
      <c r="B7219" s="5" t="s">
        <v>7238</v>
      </c>
      <c r="C7219" s="5" t="s">
        <v>27</v>
      </c>
      <c r="D7219" s="5" t="s">
        <v>26</v>
      </c>
      <c r="E7219" s="5">
        <v>23</v>
      </c>
      <c r="F7219" s="5">
        <v>70</v>
      </c>
      <c r="G7219" s="5">
        <v>1</v>
      </c>
      <c r="H7219" s="5">
        <v>5</v>
      </c>
      <c r="I7219" s="5">
        <v>21</v>
      </c>
      <c r="J7219" s="5">
        <v>1</v>
      </c>
      <c r="K7219" s="5">
        <v>10</v>
      </c>
      <c r="L7219" s="5">
        <v>24</v>
      </c>
      <c r="M7219" s="5">
        <v>1</v>
      </c>
      <c r="N7219" s="5">
        <v>0</v>
      </c>
      <c r="O7219" s="5">
        <v>22</v>
      </c>
      <c r="P7219" s="5">
        <v>10</v>
      </c>
      <c r="Q7219" s="5">
        <v>20</v>
      </c>
      <c r="R7219" s="5">
        <v>25</v>
      </c>
      <c r="S7219" s="5" t="s">
        <v>26</v>
      </c>
      <c r="T7219" s="5"/>
    </row>
    <row r="7220" spans="1:20" x14ac:dyDescent="0.25">
      <c r="A7220" s="5">
        <f>7213</f>
      </c>
      <c r="B7220" s="5" t="s">
        <v>7239</v>
      </c>
      <c r="C7220" s="5" t="s">
        <v>27</v>
      </c>
      <c r="D7220" s="5" t="s">
        <v>26</v>
      </c>
      <c r="E7220" s="5">
        <v>23</v>
      </c>
      <c r="F7220" s="5">
        <v>70</v>
      </c>
      <c r="G7220" s="5">
        <v>1</v>
      </c>
      <c r="H7220" s="5">
        <v>5</v>
      </c>
      <c r="I7220" s="5">
        <v>21</v>
      </c>
      <c r="J7220" s="5">
        <v>1</v>
      </c>
      <c r="K7220" s="5">
        <v>10</v>
      </c>
      <c r="L7220" s="5">
        <v>24</v>
      </c>
      <c r="M7220" s="5">
        <v>1</v>
      </c>
      <c r="N7220" s="5">
        <v>0</v>
      </c>
      <c r="O7220" s="5">
        <v>22</v>
      </c>
      <c r="P7220" s="5">
        <v>10</v>
      </c>
      <c r="Q7220" s="5">
        <v>20</v>
      </c>
      <c r="R7220" s="5">
        <v>25</v>
      </c>
      <c r="S7220" s="5" t="s">
        <v>26</v>
      </c>
      <c r="T7220" s="5"/>
    </row>
    <row r="7221" spans="1:20" x14ac:dyDescent="0.25">
      <c r="A7221" s="5">
        <f>7214</f>
      </c>
      <c r="B7221" s="5" t="s">
        <v>7240</v>
      </c>
      <c r="C7221" s="5" t="s">
        <v>27</v>
      </c>
      <c r="D7221" s="5" t="s">
        <v>26</v>
      </c>
      <c r="E7221" s="5">
        <v>23</v>
      </c>
      <c r="F7221" s="5">
        <v>70</v>
      </c>
      <c r="G7221" s="5">
        <v>1</v>
      </c>
      <c r="H7221" s="5">
        <v>5</v>
      </c>
      <c r="I7221" s="5">
        <v>21</v>
      </c>
      <c r="J7221" s="5">
        <v>1</v>
      </c>
      <c r="K7221" s="5">
        <v>10</v>
      </c>
      <c r="L7221" s="5">
        <v>24</v>
      </c>
      <c r="M7221" s="5">
        <v>1</v>
      </c>
      <c r="N7221" s="5">
        <v>0</v>
      </c>
      <c r="O7221" s="5">
        <v>22</v>
      </c>
      <c r="P7221" s="5">
        <v>10</v>
      </c>
      <c r="Q7221" s="5">
        <v>20</v>
      </c>
      <c r="R7221" s="5">
        <v>25</v>
      </c>
      <c r="S7221" s="5" t="s">
        <v>26</v>
      </c>
      <c r="T7221" s="5"/>
    </row>
    <row r="7222" spans="1:20" x14ac:dyDescent="0.25">
      <c r="A7222" s="5">
        <f>7215</f>
      </c>
      <c r="B7222" s="5" t="s">
        <v>7241</v>
      </c>
      <c r="C7222" s="5" t="s">
        <v>27</v>
      </c>
      <c r="D7222" s="5" t="s">
        <v>26</v>
      </c>
      <c r="E7222" s="5">
        <v>23</v>
      </c>
      <c r="F7222" s="5">
        <v>70</v>
      </c>
      <c r="G7222" s="5">
        <v>1</v>
      </c>
      <c r="H7222" s="5">
        <v>5</v>
      </c>
      <c r="I7222" s="5">
        <v>21</v>
      </c>
      <c r="J7222" s="5">
        <v>1</v>
      </c>
      <c r="K7222" s="5">
        <v>10</v>
      </c>
      <c r="L7222" s="5">
        <v>24</v>
      </c>
      <c r="M7222" s="5">
        <v>1</v>
      </c>
      <c r="N7222" s="5">
        <v>0</v>
      </c>
      <c r="O7222" s="5">
        <v>22</v>
      </c>
      <c r="P7222" s="5">
        <v>10</v>
      </c>
      <c r="Q7222" s="5">
        <v>20</v>
      </c>
      <c r="R7222" s="5">
        <v>25</v>
      </c>
      <c r="S7222" s="5" t="s">
        <v>26</v>
      </c>
      <c r="T7222" s="5"/>
    </row>
    <row r="7223" spans="1:20" x14ac:dyDescent="0.25">
      <c r="A7223" s="5">
        <f>7216</f>
      </c>
      <c r="B7223" s="5" t="s">
        <v>7242</v>
      </c>
      <c r="C7223" s="5" t="s">
        <v>27</v>
      </c>
      <c r="D7223" s="5" t="s">
        <v>26</v>
      </c>
      <c r="E7223" s="5">
        <v>23</v>
      </c>
      <c r="F7223" s="5">
        <v>70</v>
      </c>
      <c r="G7223" s="5">
        <v>1</v>
      </c>
      <c r="H7223" s="5">
        <v>5</v>
      </c>
      <c r="I7223" s="5">
        <v>21</v>
      </c>
      <c r="J7223" s="5">
        <v>1</v>
      </c>
      <c r="K7223" s="5">
        <v>10</v>
      </c>
      <c r="L7223" s="5">
        <v>24</v>
      </c>
      <c r="M7223" s="5">
        <v>1</v>
      </c>
      <c r="N7223" s="5">
        <v>0</v>
      </c>
      <c r="O7223" s="5">
        <v>22</v>
      </c>
      <c r="P7223" s="5">
        <v>10</v>
      </c>
      <c r="Q7223" s="5">
        <v>20</v>
      </c>
      <c r="R7223" s="5">
        <v>25</v>
      </c>
      <c r="S7223" s="5" t="s">
        <v>26</v>
      </c>
      <c r="T7223" s="5"/>
    </row>
    <row r="7224" spans="1:20" x14ac:dyDescent="0.25">
      <c r="A7224" s="5">
        <f>7217</f>
      </c>
      <c r="B7224" s="5" t="s">
        <v>7243</v>
      </c>
      <c r="C7224" s="5" t="s">
        <v>27</v>
      </c>
      <c r="D7224" s="5" t="s">
        <v>26</v>
      </c>
      <c r="E7224" s="5">
        <v>23</v>
      </c>
      <c r="F7224" s="5">
        <v>70</v>
      </c>
      <c r="G7224" s="5">
        <v>1</v>
      </c>
      <c r="H7224" s="5">
        <v>5</v>
      </c>
      <c r="I7224" s="5">
        <v>21</v>
      </c>
      <c r="J7224" s="5">
        <v>1</v>
      </c>
      <c r="K7224" s="5">
        <v>10</v>
      </c>
      <c r="L7224" s="5">
        <v>24</v>
      </c>
      <c r="M7224" s="5">
        <v>1</v>
      </c>
      <c r="N7224" s="5">
        <v>0</v>
      </c>
      <c r="O7224" s="5">
        <v>22</v>
      </c>
      <c r="P7224" s="5">
        <v>10</v>
      </c>
      <c r="Q7224" s="5">
        <v>20</v>
      </c>
      <c r="R7224" s="5">
        <v>25</v>
      </c>
      <c r="S7224" s="5" t="s">
        <v>26</v>
      </c>
      <c r="T7224" s="5"/>
    </row>
    <row r="7225" spans="1:20" x14ac:dyDescent="0.25">
      <c r="A7225" s="5">
        <f>7218</f>
      </c>
      <c r="B7225" s="5" t="s">
        <v>7244</v>
      </c>
      <c r="C7225" s="5" t="s">
        <v>27</v>
      </c>
      <c r="D7225" s="5" t="s">
        <v>26</v>
      </c>
      <c r="E7225" s="5">
        <v>23</v>
      </c>
      <c r="F7225" s="5">
        <v>70</v>
      </c>
      <c r="G7225" s="5">
        <v>1</v>
      </c>
      <c r="H7225" s="5">
        <v>5</v>
      </c>
      <c r="I7225" s="5">
        <v>21</v>
      </c>
      <c r="J7225" s="5">
        <v>1</v>
      </c>
      <c r="K7225" s="5">
        <v>10</v>
      </c>
      <c r="L7225" s="5">
        <v>24</v>
      </c>
      <c r="M7225" s="5">
        <v>1</v>
      </c>
      <c r="N7225" s="5">
        <v>0</v>
      </c>
      <c r="O7225" s="5">
        <v>22</v>
      </c>
      <c r="P7225" s="5">
        <v>10</v>
      </c>
      <c r="Q7225" s="5">
        <v>20</v>
      </c>
      <c r="R7225" s="5">
        <v>25</v>
      </c>
      <c r="S7225" s="5" t="s">
        <v>26</v>
      </c>
      <c r="T7225" s="5"/>
    </row>
    <row r="7226" spans="1:20" x14ac:dyDescent="0.25">
      <c r="A7226" s="5">
        <f>7219</f>
      </c>
      <c r="B7226" s="5" t="s">
        <v>7245</v>
      </c>
      <c r="C7226" s="5" t="s">
        <v>27</v>
      </c>
      <c r="D7226" s="5" t="s">
        <v>26</v>
      </c>
      <c r="E7226" s="5">
        <v>23</v>
      </c>
      <c r="F7226" s="5">
        <v>70</v>
      </c>
      <c r="G7226" s="5">
        <v>1</v>
      </c>
      <c r="H7226" s="5">
        <v>5</v>
      </c>
      <c r="I7226" s="5">
        <v>21</v>
      </c>
      <c r="J7226" s="5">
        <v>1</v>
      </c>
      <c r="K7226" s="5">
        <v>10</v>
      </c>
      <c r="L7226" s="5">
        <v>24</v>
      </c>
      <c r="M7226" s="5">
        <v>1</v>
      </c>
      <c r="N7226" s="5">
        <v>0</v>
      </c>
      <c r="O7226" s="5">
        <v>22</v>
      </c>
      <c r="P7226" s="5">
        <v>10</v>
      </c>
      <c r="Q7226" s="5">
        <v>20</v>
      </c>
      <c r="R7226" s="5">
        <v>25</v>
      </c>
      <c r="S7226" s="5" t="s">
        <v>26</v>
      </c>
      <c r="T7226" s="5"/>
    </row>
    <row r="7227" spans="1:20" x14ac:dyDescent="0.25">
      <c r="A7227" s="5">
        <f>7220</f>
      </c>
      <c r="B7227" s="5" t="s">
        <v>7246</v>
      </c>
      <c r="C7227" s="5" t="s">
        <v>27</v>
      </c>
      <c r="D7227" s="5" t="s">
        <v>26</v>
      </c>
      <c r="E7227" s="5">
        <v>23</v>
      </c>
      <c r="F7227" s="5">
        <v>70</v>
      </c>
      <c r="G7227" s="5">
        <v>1</v>
      </c>
      <c r="H7227" s="5">
        <v>5</v>
      </c>
      <c r="I7227" s="5">
        <v>21</v>
      </c>
      <c r="J7227" s="5">
        <v>1</v>
      </c>
      <c r="K7227" s="5">
        <v>10</v>
      </c>
      <c r="L7227" s="5">
        <v>24</v>
      </c>
      <c r="M7227" s="5">
        <v>1</v>
      </c>
      <c r="N7227" s="5">
        <v>0</v>
      </c>
      <c r="O7227" s="5">
        <v>22</v>
      </c>
      <c r="P7227" s="5">
        <v>10</v>
      </c>
      <c r="Q7227" s="5">
        <v>20</v>
      </c>
      <c r="R7227" s="5">
        <v>25</v>
      </c>
      <c r="S7227" s="5" t="s">
        <v>26</v>
      </c>
      <c r="T7227" s="5"/>
    </row>
    <row r="7228" spans="1:20" x14ac:dyDescent="0.25">
      <c r="A7228" s="5">
        <f>7221</f>
      </c>
      <c r="B7228" s="5" t="s">
        <v>7247</v>
      </c>
      <c r="C7228" s="5" t="s">
        <v>27</v>
      </c>
      <c r="D7228" s="5" t="s">
        <v>26</v>
      </c>
      <c r="E7228" s="5">
        <v>23</v>
      </c>
      <c r="F7228" s="5">
        <v>70</v>
      </c>
      <c r="G7228" s="5">
        <v>1</v>
      </c>
      <c r="H7228" s="5">
        <v>5</v>
      </c>
      <c r="I7228" s="5">
        <v>21</v>
      </c>
      <c r="J7228" s="5">
        <v>1</v>
      </c>
      <c r="K7228" s="5">
        <v>10</v>
      </c>
      <c r="L7228" s="5">
        <v>24</v>
      </c>
      <c r="M7228" s="5">
        <v>1</v>
      </c>
      <c r="N7228" s="5">
        <v>0</v>
      </c>
      <c r="O7228" s="5">
        <v>22</v>
      </c>
      <c r="P7228" s="5">
        <v>10</v>
      </c>
      <c r="Q7228" s="5">
        <v>20</v>
      </c>
      <c r="R7228" s="5">
        <v>25</v>
      </c>
      <c r="S7228" s="5" t="s">
        <v>26</v>
      </c>
      <c r="T7228" s="5"/>
    </row>
    <row r="7229" spans="1:20" x14ac:dyDescent="0.25">
      <c r="A7229" s="5">
        <f>7222</f>
      </c>
      <c r="B7229" s="5" t="s">
        <v>7248</v>
      </c>
      <c r="C7229" s="5" t="s">
        <v>27</v>
      </c>
      <c r="D7229" s="5" t="s">
        <v>26</v>
      </c>
      <c r="E7229" s="5">
        <v>23</v>
      </c>
      <c r="F7229" s="5">
        <v>70</v>
      </c>
      <c r="G7229" s="5">
        <v>1</v>
      </c>
      <c r="H7229" s="5">
        <v>5</v>
      </c>
      <c r="I7229" s="5">
        <v>21</v>
      </c>
      <c r="J7229" s="5">
        <v>1</v>
      </c>
      <c r="K7229" s="5">
        <v>10</v>
      </c>
      <c r="L7229" s="5">
        <v>24</v>
      </c>
      <c r="M7229" s="5">
        <v>1</v>
      </c>
      <c r="N7229" s="5">
        <v>0</v>
      </c>
      <c r="O7229" s="5">
        <v>22</v>
      </c>
      <c r="P7229" s="5">
        <v>10</v>
      </c>
      <c r="Q7229" s="5">
        <v>20</v>
      </c>
      <c r="R7229" s="5">
        <v>25</v>
      </c>
      <c r="S7229" s="5" t="s">
        <v>26</v>
      </c>
      <c r="T7229" s="5"/>
    </row>
    <row r="7230" spans="1:20" x14ac:dyDescent="0.25">
      <c r="A7230" s="5">
        <f>7223</f>
      </c>
      <c r="B7230" s="5" t="s">
        <v>7249</v>
      </c>
      <c r="C7230" s="5" t="s">
        <v>27</v>
      </c>
      <c r="D7230" s="5" t="s">
        <v>26</v>
      </c>
      <c r="E7230" s="5">
        <v>23</v>
      </c>
      <c r="F7230" s="5">
        <v>70</v>
      </c>
      <c r="G7230" s="5">
        <v>1</v>
      </c>
      <c r="H7230" s="5">
        <v>5</v>
      </c>
      <c r="I7230" s="5">
        <v>21</v>
      </c>
      <c r="J7230" s="5">
        <v>1</v>
      </c>
      <c r="K7230" s="5">
        <v>10</v>
      </c>
      <c r="L7230" s="5">
        <v>24</v>
      </c>
      <c r="M7230" s="5">
        <v>1</v>
      </c>
      <c r="N7230" s="5">
        <v>0</v>
      </c>
      <c r="O7230" s="5">
        <v>22</v>
      </c>
      <c r="P7230" s="5">
        <v>10</v>
      </c>
      <c r="Q7230" s="5">
        <v>20</v>
      </c>
      <c r="R7230" s="5">
        <v>25</v>
      </c>
      <c r="S7230" s="5" t="s">
        <v>26</v>
      </c>
      <c r="T7230" s="5"/>
    </row>
    <row r="7231" spans="1:20" x14ac:dyDescent="0.25">
      <c r="A7231" s="5">
        <f>7224</f>
      </c>
      <c r="B7231" s="5" t="s">
        <v>7250</v>
      </c>
      <c r="C7231" s="5" t="s">
        <v>27</v>
      </c>
      <c r="D7231" s="5" t="s">
        <v>26</v>
      </c>
      <c r="E7231" s="5">
        <v>23</v>
      </c>
      <c r="F7231" s="5">
        <v>70</v>
      </c>
      <c r="G7231" s="5">
        <v>1</v>
      </c>
      <c r="H7231" s="5">
        <v>5</v>
      </c>
      <c r="I7231" s="5">
        <v>21</v>
      </c>
      <c r="J7231" s="5">
        <v>1</v>
      </c>
      <c r="K7231" s="5">
        <v>10</v>
      </c>
      <c r="L7231" s="5">
        <v>24</v>
      </c>
      <c r="M7231" s="5">
        <v>1</v>
      </c>
      <c r="N7231" s="5">
        <v>0</v>
      </c>
      <c r="O7231" s="5">
        <v>22</v>
      </c>
      <c r="P7231" s="5">
        <v>10</v>
      </c>
      <c r="Q7231" s="5">
        <v>20</v>
      </c>
      <c r="R7231" s="5">
        <v>25</v>
      </c>
      <c r="S7231" s="5" t="s">
        <v>26</v>
      </c>
      <c r="T7231" s="5"/>
    </row>
    <row r="7232" spans="1:20" x14ac:dyDescent="0.25">
      <c r="A7232" s="5">
        <f>7225</f>
      </c>
      <c r="B7232" s="5" t="s">
        <v>7251</v>
      </c>
      <c r="C7232" s="5" t="s">
        <v>27</v>
      </c>
      <c r="D7232" s="5" t="s">
        <v>26</v>
      </c>
      <c r="E7232" s="5">
        <v>23</v>
      </c>
      <c r="F7232" s="5">
        <v>70</v>
      </c>
      <c r="G7232" s="5">
        <v>1</v>
      </c>
      <c r="H7232" s="5">
        <v>5</v>
      </c>
      <c r="I7232" s="5">
        <v>21</v>
      </c>
      <c r="J7232" s="5">
        <v>1</v>
      </c>
      <c r="K7232" s="5">
        <v>10</v>
      </c>
      <c r="L7232" s="5">
        <v>24</v>
      </c>
      <c r="M7232" s="5">
        <v>1</v>
      </c>
      <c r="N7232" s="5">
        <v>0</v>
      </c>
      <c r="O7232" s="5">
        <v>22</v>
      </c>
      <c r="P7232" s="5">
        <v>10</v>
      </c>
      <c r="Q7232" s="5">
        <v>20</v>
      </c>
      <c r="R7232" s="5">
        <v>25</v>
      </c>
      <c r="S7232" s="5" t="s">
        <v>26</v>
      </c>
      <c r="T7232" s="5"/>
    </row>
    <row r="7233" spans="1:20" x14ac:dyDescent="0.25">
      <c r="A7233" s="5">
        <f>7226</f>
      </c>
      <c r="B7233" s="5" t="s">
        <v>7252</v>
      </c>
      <c r="C7233" s="5" t="s">
        <v>27</v>
      </c>
      <c r="D7233" s="5" t="s">
        <v>26</v>
      </c>
      <c r="E7233" s="5">
        <v>23</v>
      </c>
      <c r="F7233" s="5">
        <v>70</v>
      </c>
      <c r="G7233" s="5">
        <v>1</v>
      </c>
      <c r="H7233" s="5">
        <v>5</v>
      </c>
      <c r="I7233" s="5">
        <v>21</v>
      </c>
      <c r="J7233" s="5">
        <v>1</v>
      </c>
      <c r="K7233" s="5">
        <v>10</v>
      </c>
      <c r="L7233" s="5">
        <v>24</v>
      </c>
      <c r="M7233" s="5">
        <v>1</v>
      </c>
      <c r="N7233" s="5">
        <v>0</v>
      </c>
      <c r="O7233" s="5">
        <v>22</v>
      </c>
      <c r="P7233" s="5">
        <v>10</v>
      </c>
      <c r="Q7233" s="5">
        <v>20</v>
      </c>
      <c r="R7233" s="5">
        <v>25</v>
      </c>
      <c r="S7233" s="5" t="s">
        <v>26</v>
      </c>
      <c r="T7233" s="5"/>
    </row>
    <row r="7234" spans="1:20" x14ac:dyDescent="0.25">
      <c r="A7234" s="5">
        <f>7227</f>
      </c>
      <c r="B7234" s="5" t="s">
        <v>7253</v>
      </c>
      <c r="C7234" s="5" t="s">
        <v>27</v>
      </c>
      <c r="D7234" s="5" t="s">
        <v>26</v>
      </c>
      <c r="E7234" s="5">
        <v>23</v>
      </c>
      <c r="F7234" s="5">
        <v>70</v>
      </c>
      <c r="G7234" s="5">
        <v>1</v>
      </c>
      <c r="H7234" s="5">
        <v>5</v>
      </c>
      <c r="I7234" s="5">
        <v>21</v>
      </c>
      <c r="J7234" s="5">
        <v>1</v>
      </c>
      <c r="K7234" s="5">
        <v>10</v>
      </c>
      <c r="L7234" s="5">
        <v>24</v>
      </c>
      <c r="M7234" s="5">
        <v>1</v>
      </c>
      <c r="N7234" s="5">
        <v>0</v>
      </c>
      <c r="O7234" s="5">
        <v>22</v>
      </c>
      <c r="P7234" s="5">
        <v>10</v>
      </c>
      <c r="Q7234" s="5">
        <v>20</v>
      </c>
      <c r="R7234" s="5">
        <v>25</v>
      </c>
      <c r="S7234" s="5" t="s">
        <v>26</v>
      </c>
      <c r="T7234" s="5"/>
    </row>
    <row r="7235" spans="1:20" x14ac:dyDescent="0.25">
      <c r="A7235" s="5">
        <f>7228</f>
      </c>
      <c r="B7235" s="5" t="s">
        <v>7254</v>
      </c>
      <c r="C7235" s="5" t="s">
        <v>27</v>
      </c>
      <c r="D7235" s="5" t="s">
        <v>26</v>
      </c>
      <c r="E7235" s="5">
        <v>23</v>
      </c>
      <c r="F7235" s="5">
        <v>70</v>
      </c>
      <c r="G7235" s="5">
        <v>1</v>
      </c>
      <c r="H7235" s="5">
        <v>5</v>
      </c>
      <c r="I7235" s="5">
        <v>21</v>
      </c>
      <c r="J7235" s="5">
        <v>1</v>
      </c>
      <c r="K7235" s="5">
        <v>10</v>
      </c>
      <c r="L7235" s="5">
        <v>24</v>
      </c>
      <c r="M7235" s="5">
        <v>1</v>
      </c>
      <c r="N7235" s="5">
        <v>0</v>
      </c>
      <c r="O7235" s="5">
        <v>22</v>
      </c>
      <c r="P7235" s="5">
        <v>10</v>
      </c>
      <c r="Q7235" s="5">
        <v>20</v>
      </c>
      <c r="R7235" s="5">
        <v>25</v>
      </c>
      <c r="S7235" s="5" t="s">
        <v>26</v>
      </c>
      <c r="T7235" s="5"/>
    </row>
    <row r="7236" spans="1:20" x14ac:dyDescent="0.25">
      <c r="A7236" s="5">
        <f>7229</f>
      </c>
      <c r="B7236" s="5" t="s">
        <v>7255</v>
      </c>
      <c r="C7236" s="5" t="s">
        <v>27</v>
      </c>
      <c r="D7236" s="5" t="s">
        <v>26</v>
      </c>
      <c r="E7236" s="5">
        <v>23</v>
      </c>
      <c r="F7236" s="5">
        <v>70</v>
      </c>
      <c r="G7236" s="5">
        <v>1</v>
      </c>
      <c r="H7236" s="5">
        <v>5</v>
      </c>
      <c r="I7236" s="5">
        <v>21</v>
      </c>
      <c r="J7236" s="5">
        <v>1</v>
      </c>
      <c r="K7236" s="5">
        <v>10</v>
      </c>
      <c r="L7236" s="5">
        <v>24</v>
      </c>
      <c r="M7236" s="5">
        <v>1</v>
      </c>
      <c r="N7236" s="5">
        <v>0</v>
      </c>
      <c r="O7236" s="5">
        <v>22</v>
      </c>
      <c r="P7236" s="5">
        <v>10</v>
      </c>
      <c r="Q7236" s="5">
        <v>20</v>
      </c>
      <c r="R7236" s="5">
        <v>25</v>
      </c>
      <c r="S7236" s="5" t="s">
        <v>26</v>
      </c>
      <c r="T7236" s="5"/>
    </row>
    <row r="7237" spans="1:20" x14ac:dyDescent="0.25">
      <c r="A7237" s="5">
        <f>7230</f>
      </c>
      <c r="B7237" s="5" t="s">
        <v>7256</v>
      </c>
      <c r="C7237" s="5" t="s">
        <v>27</v>
      </c>
      <c r="D7237" s="5" t="s">
        <v>26</v>
      </c>
      <c r="E7237" s="5">
        <v>23</v>
      </c>
      <c r="F7237" s="5">
        <v>70</v>
      </c>
      <c r="G7237" s="5">
        <v>1</v>
      </c>
      <c r="H7237" s="5">
        <v>5</v>
      </c>
      <c r="I7237" s="5">
        <v>21</v>
      </c>
      <c r="J7237" s="5">
        <v>1</v>
      </c>
      <c r="K7237" s="5">
        <v>10</v>
      </c>
      <c r="L7237" s="5">
        <v>24</v>
      </c>
      <c r="M7237" s="5">
        <v>1</v>
      </c>
      <c r="N7237" s="5">
        <v>0</v>
      </c>
      <c r="O7237" s="5">
        <v>22</v>
      </c>
      <c r="P7237" s="5">
        <v>10</v>
      </c>
      <c r="Q7237" s="5">
        <v>20</v>
      </c>
      <c r="R7237" s="5">
        <v>25</v>
      </c>
      <c r="S7237" s="5" t="s">
        <v>26</v>
      </c>
      <c r="T7237" s="5"/>
    </row>
    <row r="7238" spans="1:20" x14ac:dyDescent="0.25">
      <c r="A7238" s="5">
        <f>7231</f>
      </c>
      <c r="B7238" s="5" t="s">
        <v>7257</v>
      </c>
      <c r="C7238" s="5" t="s">
        <v>27</v>
      </c>
      <c r="D7238" s="5" t="s">
        <v>26</v>
      </c>
      <c r="E7238" s="5">
        <v>23</v>
      </c>
      <c r="F7238" s="5">
        <v>70</v>
      </c>
      <c r="G7238" s="5">
        <v>1</v>
      </c>
      <c r="H7238" s="5">
        <v>5</v>
      </c>
      <c r="I7238" s="5">
        <v>21</v>
      </c>
      <c r="J7238" s="5">
        <v>1</v>
      </c>
      <c r="K7238" s="5">
        <v>10</v>
      </c>
      <c r="L7238" s="5">
        <v>24</v>
      </c>
      <c r="M7238" s="5">
        <v>1</v>
      </c>
      <c r="N7238" s="5">
        <v>0</v>
      </c>
      <c r="O7238" s="5">
        <v>22</v>
      </c>
      <c r="P7238" s="5">
        <v>10</v>
      </c>
      <c r="Q7238" s="5">
        <v>20</v>
      </c>
      <c r="R7238" s="5">
        <v>25</v>
      </c>
      <c r="S7238" s="5" t="s">
        <v>26</v>
      </c>
      <c r="T7238" s="5"/>
    </row>
    <row r="7239" spans="1:20" x14ac:dyDescent="0.25">
      <c r="A7239" s="5">
        <f>7232</f>
      </c>
      <c r="B7239" s="5" t="s">
        <v>7258</v>
      </c>
      <c r="C7239" s="5" t="s">
        <v>27</v>
      </c>
      <c r="D7239" s="5" t="s">
        <v>26</v>
      </c>
      <c r="E7239" s="5">
        <v>23</v>
      </c>
      <c r="F7239" s="5">
        <v>70</v>
      </c>
      <c r="G7239" s="5">
        <v>1</v>
      </c>
      <c r="H7239" s="5">
        <v>5</v>
      </c>
      <c r="I7239" s="5">
        <v>21</v>
      </c>
      <c r="J7239" s="5">
        <v>1</v>
      </c>
      <c r="K7239" s="5">
        <v>10</v>
      </c>
      <c r="L7239" s="5">
        <v>24</v>
      </c>
      <c r="M7239" s="5">
        <v>1</v>
      </c>
      <c r="N7239" s="5">
        <v>0</v>
      </c>
      <c r="O7239" s="5">
        <v>22</v>
      </c>
      <c r="P7239" s="5">
        <v>10</v>
      </c>
      <c r="Q7239" s="5">
        <v>20</v>
      </c>
      <c r="R7239" s="5">
        <v>25</v>
      </c>
      <c r="S7239" s="5" t="s">
        <v>26</v>
      </c>
      <c r="T7239" s="5"/>
    </row>
    <row r="7240" spans="1:20" x14ac:dyDescent="0.25">
      <c r="A7240" s="5">
        <f>7233</f>
      </c>
      <c r="B7240" s="5" t="s">
        <v>7259</v>
      </c>
      <c r="C7240" s="5" t="s">
        <v>27</v>
      </c>
      <c r="D7240" s="5" t="s">
        <v>26</v>
      </c>
      <c r="E7240" s="5">
        <v>23</v>
      </c>
      <c r="F7240" s="5">
        <v>70</v>
      </c>
      <c r="G7240" s="5">
        <v>1</v>
      </c>
      <c r="H7240" s="5">
        <v>5</v>
      </c>
      <c r="I7240" s="5">
        <v>21</v>
      </c>
      <c r="J7240" s="5">
        <v>1</v>
      </c>
      <c r="K7240" s="5">
        <v>10</v>
      </c>
      <c r="L7240" s="5">
        <v>24</v>
      </c>
      <c r="M7240" s="5">
        <v>1</v>
      </c>
      <c r="N7240" s="5">
        <v>0</v>
      </c>
      <c r="O7240" s="5">
        <v>22</v>
      </c>
      <c r="P7240" s="5">
        <v>10</v>
      </c>
      <c r="Q7240" s="5">
        <v>20</v>
      </c>
      <c r="R7240" s="5">
        <v>25</v>
      </c>
      <c r="S7240" s="5" t="s">
        <v>26</v>
      </c>
      <c r="T7240" s="5"/>
    </row>
    <row r="7241" spans="1:20" x14ac:dyDescent="0.25">
      <c r="A7241" s="5">
        <f>7234</f>
      </c>
      <c r="B7241" s="5" t="s">
        <v>7260</v>
      </c>
      <c r="C7241" s="5" t="s">
        <v>27</v>
      </c>
      <c r="D7241" s="5" t="s">
        <v>26</v>
      </c>
      <c r="E7241" s="5">
        <v>23</v>
      </c>
      <c r="F7241" s="5">
        <v>70</v>
      </c>
      <c r="G7241" s="5">
        <v>1</v>
      </c>
      <c r="H7241" s="5">
        <v>5</v>
      </c>
      <c r="I7241" s="5">
        <v>21</v>
      </c>
      <c r="J7241" s="5">
        <v>1</v>
      </c>
      <c r="K7241" s="5">
        <v>10</v>
      </c>
      <c r="L7241" s="5">
        <v>24</v>
      </c>
      <c r="M7241" s="5">
        <v>1</v>
      </c>
      <c r="N7241" s="5">
        <v>0</v>
      </c>
      <c r="O7241" s="5">
        <v>22</v>
      </c>
      <c r="P7241" s="5">
        <v>10</v>
      </c>
      <c r="Q7241" s="5">
        <v>20</v>
      </c>
      <c r="R7241" s="5">
        <v>25</v>
      </c>
      <c r="S7241" s="5" t="s">
        <v>26</v>
      </c>
      <c r="T7241" s="5"/>
    </row>
    <row r="7242" spans="1:20" x14ac:dyDescent="0.25">
      <c r="A7242" s="5">
        <f>7235</f>
      </c>
      <c r="B7242" s="5" t="s">
        <v>7261</v>
      </c>
      <c r="C7242" s="5" t="s">
        <v>27</v>
      </c>
      <c r="D7242" s="5" t="s">
        <v>26</v>
      </c>
      <c r="E7242" s="5">
        <v>23</v>
      </c>
      <c r="F7242" s="5">
        <v>70</v>
      </c>
      <c r="G7242" s="5">
        <v>1</v>
      </c>
      <c r="H7242" s="5">
        <v>5</v>
      </c>
      <c r="I7242" s="5">
        <v>21</v>
      </c>
      <c r="J7242" s="5">
        <v>1</v>
      </c>
      <c r="K7242" s="5">
        <v>10</v>
      </c>
      <c r="L7242" s="5">
        <v>24</v>
      </c>
      <c r="M7242" s="5">
        <v>1</v>
      </c>
      <c r="N7242" s="5">
        <v>0</v>
      </c>
      <c r="O7242" s="5">
        <v>22</v>
      </c>
      <c r="P7242" s="5">
        <v>10</v>
      </c>
      <c r="Q7242" s="5">
        <v>20</v>
      </c>
      <c r="R7242" s="5">
        <v>25</v>
      </c>
      <c r="S7242" s="5" t="s">
        <v>26</v>
      </c>
      <c r="T7242" s="5"/>
    </row>
    <row r="7243" spans="1:20" x14ac:dyDescent="0.25">
      <c r="A7243" s="5">
        <f>7236</f>
      </c>
      <c r="B7243" s="5" t="s">
        <v>7262</v>
      </c>
      <c r="C7243" s="5" t="s">
        <v>27</v>
      </c>
      <c r="D7243" s="5" t="s">
        <v>26</v>
      </c>
      <c r="E7243" s="5">
        <v>23</v>
      </c>
      <c r="F7243" s="5">
        <v>70</v>
      </c>
      <c r="G7243" s="5">
        <v>1</v>
      </c>
      <c r="H7243" s="5">
        <v>5</v>
      </c>
      <c r="I7243" s="5">
        <v>21</v>
      </c>
      <c r="J7243" s="5">
        <v>1</v>
      </c>
      <c r="K7243" s="5">
        <v>10</v>
      </c>
      <c r="L7243" s="5">
        <v>24</v>
      </c>
      <c r="M7243" s="5">
        <v>1</v>
      </c>
      <c r="N7243" s="5">
        <v>0</v>
      </c>
      <c r="O7243" s="5">
        <v>22</v>
      </c>
      <c r="P7243" s="5">
        <v>10</v>
      </c>
      <c r="Q7243" s="5">
        <v>20</v>
      </c>
      <c r="R7243" s="5">
        <v>25</v>
      </c>
      <c r="S7243" s="5" t="s">
        <v>26</v>
      </c>
      <c r="T7243" s="5"/>
    </row>
    <row r="7244" spans="1:20" x14ac:dyDescent="0.25">
      <c r="A7244" s="5">
        <f>7237</f>
      </c>
      <c r="B7244" s="5" t="s">
        <v>7263</v>
      </c>
      <c r="C7244" s="5" t="s">
        <v>27</v>
      </c>
      <c r="D7244" s="5" t="s">
        <v>26</v>
      </c>
      <c r="E7244" s="5">
        <v>23</v>
      </c>
      <c r="F7244" s="5">
        <v>70</v>
      </c>
      <c r="G7244" s="5">
        <v>1</v>
      </c>
      <c r="H7244" s="5">
        <v>5</v>
      </c>
      <c r="I7244" s="5">
        <v>21</v>
      </c>
      <c r="J7244" s="5">
        <v>1</v>
      </c>
      <c r="K7244" s="5">
        <v>10</v>
      </c>
      <c r="L7244" s="5">
        <v>24</v>
      </c>
      <c r="M7244" s="5">
        <v>1</v>
      </c>
      <c r="N7244" s="5">
        <v>0</v>
      </c>
      <c r="O7244" s="5">
        <v>22</v>
      </c>
      <c r="P7244" s="5">
        <v>10</v>
      </c>
      <c r="Q7244" s="5">
        <v>20</v>
      </c>
      <c r="R7244" s="5">
        <v>25</v>
      </c>
      <c r="S7244" s="5" t="s">
        <v>26</v>
      </c>
      <c r="T7244" s="5"/>
    </row>
    <row r="7245" spans="1:20" x14ac:dyDescent="0.25">
      <c r="A7245" s="5">
        <f>7238</f>
      </c>
      <c r="B7245" s="5" t="s">
        <v>7264</v>
      </c>
      <c r="C7245" s="5" t="s">
        <v>27</v>
      </c>
      <c r="D7245" s="5" t="s">
        <v>26</v>
      </c>
      <c r="E7245" s="5">
        <v>23</v>
      </c>
      <c r="F7245" s="5">
        <v>70</v>
      </c>
      <c r="G7245" s="5">
        <v>1</v>
      </c>
      <c r="H7245" s="5">
        <v>5</v>
      </c>
      <c r="I7245" s="5">
        <v>21</v>
      </c>
      <c r="J7245" s="5">
        <v>1</v>
      </c>
      <c r="K7245" s="5">
        <v>10</v>
      </c>
      <c r="L7245" s="5">
        <v>24</v>
      </c>
      <c r="M7245" s="5">
        <v>1</v>
      </c>
      <c r="N7245" s="5">
        <v>0</v>
      </c>
      <c r="O7245" s="5">
        <v>22</v>
      </c>
      <c r="P7245" s="5">
        <v>10</v>
      </c>
      <c r="Q7245" s="5">
        <v>20</v>
      </c>
      <c r="R7245" s="5">
        <v>25</v>
      </c>
      <c r="S7245" s="5" t="s">
        <v>26</v>
      </c>
      <c r="T7245" s="5"/>
    </row>
    <row r="7246" spans="1:20" x14ac:dyDescent="0.25">
      <c r="A7246" s="5">
        <f>7239</f>
      </c>
      <c r="B7246" s="5" t="s">
        <v>7265</v>
      </c>
      <c r="C7246" s="5" t="s">
        <v>27</v>
      </c>
      <c r="D7246" s="5" t="s">
        <v>26</v>
      </c>
      <c r="E7246" s="5">
        <v>23</v>
      </c>
      <c r="F7246" s="5">
        <v>70</v>
      </c>
      <c r="G7246" s="5">
        <v>1</v>
      </c>
      <c r="H7246" s="5">
        <v>5</v>
      </c>
      <c r="I7246" s="5">
        <v>21</v>
      </c>
      <c r="J7246" s="5">
        <v>1</v>
      </c>
      <c r="K7246" s="5">
        <v>10</v>
      </c>
      <c r="L7246" s="5">
        <v>24</v>
      </c>
      <c r="M7246" s="5">
        <v>1</v>
      </c>
      <c r="N7246" s="5">
        <v>0</v>
      </c>
      <c r="O7246" s="5">
        <v>22</v>
      </c>
      <c r="P7246" s="5">
        <v>10</v>
      </c>
      <c r="Q7246" s="5">
        <v>20</v>
      </c>
      <c r="R7246" s="5">
        <v>25</v>
      </c>
      <c r="S7246" s="5" t="s">
        <v>26</v>
      </c>
      <c r="T7246" s="5"/>
    </row>
    <row r="7247" spans="1:20" x14ac:dyDescent="0.25">
      <c r="A7247" s="5">
        <f>7240</f>
      </c>
      <c r="B7247" s="5" t="s">
        <v>7266</v>
      </c>
      <c r="C7247" s="5" t="s">
        <v>27</v>
      </c>
      <c r="D7247" s="5" t="s">
        <v>26</v>
      </c>
      <c r="E7247" s="5">
        <v>23</v>
      </c>
      <c r="F7247" s="5">
        <v>70</v>
      </c>
      <c r="G7247" s="5">
        <v>1</v>
      </c>
      <c r="H7247" s="5">
        <v>5</v>
      </c>
      <c r="I7247" s="5">
        <v>21</v>
      </c>
      <c r="J7247" s="5">
        <v>1</v>
      </c>
      <c r="K7247" s="5">
        <v>10</v>
      </c>
      <c r="L7247" s="5">
        <v>24</v>
      </c>
      <c r="M7247" s="5">
        <v>1</v>
      </c>
      <c r="N7247" s="5">
        <v>0</v>
      </c>
      <c r="O7247" s="5">
        <v>22</v>
      </c>
      <c r="P7247" s="5">
        <v>10</v>
      </c>
      <c r="Q7247" s="5">
        <v>20</v>
      </c>
      <c r="R7247" s="5">
        <v>25</v>
      </c>
      <c r="S7247" s="5" t="s">
        <v>26</v>
      </c>
      <c r="T7247" s="5"/>
    </row>
    <row r="7248" spans="1:20" x14ac:dyDescent="0.25">
      <c r="A7248" s="5">
        <f>7241</f>
      </c>
      <c r="B7248" s="5" t="s">
        <v>7267</v>
      </c>
      <c r="C7248" s="5" t="s">
        <v>27</v>
      </c>
      <c r="D7248" s="5" t="s">
        <v>26</v>
      </c>
      <c r="E7248" s="5">
        <v>23</v>
      </c>
      <c r="F7248" s="5">
        <v>70</v>
      </c>
      <c r="G7248" s="5">
        <v>1</v>
      </c>
      <c r="H7248" s="5">
        <v>5</v>
      </c>
      <c r="I7248" s="5">
        <v>21</v>
      </c>
      <c r="J7248" s="5">
        <v>1</v>
      </c>
      <c r="K7248" s="5">
        <v>10</v>
      </c>
      <c r="L7248" s="5">
        <v>24</v>
      </c>
      <c r="M7248" s="5">
        <v>1</v>
      </c>
      <c r="N7248" s="5">
        <v>0</v>
      </c>
      <c r="O7248" s="5">
        <v>22</v>
      </c>
      <c r="P7248" s="5">
        <v>10</v>
      </c>
      <c r="Q7248" s="5">
        <v>20</v>
      </c>
      <c r="R7248" s="5">
        <v>25</v>
      </c>
      <c r="S7248" s="5" t="s">
        <v>26</v>
      </c>
      <c r="T7248" s="5"/>
    </row>
    <row r="7249" spans="1:20" x14ac:dyDescent="0.25">
      <c r="A7249" s="5">
        <f>7242</f>
      </c>
      <c r="B7249" s="5" t="s">
        <v>7268</v>
      </c>
      <c r="C7249" s="5" t="s">
        <v>27</v>
      </c>
      <c r="D7249" s="5" t="s">
        <v>26</v>
      </c>
      <c r="E7249" s="5">
        <v>23</v>
      </c>
      <c r="F7249" s="5">
        <v>70</v>
      </c>
      <c r="G7249" s="5">
        <v>1</v>
      </c>
      <c r="H7249" s="5">
        <v>5</v>
      </c>
      <c r="I7249" s="5">
        <v>21</v>
      </c>
      <c r="J7249" s="5">
        <v>1</v>
      </c>
      <c r="K7249" s="5">
        <v>10</v>
      </c>
      <c r="L7249" s="5">
        <v>24</v>
      </c>
      <c r="M7249" s="5">
        <v>1</v>
      </c>
      <c r="N7249" s="5">
        <v>0</v>
      </c>
      <c r="O7249" s="5">
        <v>22</v>
      </c>
      <c r="P7249" s="5">
        <v>10</v>
      </c>
      <c r="Q7249" s="5">
        <v>20</v>
      </c>
      <c r="R7249" s="5">
        <v>25</v>
      </c>
      <c r="S7249" s="5" t="s">
        <v>26</v>
      </c>
      <c r="T7249" s="5"/>
    </row>
    <row r="7250" spans="1:20" x14ac:dyDescent="0.25">
      <c r="A7250" s="5">
        <f>7243</f>
      </c>
      <c r="B7250" s="5" t="s">
        <v>7269</v>
      </c>
      <c r="C7250" s="5" t="s">
        <v>27</v>
      </c>
      <c r="D7250" s="5" t="s">
        <v>26</v>
      </c>
      <c r="E7250" s="5">
        <v>23</v>
      </c>
      <c r="F7250" s="5">
        <v>70</v>
      </c>
      <c r="G7250" s="5">
        <v>1</v>
      </c>
      <c r="H7250" s="5">
        <v>5</v>
      </c>
      <c r="I7250" s="5">
        <v>21</v>
      </c>
      <c r="J7250" s="5">
        <v>1</v>
      </c>
      <c r="K7250" s="5">
        <v>10</v>
      </c>
      <c r="L7250" s="5">
        <v>24</v>
      </c>
      <c r="M7250" s="5">
        <v>1</v>
      </c>
      <c r="N7250" s="5">
        <v>0</v>
      </c>
      <c r="O7250" s="5">
        <v>22</v>
      </c>
      <c r="P7250" s="5">
        <v>10</v>
      </c>
      <c r="Q7250" s="5">
        <v>20</v>
      </c>
      <c r="R7250" s="5">
        <v>25</v>
      </c>
      <c r="S7250" s="5" t="s">
        <v>26</v>
      </c>
      <c r="T7250" s="5"/>
    </row>
    <row r="7251" spans="1:20" x14ac:dyDescent="0.25">
      <c r="A7251" s="5">
        <f>7244</f>
      </c>
      <c r="B7251" s="5" t="s">
        <v>7270</v>
      </c>
      <c r="C7251" s="5" t="s">
        <v>27</v>
      </c>
      <c r="D7251" s="5" t="s">
        <v>26</v>
      </c>
      <c r="E7251" s="5">
        <v>23</v>
      </c>
      <c r="F7251" s="5">
        <v>70</v>
      </c>
      <c r="G7251" s="5">
        <v>1</v>
      </c>
      <c r="H7251" s="5">
        <v>5</v>
      </c>
      <c r="I7251" s="5">
        <v>21</v>
      </c>
      <c r="J7251" s="5">
        <v>1</v>
      </c>
      <c r="K7251" s="5">
        <v>10</v>
      </c>
      <c r="L7251" s="5">
        <v>24</v>
      </c>
      <c r="M7251" s="5">
        <v>1</v>
      </c>
      <c r="N7251" s="5">
        <v>0</v>
      </c>
      <c r="O7251" s="5">
        <v>22</v>
      </c>
      <c r="P7251" s="5">
        <v>10</v>
      </c>
      <c r="Q7251" s="5">
        <v>20</v>
      </c>
      <c r="R7251" s="5">
        <v>25</v>
      </c>
      <c r="S7251" s="5" t="s">
        <v>26</v>
      </c>
      <c r="T7251" s="5"/>
    </row>
    <row r="7252" spans="1:20" x14ac:dyDescent="0.25">
      <c r="A7252" s="5">
        <f>7245</f>
      </c>
      <c r="B7252" s="5" t="s">
        <v>7271</v>
      </c>
      <c r="C7252" s="5" t="s">
        <v>27</v>
      </c>
      <c r="D7252" s="5" t="s">
        <v>26</v>
      </c>
      <c r="E7252" s="5">
        <v>23</v>
      </c>
      <c r="F7252" s="5">
        <v>70</v>
      </c>
      <c r="G7252" s="5">
        <v>1</v>
      </c>
      <c r="H7252" s="5">
        <v>5</v>
      </c>
      <c r="I7252" s="5">
        <v>21</v>
      </c>
      <c r="J7252" s="5">
        <v>1</v>
      </c>
      <c r="K7252" s="5">
        <v>10</v>
      </c>
      <c r="L7252" s="5">
        <v>24</v>
      </c>
      <c r="M7252" s="5">
        <v>1</v>
      </c>
      <c r="N7252" s="5">
        <v>0</v>
      </c>
      <c r="O7252" s="5">
        <v>22</v>
      </c>
      <c r="P7252" s="5">
        <v>10</v>
      </c>
      <c r="Q7252" s="5">
        <v>20</v>
      </c>
      <c r="R7252" s="5">
        <v>25</v>
      </c>
      <c r="S7252" s="5" t="s">
        <v>26</v>
      </c>
      <c r="T7252" s="5"/>
    </row>
    <row r="7253" spans="1:20" x14ac:dyDescent="0.25">
      <c r="A7253" s="5">
        <f>7246</f>
      </c>
      <c r="B7253" s="5" t="s">
        <v>7272</v>
      </c>
      <c r="C7253" s="5" t="s">
        <v>27</v>
      </c>
      <c r="D7253" s="5" t="s">
        <v>26</v>
      </c>
      <c r="E7253" s="5">
        <v>23</v>
      </c>
      <c r="F7253" s="5">
        <v>70</v>
      </c>
      <c r="G7253" s="5">
        <v>1</v>
      </c>
      <c r="H7253" s="5">
        <v>5</v>
      </c>
      <c r="I7253" s="5">
        <v>21</v>
      </c>
      <c r="J7253" s="5">
        <v>1</v>
      </c>
      <c r="K7253" s="5">
        <v>10</v>
      </c>
      <c r="L7253" s="5">
        <v>24</v>
      </c>
      <c r="M7253" s="5">
        <v>1</v>
      </c>
      <c r="N7253" s="5">
        <v>0</v>
      </c>
      <c r="O7253" s="5">
        <v>22</v>
      </c>
      <c r="P7253" s="5">
        <v>10</v>
      </c>
      <c r="Q7253" s="5">
        <v>20</v>
      </c>
      <c r="R7253" s="5">
        <v>25</v>
      </c>
      <c r="S7253" s="5" t="s">
        <v>26</v>
      </c>
      <c r="T7253" s="5"/>
    </row>
    <row r="7254" spans="1:20" x14ac:dyDescent="0.25">
      <c r="A7254" s="5">
        <f>7247</f>
      </c>
      <c r="B7254" s="5" t="s">
        <v>7273</v>
      </c>
      <c r="C7254" s="5" t="s">
        <v>27</v>
      </c>
      <c r="D7254" s="5" t="s">
        <v>26</v>
      </c>
      <c r="E7254" s="5">
        <v>23</v>
      </c>
      <c r="F7254" s="5">
        <v>70</v>
      </c>
      <c r="G7254" s="5">
        <v>1</v>
      </c>
      <c r="H7254" s="5">
        <v>5</v>
      </c>
      <c r="I7254" s="5">
        <v>21</v>
      </c>
      <c r="J7254" s="5">
        <v>1</v>
      </c>
      <c r="K7254" s="5">
        <v>10</v>
      </c>
      <c r="L7254" s="5">
        <v>24</v>
      </c>
      <c r="M7254" s="5">
        <v>1</v>
      </c>
      <c r="N7254" s="5">
        <v>0</v>
      </c>
      <c r="O7254" s="5">
        <v>22</v>
      </c>
      <c r="P7254" s="5">
        <v>10</v>
      </c>
      <c r="Q7254" s="5">
        <v>20</v>
      </c>
      <c r="R7254" s="5">
        <v>25</v>
      </c>
      <c r="S7254" s="5" t="s">
        <v>26</v>
      </c>
      <c r="T7254" s="5"/>
    </row>
    <row r="7255" spans="1:20" x14ac:dyDescent="0.25">
      <c r="A7255" s="5">
        <f>7248</f>
      </c>
      <c r="B7255" s="5" t="s">
        <v>7274</v>
      </c>
      <c r="C7255" s="5" t="s">
        <v>27</v>
      </c>
      <c r="D7255" s="5" t="s">
        <v>26</v>
      </c>
      <c r="E7255" s="5">
        <v>23</v>
      </c>
      <c r="F7255" s="5">
        <v>70</v>
      </c>
      <c r="G7255" s="5">
        <v>1</v>
      </c>
      <c r="H7255" s="5">
        <v>5</v>
      </c>
      <c r="I7255" s="5">
        <v>21</v>
      </c>
      <c r="J7255" s="5">
        <v>1</v>
      </c>
      <c r="K7255" s="5">
        <v>10</v>
      </c>
      <c r="L7255" s="5">
        <v>24</v>
      </c>
      <c r="M7255" s="5">
        <v>1</v>
      </c>
      <c r="N7255" s="5">
        <v>0</v>
      </c>
      <c r="O7255" s="5">
        <v>22</v>
      </c>
      <c r="P7255" s="5">
        <v>10</v>
      </c>
      <c r="Q7255" s="5">
        <v>20</v>
      </c>
      <c r="R7255" s="5">
        <v>25</v>
      </c>
      <c r="S7255" s="5" t="s">
        <v>26</v>
      </c>
      <c r="T7255" s="5"/>
    </row>
    <row r="7256" spans="1:20" x14ac:dyDescent="0.25">
      <c r="A7256" s="5">
        <f>7249</f>
      </c>
      <c r="B7256" s="5" t="s">
        <v>7275</v>
      </c>
      <c r="C7256" s="5" t="s">
        <v>27</v>
      </c>
      <c r="D7256" s="5" t="s">
        <v>26</v>
      </c>
      <c r="E7256" s="5">
        <v>23</v>
      </c>
      <c r="F7256" s="5">
        <v>70</v>
      </c>
      <c r="G7256" s="5">
        <v>1</v>
      </c>
      <c r="H7256" s="5">
        <v>5</v>
      </c>
      <c r="I7256" s="5">
        <v>21</v>
      </c>
      <c r="J7256" s="5">
        <v>1</v>
      </c>
      <c r="K7256" s="5">
        <v>10</v>
      </c>
      <c r="L7256" s="5">
        <v>24</v>
      </c>
      <c r="M7256" s="5">
        <v>1</v>
      </c>
      <c r="N7256" s="5">
        <v>0</v>
      </c>
      <c r="O7256" s="5">
        <v>22</v>
      </c>
      <c r="P7256" s="5">
        <v>10</v>
      </c>
      <c r="Q7256" s="5">
        <v>20</v>
      </c>
      <c r="R7256" s="5">
        <v>25</v>
      </c>
      <c r="S7256" s="5" t="s">
        <v>26</v>
      </c>
      <c r="T7256" s="5"/>
    </row>
    <row r="7257" spans="1:20" x14ac:dyDescent="0.25">
      <c r="A7257" s="5">
        <f>7250</f>
      </c>
      <c r="B7257" s="5" t="s">
        <v>7276</v>
      </c>
      <c r="C7257" s="5" t="s">
        <v>27</v>
      </c>
      <c r="D7257" s="5" t="s">
        <v>26</v>
      </c>
      <c r="E7257" s="5">
        <v>23</v>
      </c>
      <c r="F7257" s="5">
        <v>70</v>
      </c>
      <c r="G7257" s="5">
        <v>1</v>
      </c>
      <c r="H7257" s="5">
        <v>5</v>
      </c>
      <c r="I7257" s="5">
        <v>21</v>
      </c>
      <c r="J7257" s="5">
        <v>1</v>
      </c>
      <c r="K7257" s="5">
        <v>10</v>
      </c>
      <c r="L7257" s="5">
        <v>24</v>
      </c>
      <c r="M7257" s="5">
        <v>1</v>
      </c>
      <c r="N7257" s="5">
        <v>0</v>
      </c>
      <c r="O7257" s="5">
        <v>22</v>
      </c>
      <c r="P7257" s="5">
        <v>10</v>
      </c>
      <c r="Q7257" s="5">
        <v>20</v>
      </c>
      <c r="R7257" s="5">
        <v>25</v>
      </c>
      <c r="S7257" s="5" t="s">
        <v>26</v>
      </c>
      <c r="T7257" s="5"/>
    </row>
    <row r="7258" spans="1:20" x14ac:dyDescent="0.25">
      <c r="A7258" s="5">
        <f>7251</f>
      </c>
      <c r="B7258" s="5" t="s">
        <v>7277</v>
      </c>
      <c r="C7258" s="5" t="s">
        <v>27</v>
      </c>
      <c r="D7258" s="5" t="s">
        <v>26</v>
      </c>
      <c r="E7258" s="5">
        <v>23</v>
      </c>
      <c r="F7258" s="5">
        <v>70</v>
      </c>
      <c r="G7258" s="5">
        <v>1</v>
      </c>
      <c r="H7258" s="5">
        <v>5</v>
      </c>
      <c r="I7258" s="5">
        <v>21</v>
      </c>
      <c r="J7258" s="5">
        <v>1</v>
      </c>
      <c r="K7258" s="5">
        <v>10</v>
      </c>
      <c r="L7258" s="5">
        <v>24</v>
      </c>
      <c r="M7258" s="5">
        <v>1</v>
      </c>
      <c r="N7258" s="5">
        <v>0</v>
      </c>
      <c r="O7258" s="5">
        <v>22</v>
      </c>
      <c r="P7258" s="5">
        <v>10</v>
      </c>
      <c r="Q7258" s="5">
        <v>20</v>
      </c>
      <c r="R7258" s="5">
        <v>25</v>
      </c>
      <c r="S7258" s="5" t="s">
        <v>26</v>
      </c>
      <c r="T7258" s="5"/>
    </row>
    <row r="7259" spans="1:20" x14ac:dyDescent="0.25">
      <c r="A7259" s="5">
        <f>7252</f>
      </c>
      <c r="B7259" s="5" t="s">
        <v>7278</v>
      </c>
      <c r="C7259" s="5" t="s">
        <v>27</v>
      </c>
      <c r="D7259" s="5" t="s">
        <v>26</v>
      </c>
      <c r="E7259" s="5">
        <v>23</v>
      </c>
      <c r="F7259" s="5">
        <v>70</v>
      </c>
      <c r="G7259" s="5">
        <v>1</v>
      </c>
      <c r="H7259" s="5">
        <v>5</v>
      </c>
      <c r="I7259" s="5">
        <v>21</v>
      </c>
      <c r="J7259" s="5">
        <v>1</v>
      </c>
      <c r="K7259" s="5">
        <v>10</v>
      </c>
      <c r="L7259" s="5">
        <v>24</v>
      </c>
      <c r="M7259" s="5">
        <v>1</v>
      </c>
      <c r="N7259" s="5">
        <v>0</v>
      </c>
      <c r="O7259" s="5">
        <v>22</v>
      </c>
      <c r="P7259" s="5">
        <v>10</v>
      </c>
      <c r="Q7259" s="5">
        <v>20</v>
      </c>
      <c r="R7259" s="5">
        <v>25</v>
      </c>
      <c r="S7259" s="5" t="s">
        <v>26</v>
      </c>
      <c r="T7259" s="5"/>
    </row>
    <row r="7260" spans="1:20" x14ac:dyDescent="0.25">
      <c r="A7260" s="5">
        <f>7253</f>
      </c>
      <c r="B7260" s="5" t="s">
        <v>7279</v>
      </c>
      <c r="C7260" s="5" t="s">
        <v>27</v>
      </c>
      <c r="D7260" s="5" t="s">
        <v>26</v>
      </c>
      <c r="E7260" s="5">
        <v>23</v>
      </c>
      <c r="F7260" s="5">
        <v>70</v>
      </c>
      <c r="G7260" s="5">
        <v>1</v>
      </c>
      <c r="H7260" s="5">
        <v>5</v>
      </c>
      <c r="I7260" s="5">
        <v>21</v>
      </c>
      <c r="J7260" s="5">
        <v>1</v>
      </c>
      <c r="K7260" s="5">
        <v>10</v>
      </c>
      <c r="L7260" s="5">
        <v>24</v>
      </c>
      <c r="M7260" s="5">
        <v>1</v>
      </c>
      <c r="N7260" s="5">
        <v>0</v>
      </c>
      <c r="O7260" s="5">
        <v>22</v>
      </c>
      <c r="P7260" s="5">
        <v>10</v>
      </c>
      <c r="Q7260" s="5">
        <v>20</v>
      </c>
      <c r="R7260" s="5">
        <v>25</v>
      </c>
      <c r="S7260" s="5" t="s">
        <v>26</v>
      </c>
      <c r="T7260" s="5"/>
    </row>
    <row r="7261" spans="1:20" x14ac:dyDescent="0.25">
      <c r="A7261" s="5">
        <f>7254</f>
      </c>
      <c r="B7261" s="5" t="s">
        <v>7280</v>
      </c>
      <c r="C7261" s="5" t="s">
        <v>27</v>
      </c>
      <c r="D7261" s="5" t="s">
        <v>26</v>
      </c>
      <c r="E7261" s="5">
        <v>23</v>
      </c>
      <c r="F7261" s="5">
        <v>70</v>
      </c>
      <c r="G7261" s="5">
        <v>1</v>
      </c>
      <c r="H7261" s="5">
        <v>5</v>
      </c>
      <c r="I7261" s="5">
        <v>21</v>
      </c>
      <c r="J7261" s="5">
        <v>1</v>
      </c>
      <c r="K7261" s="5">
        <v>10</v>
      </c>
      <c r="L7261" s="5">
        <v>24</v>
      </c>
      <c r="M7261" s="5">
        <v>1</v>
      </c>
      <c r="N7261" s="5">
        <v>0</v>
      </c>
      <c r="O7261" s="5">
        <v>22</v>
      </c>
      <c r="P7261" s="5">
        <v>10</v>
      </c>
      <c r="Q7261" s="5">
        <v>20</v>
      </c>
      <c r="R7261" s="5">
        <v>25</v>
      </c>
      <c r="S7261" s="5" t="s">
        <v>26</v>
      </c>
      <c r="T7261" s="5"/>
    </row>
    <row r="7262" spans="1:20" x14ac:dyDescent="0.25">
      <c r="A7262" s="5">
        <f>7255</f>
      </c>
      <c r="B7262" s="5" t="s">
        <v>7281</v>
      </c>
      <c r="C7262" s="5" t="s">
        <v>27</v>
      </c>
      <c r="D7262" s="5" t="s">
        <v>26</v>
      </c>
      <c r="E7262" s="5">
        <v>23</v>
      </c>
      <c r="F7262" s="5">
        <v>70</v>
      </c>
      <c r="G7262" s="5">
        <v>1</v>
      </c>
      <c r="H7262" s="5">
        <v>5</v>
      </c>
      <c r="I7262" s="5">
        <v>21</v>
      </c>
      <c r="J7262" s="5">
        <v>1</v>
      </c>
      <c r="K7262" s="5">
        <v>10</v>
      </c>
      <c r="L7262" s="5">
        <v>24</v>
      </c>
      <c r="M7262" s="5">
        <v>1</v>
      </c>
      <c r="N7262" s="5">
        <v>0</v>
      </c>
      <c r="O7262" s="5">
        <v>22</v>
      </c>
      <c r="P7262" s="5">
        <v>10</v>
      </c>
      <c r="Q7262" s="5">
        <v>20</v>
      </c>
      <c r="R7262" s="5">
        <v>25</v>
      </c>
      <c r="S7262" s="5" t="s">
        <v>26</v>
      </c>
      <c r="T7262" s="5"/>
    </row>
    <row r="7263" spans="1:20" x14ac:dyDescent="0.25">
      <c r="A7263" s="5">
        <f>7256</f>
      </c>
      <c r="B7263" s="5" t="s">
        <v>7282</v>
      </c>
      <c r="C7263" s="5" t="s">
        <v>27</v>
      </c>
      <c r="D7263" s="5" t="s">
        <v>26</v>
      </c>
      <c r="E7263" s="5">
        <v>23</v>
      </c>
      <c r="F7263" s="5">
        <v>70</v>
      </c>
      <c r="G7263" s="5">
        <v>1</v>
      </c>
      <c r="H7263" s="5">
        <v>5</v>
      </c>
      <c r="I7263" s="5">
        <v>21</v>
      </c>
      <c r="J7263" s="5">
        <v>1</v>
      </c>
      <c r="K7263" s="5">
        <v>10</v>
      </c>
      <c r="L7263" s="5">
        <v>24</v>
      </c>
      <c r="M7263" s="5">
        <v>1</v>
      </c>
      <c r="N7263" s="5">
        <v>0</v>
      </c>
      <c r="O7263" s="5">
        <v>22</v>
      </c>
      <c r="P7263" s="5">
        <v>10</v>
      </c>
      <c r="Q7263" s="5">
        <v>20</v>
      </c>
      <c r="R7263" s="5">
        <v>25</v>
      </c>
      <c r="S7263" s="5" t="s">
        <v>26</v>
      </c>
      <c r="T7263" s="5"/>
    </row>
    <row r="7264" spans="1:20" x14ac:dyDescent="0.25">
      <c r="A7264" s="5">
        <f>7257</f>
      </c>
      <c r="B7264" s="5" t="s">
        <v>7283</v>
      </c>
      <c r="C7264" s="5" t="s">
        <v>27</v>
      </c>
      <c r="D7264" s="5" t="s">
        <v>26</v>
      </c>
      <c r="E7264" s="5">
        <v>23</v>
      </c>
      <c r="F7264" s="5">
        <v>70</v>
      </c>
      <c r="G7264" s="5">
        <v>1</v>
      </c>
      <c r="H7264" s="5">
        <v>5</v>
      </c>
      <c r="I7264" s="5">
        <v>21</v>
      </c>
      <c r="J7264" s="5">
        <v>1</v>
      </c>
      <c r="K7264" s="5">
        <v>10</v>
      </c>
      <c r="L7264" s="5">
        <v>24</v>
      </c>
      <c r="M7264" s="5">
        <v>1</v>
      </c>
      <c r="N7264" s="5">
        <v>0</v>
      </c>
      <c r="O7264" s="5">
        <v>22</v>
      </c>
      <c r="P7264" s="5">
        <v>10</v>
      </c>
      <c r="Q7264" s="5">
        <v>20</v>
      </c>
      <c r="R7264" s="5">
        <v>25</v>
      </c>
      <c r="S7264" s="5" t="s">
        <v>26</v>
      </c>
      <c r="T7264" s="5"/>
    </row>
    <row r="7265" spans="1:20" x14ac:dyDescent="0.25">
      <c r="A7265" s="5">
        <f>7258</f>
      </c>
      <c r="B7265" s="5" t="s">
        <v>7284</v>
      </c>
      <c r="C7265" s="5" t="s">
        <v>27</v>
      </c>
      <c r="D7265" s="5" t="s">
        <v>26</v>
      </c>
      <c r="E7265" s="5">
        <v>23</v>
      </c>
      <c r="F7265" s="5">
        <v>70</v>
      </c>
      <c r="G7265" s="5">
        <v>1</v>
      </c>
      <c r="H7265" s="5">
        <v>5</v>
      </c>
      <c r="I7265" s="5">
        <v>21</v>
      </c>
      <c r="J7265" s="5">
        <v>1</v>
      </c>
      <c r="K7265" s="5">
        <v>10</v>
      </c>
      <c r="L7265" s="5">
        <v>24</v>
      </c>
      <c r="M7265" s="5">
        <v>1</v>
      </c>
      <c r="N7265" s="5">
        <v>0</v>
      </c>
      <c r="O7265" s="5">
        <v>22</v>
      </c>
      <c r="P7265" s="5">
        <v>10</v>
      </c>
      <c r="Q7265" s="5">
        <v>20</v>
      </c>
      <c r="R7265" s="5">
        <v>25</v>
      </c>
      <c r="S7265" s="5" t="s">
        <v>26</v>
      </c>
      <c r="T7265" s="5"/>
    </row>
    <row r="7266" spans="1:20" x14ac:dyDescent="0.25">
      <c r="A7266" s="5">
        <f>7259</f>
      </c>
      <c r="B7266" s="5" t="s">
        <v>7285</v>
      </c>
      <c r="C7266" s="5" t="s">
        <v>27</v>
      </c>
      <c r="D7266" s="5" t="s">
        <v>26</v>
      </c>
      <c r="E7266" s="5">
        <v>23</v>
      </c>
      <c r="F7266" s="5">
        <v>70</v>
      </c>
      <c r="G7266" s="5">
        <v>1</v>
      </c>
      <c r="H7266" s="5">
        <v>5</v>
      </c>
      <c r="I7266" s="5">
        <v>21</v>
      </c>
      <c r="J7266" s="5">
        <v>1</v>
      </c>
      <c r="K7266" s="5">
        <v>10</v>
      </c>
      <c r="L7266" s="5">
        <v>24</v>
      </c>
      <c r="M7266" s="5">
        <v>1</v>
      </c>
      <c r="N7266" s="5">
        <v>0</v>
      </c>
      <c r="O7266" s="5">
        <v>22</v>
      </c>
      <c r="P7266" s="5">
        <v>10</v>
      </c>
      <c r="Q7266" s="5">
        <v>20</v>
      </c>
      <c r="R7266" s="5">
        <v>25</v>
      </c>
      <c r="S7266" s="5" t="s">
        <v>26</v>
      </c>
      <c r="T7266" s="5"/>
    </row>
    <row r="7267" spans="1:20" x14ac:dyDescent="0.25">
      <c r="A7267" s="5">
        <f>7260</f>
      </c>
      <c r="B7267" s="5" t="s">
        <v>7286</v>
      </c>
      <c r="C7267" s="5" t="s">
        <v>27</v>
      </c>
      <c r="D7267" s="5" t="s">
        <v>26</v>
      </c>
      <c r="E7267" s="5">
        <v>23</v>
      </c>
      <c r="F7267" s="5">
        <v>70</v>
      </c>
      <c r="G7267" s="5">
        <v>1</v>
      </c>
      <c r="H7267" s="5">
        <v>5</v>
      </c>
      <c r="I7267" s="5">
        <v>21</v>
      </c>
      <c r="J7267" s="5">
        <v>1</v>
      </c>
      <c r="K7267" s="5">
        <v>10</v>
      </c>
      <c r="L7267" s="5">
        <v>24</v>
      </c>
      <c r="M7267" s="5">
        <v>1</v>
      </c>
      <c r="N7267" s="5">
        <v>0</v>
      </c>
      <c r="O7267" s="5">
        <v>22</v>
      </c>
      <c r="P7267" s="5">
        <v>10</v>
      </c>
      <c r="Q7267" s="5">
        <v>20</v>
      </c>
      <c r="R7267" s="5">
        <v>25</v>
      </c>
      <c r="S7267" s="5" t="s">
        <v>26</v>
      </c>
      <c r="T7267" s="5"/>
    </row>
    <row r="7268" spans="1:20" x14ac:dyDescent="0.25">
      <c r="A7268" s="5">
        <f>7261</f>
      </c>
      <c r="B7268" s="5" t="s">
        <v>7287</v>
      </c>
      <c r="C7268" s="5" t="s">
        <v>27</v>
      </c>
      <c r="D7268" s="5" t="s">
        <v>26</v>
      </c>
      <c r="E7268" s="5">
        <v>23</v>
      </c>
      <c r="F7268" s="5">
        <v>70</v>
      </c>
      <c r="G7268" s="5">
        <v>1</v>
      </c>
      <c r="H7268" s="5">
        <v>5</v>
      </c>
      <c r="I7268" s="5">
        <v>21</v>
      </c>
      <c r="J7268" s="5">
        <v>1</v>
      </c>
      <c r="K7268" s="5">
        <v>10</v>
      </c>
      <c r="L7268" s="5">
        <v>24</v>
      </c>
      <c r="M7268" s="5">
        <v>1</v>
      </c>
      <c r="N7268" s="5">
        <v>0</v>
      </c>
      <c r="O7268" s="5">
        <v>22</v>
      </c>
      <c r="P7268" s="5">
        <v>10</v>
      </c>
      <c r="Q7268" s="5">
        <v>20</v>
      </c>
      <c r="R7268" s="5">
        <v>25</v>
      </c>
      <c r="S7268" s="5" t="s">
        <v>26</v>
      </c>
      <c r="T7268" s="5"/>
    </row>
    <row r="7269" spans="1:20" x14ac:dyDescent="0.25">
      <c r="A7269" s="5">
        <f>7262</f>
      </c>
      <c r="B7269" s="5" t="s">
        <v>7288</v>
      </c>
      <c r="C7269" s="5" t="s">
        <v>27</v>
      </c>
      <c r="D7269" s="5" t="s">
        <v>26</v>
      </c>
      <c r="E7269" s="5">
        <v>23</v>
      </c>
      <c r="F7269" s="5">
        <v>70</v>
      </c>
      <c r="G7269" s="5">
        <v>1</v>
      </c>
      <c r="H7269" s="5">
        <v>5</v>
      </c>
      <c r="I7269" s="5">
        <v>21</v>
      </c>
      <c r="J7269" s="5">
        <v>1</v>
      </c>
      <c r="K7269" s="5">
        <v>10</v>
      </c>
      <c r="L7269" s="5">
        <v>24</v>
      </c>
      <c r="M7269" s="5">
        <v>1</v>
      </c>
      <c r="N7269" s="5">
        <v>0</v>
      </c>
      <c r="O7269" s="5">
        <v>22</v>
      </c>
      <c r="P7269" s="5">
        <v>10</v>
      </c>
      <c r="Q7269" s="5">
        <v>20</v>
      </c>
      <c r="R7269" s="5">
        <v>25</v>
      </c>
      <c r="S7269" s="5" t="s">
        <v>26</v>
      </c>
      <c r="T7269" s="5"/>
    </row>
    <row r="7270" spans="1:20" x14ac:dyDescent="0.25">
      <c r="A7270" s="5">
        <f>7263</f>
      </c>
      <c r="B7270" s="5" t="s">
        <v>7289</v>
      </c>
      <c r="C7270" s="5" t="s">
        <v>27</v>
      </c>
      <c r="D7270" s="5" t="s">
        <v>26</v>
      </c>
      <c r="E7270" s="5">
        <v>23</v>
      </c>
      <c r="F7270" s="5">
        <v>70</v>
      </c>
      <c r="G7270" s="5">
        <v>1</v>
      </c>
      <c r="H7270" s="5">
        <v>5</v>
      </c>
      <c r="I7270" s="5">
        <v>21</v>
      </c>
      <c r="J7270" s="5">
        <v>1</v>
      </c>
      <c r="K7270" s="5">
        <v>10</v>
      </c>
      <c r="L7270" s="5">
        <v>24</v>
      </c>
      <c r="M7270" s="5">
        <v>1</v>
      </c>
      <c r="N7270" s="5">
        <v>0</v>
      </c>
      <c r="O7270" s="5">
        <v>22</v>
      </c>
      <c r="P7270" s="5">
        <v>10</v>
      </c>
      <c r="Q7270" s="5">
        <v>20</v>
      </c>
      <c r="R7270" s="5">
        <v>25</v>
      </c>
      <c r="S7270" s="5" t="s">
        <v>26</v>
      </c>
      <c r="T7270" s="5"/>
    </row>
    <row r="7271" spans="1:20" x14ac:dyDescent="0.25">
      <c r="A7271" s="5">
        <f>7264</f>
      </c>
      <c r="B7271" s="5" t="s">
        <v>7290</v>
      </c>
      <c r="C7271" s="5" t="s">
        <v>27</v>
      </c>
      <c r="D7271" s="5" t="s">
        <v>26</v>
      </c>
      <c r="E7271" s="5">
        <v>23</v>
      </c>
      <c r="F7271" s="5">
        <v>70</v>
      </c>
      <c r="G7271" s="5">
        <v>1</v>
      </c>
      <c r="H7271" s="5">
        <v>5</v>
      </c>
      <c r="I7271" s="5">
        <v>21</v>
      </c>
      <c r="J7271" s="5">
        <v>1</v>
      </c>
      <c r="K7271" s="5">
        <v>10</v>
      </c>
      <c r="L7271" s="5">
        <v>24</v>
      </c>
      <c r="M7271" s="5">
        <v>1</v>
      </c>
      <c r="N7271" s="5">
        <v>0</v>
      </c>
      <c r="O7271" s="5">
        <v>22</v>
      </c>
      <c r="P7271" s="5">
        <v>10</v>
      </c>
      <c r="Q7271" s="5">
        <v>20</v>
      </c>
      <c r="R7271" s="5">
        <v>25</v>
      </c>
      <c r="S7271" s="5" t="s">
        <v>26</v>
      </c>
      <c r="T7271" s="5"/>
    </row>
    <row r="7272" spans="1:20" x14ac:dyDescent="0.25">
      <c r="A7272" s="5">
        <f>7265</f>
      </c>
      <c r="B7272" s="5" t="s">
        <v>7291</v>
      </c>
      <c r="C7272" s="5" t="s">
        <v>27</v>
      </c>
      <c r="D7272" s="5" t="s">
        <v>26</v>
      </c>
      <c r="E7272" s="5">
        <v>23</v>
      </c>
      <c r="F7272" s="5">
        <v>70</v>
      </c>
      <c r="G7272" s="5">
        <v>1</v>
      </c>
      <c r="H7272" s="5">
        <v>5</v>
      </c>
      <c r="I7272" s="5">
        <v>21</v>
      </c>
      <c r="J7272" s="5">
        <v>1</v>
      </c>
      <c r="K7272" s="5">
        <v>10</v>
      </c>
      <c r="L7272" s="5">
        <v>24</v>
      </c>
      <c r="M7272" s="5">
        <v>1</v>
      </c>
      <c r="N7272" s="5">
        <v>0</v>
      </c>
      <c r="O7272" s="5">
        <v>22</v>
      </c>
      <c r="P7272" s="5">
        <v>10</v>
      </c>
      <c r="Q7272" s="5">
        <v>20</v>
      </c>
      <c r="R7272" s="5">
        <v>25</v>
      </c>
      <c r="S7272" s="5" t="s">
        <v>26</v>
      </c>
      <c r="T7272" s="5"/>
    </row>
    <row r="7273" spans="1:20" x14ac:dyDescent="0.25">
      <c r="A7273" s="5">
        <f>7266</f>
      </c>
      <c r="B7273" s="5" t="s">
        <v>7292</v>
      </c>
      <c r="C7273" s="5" t="s">
        <v>27</v>
      </c>
      <c r="D7273" s="5" t="s">
        <v>26</v>
      </c>
      <c r="E7273" s="5">
        <v>23</v>
      </c>
      <c r="F7273" s="5">
        <v>70</v>
      </c>
      <c r="G7273" s="5">
        <v>1</v>
      </c>
      <c r="H7273" s="5">
        <v>5</v>
      </c>
      <c r="I7273" s="5">
        <v>21</v>
      </c>
      <c r="J7273" s="5">
        <v>1</v>
      </c>
      <c r="K7273" s="5">
        <v>10</v>
      </c>
      <c r="L7273" s="5">
        <v>24</v>
      </c>
      <c r="M7273" s="5">
        <v>1</v>
      </c>
      <c r="N7273" s="5">
        <v>0</v>
      </c>
      <c r="O7273" s="5">
        <v>22</v>
      </c>
      <c r="P7273" s="5">
        <v>10</v>
      </c>
      <c r="Q7273" s="5">
        <v>20</v>
      </c>
      <c r="R7273" s="5">
        <v>25</v>
      </c>
      <c r="S7273" s="5" t="s">
        <v>26</v>
      </c>
      <c r="T7273" s="5"/>
    </row>
    <row r="7274" spans="1:20" x14ac:dyDescent="0.25">
      <c r="A7274" s="5">
        <f>7267</f>
      </c>
      <c r="B7274" s="5" t="s">
        <v>7293</v>
      </c>
      <c r="C7274" s="5" t="s">
        <v>27</v>
      </c>
      <c r="D7274" s="5" t="s">
        <v>26</v>
      </c>
      <c r="E7274" s="5">
        <v>23</v>
      </c>
      <c r="F7274" s="5">
        <v>70</v>
      </c>
      <c r="G7274" s="5">
        <v>1</v>
      </c>
      <c r="H7274" s="5">
        <v>5</v>
      </c>
      <c r="I7274" s="5">
        <v>21</v>
      </c>
      <c r="J7274" s="5">
        <v>1</v>
      </c>
      <c r="K7274" s="5">
        <v>10</v>
      </c>
      <c r="L7274" s="5">
        <v>24</v>
      </c>
      <c r="M7274" s="5">
        <v>1</v>
      </c>
      <c r="N7274" s="5">
        <v>0</v>
      </c>
      <c r="O7274" s="5">
        <v>22</v>
      </c>
      <c r="P7274" s="5">
        <v>10</v>
      </c>
      <c r="Q7274" s="5">
        <v>20</v>
      </c>
      <c r="R7274" s="5">
        <v>25</v>
      </c>
      <c r="S7274" s="5" t="s">
        <v>26</v>
      </c>
      <c r="T7274" s="5"/>
    </row>
    <row r="7275" spans="1:20" x14ac:dyDescent="0.25">
      <c r="A7275" s="5">
        <f>7268</f>
      </c>
      <c r="B7275" s="5" t="s">
        <v>7294</v>
      </c>
      <c r="C7275" s="5" t="s">
        <v>27</v>
      </c>
      <c r="D7275" s="5" t="s">
        <v>26</v>
      </c>
      <c r="E7275" s="5">
        <v>23</v>
      </c>
      <c r="F7275" s="5">
        <v>70</v>
      </c>
      <c r="G7275" s="5">
        <v>1</v>
      </c>
      <c r="H7275" s="5">
        <v>5</v>
      </c>
      <c r="I7275" s="5">
        <v>21</v>
      </c>
      <c r="J7275" s="5">
        <v>1</v>
      </c>
      <c r="K7275" s="5">
        <v>10</v>
      </c>
      <c r="L7275" s="5">
        <v>24</v>
      </c>
      <c r="M7275" s="5">
        <v>1</v>
      </c>
      <c r="N7275" s="5">
        <v>0</v>
      </c>
      <c r="O7275" s="5">
        <v>22</v>
      </c>
      <c r="P7275" s="5">
        <v>10</v>
      </c>
      <c r="Q7275" s="5">
        <v>20</v>
      </c>
      <c r="R7275" s="5">
        <v>25</v>
      </c>
      <c r="S7275" s="5" t="s">
        <v>26</v>
      </c>
      <c r="T7275" s="5"/>
    </row>
    <row r="7276" spans="1:20" x14ac:dyDescent="0.25">
      <c r="A7276" s="5">
        <f>7269</f>
      </c>
      <c r="B7276" s="5" t="s">
        <v>7295</v>
      </c>
      <c r="C7276" s="5" t="s">
        <v>27</v>
      </c>
      <c r="D7276" s="5" t="s">
        <v>26</v>
      </c>
      <c r="E7276" s="5">
        <v>23</v>
      </c>
      <c r="F7276" s="5">
        <v>70</v>
      </c>
      <c r="G7276" s="5">
        <v>1</v>
      </c>
      <c r="H7276" s="5">
        <v>5</v>
      </c>
      <c r="I7276" s="5">
        <v>21</v>
      </c>
      <c r="J7276" s="5">
        <v>1</v>
      </c>
      <c r="K7276" s="5">
        <v>10</v>
      </c>
      <c r="L7276" s="5">
        <v>24</v>
      </c>
      <c r="M7276" s="5">
        <v>1</v>
      </c>
      <c r="N7276" s="5">
        <v>0</v>
      </c>
      <c r="O7276" s="5">
        <v>22</v>
      </c>
      <c r="P7276" s="5">
        <v>10</v>
      </c>
      <c r="Q7276" s="5">
        <v>20</v>
      </c>
      <c r="R7276" s="5">
        <v>25</v>
      </c>
      <c r="S7276" s="5" t="s">
        <v>26</v>
      </c>
      <c r="T7276" s="5"/>
    </row>
    <row r="7277" spans="1:20" x14ac:dyDescent="0.25">
      <c r="A7277" s="5">
        <f>7270</f>
      </c>
      <c r="B7277" s="5" t="s">
        <v>7296</v>
      </c>
      <c r="C7277" s="5" t="s">
        <v>27</v>
      </c>
      <c r="D7277" s="5" t="s">
        <v>26</v>
      </c>
      <c r="E7277" s="5">
        <v>23</v>
      </c>
      <c r="F7277" s="5">
        <v>70</v>
      </c>
      <c r="G7277" s="5">
        <v>1</v>
      </c>
      <c r="H7277" s="5">
        <v>5</v>
      </c>
      <c r="I7277" s="5">
        <v>21</v>
      </c>
      <c r="J7277" s="5">
        <v>1</v>
      </c>
      <c r="K7277" s="5">
        <v>10</v>
      </c>
      <c r="L7277" s="5">
        <v>24</v>
      </c>
      <c r="M7277" s="5">
        <v>1</v>
      </c>
      <c r="N7277" s="5">
        <v>0</v>
      </c>
      <c r="O7277" s="5">
        <v>22</v>
      </c>
      <c r="P7277" s="5">
        <v>10</v>
      </c>
      <c r="Q7277" s="5">
        <v>20</v>
      </c>
      <c r="R7277" s="5">
        <v>25</v>
      </c>
      <c r="S7277" s="5" t="s">
        <v>26</v>
      </c>
      <c r="T7277" s="5"/>
    </row>
    <row r="7278" spans="1:20" x14ac:dyDescent="0.25">
      <c r="A7278" s="5">
        <f>7271</f>
      </c>
      <c r="B7278" s="5" t="s">
        <v>7297</v>
      </c>
      <c r="C7278" s="5" t="s">
        <v>27</v>
      </c>
      <c r="D7278" s="5" t="s">
        <v>26</v>
      </c>
      <c r="E7278" s="5">
        <v>23</v>
      </c>
      <c r="F7278" s="5">
        <v>70</v>
      </c>
      <c r="G7278" s="5">
        <v>1</v>
      </c>
      <c r="H7278" s="5">
        <v>5</v>
      </c>
      <c r="I7278" s="5">
        <v>21</v>
      </c>
      <c r="J7278" s="5">
        <v>1</v>
      </c>
      <c r="K7278" s="5">
        <v>10</v>
      </c>
      <c r="L7278" s="5">
        <v>24</v>
      </c>
      <c r="M7278" s="5">
        <v>1</v>
      </c>
      <c r="N7278" s="5">
        <v>0</v>
      </c>
      <c r="O7278" s="5">
        <v>22</v>
      </c>
      <c r="P7278" s="5">
        <v>10</v>
      </c>
      <c r="Q7278" s="5">
        <v>20</v>
      </c>
      <c r="R7278" s="5">
        <v>25</v>
      </c>
      <c r="S7278" s="5" t="s">
        <v>26</v>
      </c>
      <c r="T7278" s="5"/>
    </row>
    <row r="7279" spans="1:20" x14ac:dyDescent="0.25">
      <c r="A7279" s="5">
        <f>7272</f>
      </c>
      <c r="B7279" s="5" t="s">
        <v>7298</v>
      </c>
      <c r="C7279" s="5" t="s">
        <v>27</v>
      </c>
      <c r="D7279" s="5" t="s">
        <v>26</v>
      </c>
      <c r="E7279" s="5">
        <v>23</v>
      </c>
      <c r="F7279" s="5">
        <v>70</v>
      </c>
      <c r="G7279" s="5">
        <v>1</v>
      </c>
      <c r="H7279" s="5">
        <v>5</v>
      </c>
      <c r="I7279" s="5">
        <v>21</v>
      </c>
      <c r="J7279" s="5">
        <v>1</v>
      </c>
      <c r="K7279" s="5">
        <v>10</v>
      </c>
      <c r="L7279" s="5">
        <v>24</v>
      </c>
      <c r="M7279" s="5">
        <v>1</v>
      </c>
      <c r="N7279" s="5">
        <v>0</v>
      </c>
      <c r="O7279" s="5">
        <v>22</v>
      </c>
      <c r="P7279" s="5">
        <v>10</v>
      </c>
      <c r="Q7279" s="5">
        <v>20</v>
      </c>
      <c r="R7279" s="5">
        <v>25</v>
      </c>
      <c r="S7279" s="5" t="s">
        <v>26</v>
      </c>
      <c r="T7279" s="5"/>
    </row>
    <row r="7280" spans="1:20" x14ac:dyDescent="0.25">
      <c r="A7280" s="5">
        <f>7273</f>
      </c>
      <c r="B7280" s="5" t="s">
        <v>7299</v>
      </c>
      <c r="C7280" s="5" t="s">
        <v>27</v>
      </c>
      <c r="D7280" s="5" t="s">
        <v>26</v>
      </c>
      <c r="E7280" s="5">
        <v>23</v>
      </c>
      <c r="F7280" s="5">
        <v>70</v>
      </c>
      <c r="G7280" s="5">
        <v>1</v>
      </c>
      <c r="H7280" s="5">
        <v>5</v>
      </c>
      <c r="I7280" s="5">
        <v>21</v>
      </c>
      <c r="J7280" s="5">
        <v>1</v>
      </c>
      <c r="K7280" s="5">
        <v>10</v>
      </c>
      <c r="L7280" s="5">
        <v>24</v>
      </c>
      <c r="M7280" s="5">
        <v>1</v>
      </c>
      <c r="N7280" s="5">
        <v>0</v>
      </c>
      <c r="O7280" s="5">
        <v>22</v>
      </c>
      <c r="P7280" s="5">
        <v>10</v>
      </c>
      <c r="Q7280" s="5">
        <v>20</v>
      </c>
      <c r="R7280" s="5">
        <v>25</v>
      </c>
      <c r="S7280" s="5" t="s">
        <v>26</v>
      </c>
      <c r="T7280" s="5"/>
    </row>
    <row r="7281" spans="1:20" x14ac:dyDescent="0.25">
      <c r="A7281" s="5">
        <f>7274</f>
      </c>
      <c r="B7281" s="5" t="s">
        <v>7300</v>
      </c>
      <c r="C7281" s="5" t="s">
        <v>27</v>
      </c>
      <c r="D7281" s="5" t="s">
        <v>26</v>
      </c>
      <c r="E7281" s="5">
        <v>23</v>
      </c>
      <c r="F7281" s="5">
        <v>70</v>
      </c>
      <c r="G7281" s="5">
        <v>1</v>
      </c>
      <c r="H7281" s="5">
        <v>5</v>
      </c>
      <c r="I7281" s="5">
        <v>21</v>
      </c>
      <c r="J7281" s="5">
        <v>1</v>
      </c>
      <c r="K7281" s="5">
        <v>10</v>
      </c>
      <c r="L7281" s="5">
        <v>24</v>
      </c>
      <c r="M7281" s="5">
        <v>1</v>
      </c>
      <c r="N7281" s="5">
        <v>0</v>
      </c>
      <c r="O7281" s="5">
        <v>22</v>
      </c>
      <c r="P7281" s="5">
        <v>10</v>
      </c>
      <c r="Q7281" s="5">
        <v>20</v>
      </c>
      <c r="R7281" s="5">
        <v>25</v>
      </c>
      <c r="S7281" s="5" t="s">
        <v>26</v>
      </c>
      <c r="T7281" s="5"/>
    </row>
    <row r="7282" spans="1:20" x14ac:dyDescent="0.25">
      <c r="A7282" s="5">
        <f>7275</f>
      </c>
      <c r="B7282" s="5" t="s">
        <v>7301</v>
      </c>
      <c r="C7282" s="5" t="s">
        <v>27</v>
      </c>
      <c r="D7282" s="5" t="s">
        <v>26</v>
      </c>
      <c r="E7282" s="5">
        <v>23</v>
      </c>
      <c r="F7282" s="5">
        <v>70</v>
      </c>
      <c r="G7282" s="5">
        <v>1</v>
      </c>
      <c r="H7282" s="5">
        <v>5</v>
      </c>
      <c r="I7282" s="5">
        <v>21</v>
      </c>
      <c r="J7282" s="5">
        <v>1</v>
      </c>
      <c r="K7282" s="5">
        <v>10</v>
      </c>
      <c r="L7282" s="5">
        <v>24</v>
      </c>
      <c r="M7282" s="5">
        <v>1</v>
      </c>
      <c r="N7282" s="5">
        <v>0</v>
      </c>
      <c r="O7282" s="5">
        <v>22</v>
      </c>
      <c r="P7282" s="5">
        <v>10</v>
      </c>
      <c r="Q7282" s="5">
        <v>20</v>
      </c>
      <c r="R7282" s="5">
        <v>25</v>
      </c>
      <c r="S7282" s="5" t="s">
        <v>26</v>
      </c>
      <c r="T7282" s="5"/>
    </row>
    <row r="7283" spans="1:20" x14ac:dyDescent="0.25">
      <c r="A7283" s="5">
        <f>7276</f>
      </c>
      <c r="B7283" s="5" t="s">
        <v>7302</v>
      </c>
      <c r="C7283" s="5" t="s">
        <v>27</v>
      </c>
      <c r="D7283" s="5" t="s">
        <v>26</v>
      </c>
      <c r="E7283" s="5">
        <v>23</v>
      </c>
      <c r="F7283" s="5">
        <v>70</v>
      </c>
      <c r="G7283" s="5">
        <v>1</v>
      </c>
      <c r="H7283" s="5">
        <v>5</v>
      </c>
      <c r="I7283" s="5">
        <v>21</v>
      </c>
      <c r="J7283" s="5">
        <v>1</v>
      </c>
      <c r="K7283" s="5">
        <v>10</v>
      </c>
      <c r="L7283" s="5">
        <v>24</v>
      </c>
      <c r="M7283" s="5">
        <v>1</v>
      </c>
      <c r="N7283" s="5">
        <v>0</v>
      </c>
      <c r="O7283" s="5">
        <v>22</v>
      </c>
      <c r="P7283" s="5">
        <v>10</v>
      </c>
      <c r="Q7283" s="5">
        <v>20</v>
      </c>
      <c r="R7283" s="5">
        <v>25</v>
      </c>
      <c r="S7283" s="5" t="s">
        <v>26</v>
      </c>
      <c r="T7283" s="5"/>
    </row>
    <row r="7284" spans="1:20" x14ac:dyDescent="0.25">
      <c r="A7284" s="5">
        <f>7277</f>
      </c>
      <c r="B7284" s="5" t="s">
        <v>7303</v>
      </c>
      <c r="C7284" s="5" t="s">
        <v>27</v>
      </c>
      <c r="D7284" s="5" t="s">
        <v>26</v>
      </c>
      <c r="E7284" s="5">
        <v>23</v>
      </c>
      <c r="F7284" s="5">
        <v>70</v>
      </c>
      <c r="G7284" s="5">
        <v>1</v>
      </c>
      <c r="H7284" s="5">
        <v>5</v>
      </c>
      <c r="I7284" s="5">
        <v>21</v>
      </c>
      <c r="J7284" s="5">
        <v>1</v>
      </c>
      <c r="K7284" s="5">
        <v>10</v>
      </c>
      <c r="L7284" s="5">
        <v>24</v>
      </c>
      <c r="M7284" s="5">
        <v>1</v>
      </c>
      <c r="N7284" s="5">
        <v>0</v>
      </c>
      <c r="O7284" s="5">
        <v>22</v>
      </c>
      <c r="P7284" s="5">
        <v>10</v>
      </c>
      <c r="Q7284" s="5">
        <v>20</v>
      </c>
      <c r="R7284" s="5">
        <v>25</v>
      </c>
      <c r="S7284" s="5" t="s">
        <v>26</v>
      </c>
      <c r="T7284" s="5"/>
    </row>
    <row r="7285" spans="1:20" x14ac:dyDescent="0.25">
      <c r="A7285" s="5">
        <f>7278</f>
      </c>
      <c r="B7285" s="5" t="s">
        <v>7304</v>
      </c>
      <c r="C7285" s="5" t="s">
        <v>27</v>
      </c>
      <c r="D7285" s="5" t="s">
        <v>26</v>
      </c>
      <c r="E7285" s="5">
        <v>23</v>
      </c>
      <c r="F7285" s="5">
        <v>70</v>
      </c>
      <c r="G7285" s="5">
        <v>1</v>
      </c>
      <c r="H7285" s="5">
        <v>5</v>
      </c>
      <c r="I7285" s="5">
        <v>21</v>
      </c>
      <c r="J7285" s="5">
        <v>1</v>
      </c>
      <c r="K7285" s="5">
        <v>10</v>
      </c>
      <c r="L7285" s="5">
        <v>24</v>
      </c>
      <c r="M7285" s="5">
        <v>1</v>
      </c>
      <c r="N7285" s="5">
        <v>0</v>
      </c>
      <c r="O7285" s="5">
        <v>22</v>
      </c>
      <c r="P7285" s="5">
        <v>10</v>
      </c>
      <c r="Q7285" s="5">
        <v>20</v>
      </c>
      <c r="R7285" s="5">
        <v>25</v>
      </c>
      <c r="S7285" s="5" t="s">
        <v>26</v>
      </c>
      <c r="T7285" s="5"/>
    </row>
    <row r="7286" spans="1:20" x14ac:dyDescent="0.25">
      <c r="A7286" s="5">
        <f>7279</f>
      </c>
      <c r="B7286" s="5" t="s">
        <v>7305</v>
      </c>
      <c r="C7286" s="5" t="s">
        <v>27</v>
      </c>
      <c r="D7286" s="5" t="s">
        <v>26</v>
      </c>
      <c r="E7286" s="5">
        <v>23</v>
      </c>
      <c r="F7286" s="5">
        <v>70</v>
      </c>
      <c r="G7286" s="5">
        <v>1</v>
      </c>
      <c r="H7286" s="5">
        <v>5</v>
      </c>
      <c r="I7286" s="5">
        <v>21</v>
      </c>
      <c r="J7286" s="5">
        <v>1</v>
      </c>
      <c r="K7286" s="5">
        <v>10</v>
      </c>
      <c r="L7286" s="5">
        <v>24</v>
      </c>
      <c r="M7286" s="5">
        <v>1</v>
      </c>
      <c r="N7286" s="5">
        <v>0</v>
      </c>
      <c r="O7286" s="5">
        <v>22</v>
      </c>
      <c r="P7286" s="5">
        <v>10</v>
      </c>
      <c r="Q7286" s="5">
        <v>20</v>
      </c>
      <c r="R7286" s="5">
        <v>25</v>
      </c>
      <c r="S7286" s="5" t="s">
        <v>26</v>
      </c>
      <c r="T7286" s="5"/>
    </row>
    <row r="7287" spans="1:20" x14ac:dyDescent="0.25">
      <c r="A7287" s="5">
        <f>7280</f>
      </c>
      <c r="B7287" s="5" t="s">
        <v>7306</v>
      </c>
      <c r="C7287" s="5" t="s">
        <v>27</v>
      </c>
      <c r="D7287" s="5" t="s">
        <v>26</v>
      </c>
      <c r="E7287" s="5">
        <v>23</v>
      </c>
      <c r="F7287" s="5">
        <v>70</v>
      </c>
      <c r="G7287" s="5">
        <v>1</v>
      </c>
      <c r="H7287" s="5">
        <v>5</v>
      </c>
      <c r="I7287" s="5">
        <v>21</v>
      </c>
      <c r="J7287" s="5">
        <v>1</v>
      </c>
      <c r="K7287" s="5">
        <v>10</v>
      </c>
      <c r="L7287" s="5">
        <v>24</v>
      </c>
      <c r="M7287" s="5">
        <v>1</v>
      </c>
      <c r="N7287" s="5">
        <v>0</v>
      </c>
      <c r="O7287" s="5">
        <v>22</v>
      </c>
      <c r="P7287" s="5">
        <v>10</v>
      </c>
      <c r="Q7287" s="5">
        <v>20</v>
      </c>
      <c r="R7287" s="5">
        <v>25</v>
      </c>
      <c r="S7287" s="5" t="s">
        <v>26</v>
      </c>
      <c r="T7287" s="5"/>
    </row>
    <row r="7288" spans="1:20" x14ac:dyDescent="0.25">
      <c r="A7288" s="5">
        <f>7281</f>
      </c>
      <c r="B7288" s="5" t="s">
        <v>7307</v>
      </c>
      <c r="C7288" s="5" t="s">
        <v>27</v>
      </c>
      <c r="D7288" s="5" t="s">
        <v>26</v>
      </c>
      <c r="E7288" s="5">
        <v>23</v>
      </c>
      <c r="F7288" s="5">
        <v>70</v>
      </c>
      <c r="G7288" s="5">
        <v>1</v>
      </c>
      <c r="H7288" s="5">
        <v>5</v>
      </c>
      <c r="I7288" s="5">
        <v>21</v>
      </c>
      <c r="J7288" s="5">
        <v>1</v>
      </c>
      <c r="K7288" s="5">
        <v>10</v>
      </c>
      <c r="L7288" s="5">
        <v>24</v>
      </c>
      <c r="M7288" s="5">
        <v>1</v>
      </c>
      <c r="N7288" s="5">
        <v>0</v>
      </c>
      <c r="O7288" s="5">
        <v>22</v>
      </c>
      <c r="P7288" s="5">
        <v>10</v>
      </c>
      <c r="Q7288" s="5">
        <v>20</v>
      </c>
      <c r="R7288" s="5">
        <v>25</v>
      </c>
      <c r="S7288" s="5" t="s">
        <v>26</v>
      </c>
      <c r="T7288" s="5"/>
    </row>
    <row r="7289" spans="1:20" x14ac:dyDescent="0.25">
      <c r="A7289" s="5">
        <f>7282</f>
      </c>
      <c r="B7289" s="5" t="s">
        <v>7308</v>
      </c>
      <c r="C7289" s="5" t="s">
        <v>27</v>
      </c>
      <c r="D7289" s="5" t="s">
        <v>26</v>
      </c>
      <c r="E7289" s="5">
        <v>23</v>
      </c>
      <c r="F7289" s="5">
        <v>70</v>
      </c>
      <c r="G7289" s="5">
        <v>1</v>
      </c>
      <c r="H7289" s="5">
        <v>5</v>
      </c>
      <c r="I7289" s="5">
        <v>21</v>
      </c>
      <c r="J7289" s="5">
        <v>1</v>
      </c>
      <c r="K7289" s="5">
        <v>10</v>
      </c>
      <c r="L7289" s="5">
        <v>24</v>
      </c>
      <c r="M7289" s="5">
        <v>1</v>
      </c>
      <c r="N7289" s="5">
        <v>0</v>
      </c>
      <c r="O7289" s="5">
        <v>22</v>
      </c>
      <c r="P7289" s="5">
        <v>10</v>
      </c>
      <c r="Q7289" s="5">
        <v>20</v>
      </c>
      <c r="R7289" s="5">
        <v>25</v>
      </c>
      <c r="S7289" s="5" t="s">
        <v>26</v>
      </c>
      <c r="T7289" s="5"/>
    </row>
    <row r="7290" spans="1:20" x14ac:dyDescent="0.25">
      <c r="A7290" s="5">
        <f>7283</f>
      </c>
      <c r="B7290" s="5" t="s">
        <v>7309</v>
      </c>
      <c r="C7290" s="5" t="s">
        <v>27</v>
      </c>
      <c r="D7290" s="5" t="s">
        <v>26</v>
      </c>
      <c r="E7290" s="5">
        <v>23</v>
      </c>
      <c r="F7290" s="5">
        <v>70</v>
      </c>
      <c r="G7290" s="5">
        <v>1</v>
      </c>
      <c r="H7290" s="5">
        <v>5</v>
      </c>
      <c r="I7290" s="5">
        <v>21</v>
      </c>
      <c r="J7290" s="5">
        <v>1</v>
      </c>
      <c r="K7290" s="5">
        <v>10</v>
      </c>
      <c r="L7290" s="5">
        <v>24</v>
      </c>
      <c r="M7290" s="5">
        <v>1</v>
      </c>
      <c r="N7290" s="5">
        <v>0</v>
      </c>
      <c r="O7290" s="5">
        <v>22</v>
      </c>
      <c r="P7290" s="5">
        <v>10</v>
      </c>
      <c r="Q7290" s="5">
        <v>20</v>
      </c>
      <c r="R7290" s="5">
        <v>25</v>
      </c>
      <c r="S7290" s="5" t="s">
        <v>26</v>
      </c>
      <c r="T7290" s="5"/>
    </row>
    <row r="7291" spans="1:20" x14ac:dyDescent="0.25">
      <c r="A7291" s="5">
        <f>7284</f>
      </c>
      <c r="B7291" s="5" t="s">
        <v>7310</v>
      </c>
      <c r="C7291" s="5" t="s">
        <v>27</v>
      </c>
      <c r="D7291" s="5" t="s">
        <v>26</v>
      </c>
      <c r="E7291" s="5">
        <v>23</v>
      </c>
      <c r="F7291" s="5">
        <v>70</v>
      </c>
      <c r="G7291" s="5">
        <v>1</v>
      </c>
      <c r="H7291" s="5">
        <v>5</v>
      </c>
      <c r="I7291" s="5">
        <v>21</v>
      </c>
      <c r="J7291" s="5">
        <v>1</v>
      </c>
      <c r="K7291" s="5">
        <v>10</v>
      </c>
      <c r="L7291" s="5">
        <v>24</v>
      </c>
      <c r="M7291" s="5">
        <v>1</v>
      </c>
      <c r="N7291" s="5">
        <v>0</v>
      </c>
      <c r="O7291" s="5">
        <v>22</v>
      </c>
      <c r="P7291" s="5">
        <v>10</v>
      </c>
      <c r="Q7291" s="5">
        <v>20</v>
      </c>
      <c r="R7291" s="5">
        <v>25</v>
      </c>
      <c r="S7291" s="5" t="s">
        <v>26</v>
      </c>
      <c r="T7291" s="5"/>
    </row>
    <row r="7292" spans="1:20" x14ac:dyDescent="0.25">
      <c r="A7292" s="5">
        <f>7285</f>
      </c>
      <c r="B7292" s="5" t="s">
        <v>7311</v>
      </c>
      <c r="C7292" s="5" t="s">
        <v>27</v>
      </c>
      <c r="D7292" s="5" t="s">
        <v>26</v>
      </c>
      <c r="E7292" s="5">
        <v>23</v>
      </c>
      <c r="F7292" s="5">
        <v>70</v>
      </c>
      <c r="G7292" s="5">
        <v>1</v>
      </c>
      <c r="H7292" s="5">
        <v>5</v>
      </c>
      <c r="I7292" s="5">
        <v>21</v>
      </c>
      <c r="J7292" s="5">
        <v>1</v>
      </c>
      <c r="K7292" s="5">
        <v>10</v>
      </c>
      <c r="L7292" s="5">
        <v>24</v>
      </c>
      <c r="M7292" s="5">
        <v>1</v>
      </c>
      <c r="N7292" s="5">
        <v>0</v>
      </c>
      <c r="O7292" s="5">
        <v>22</v>
      </c>
      <c r="P7292" s="5">
        <v>10</v>
      </c>
      <c r="Q7292" s="5">
        <v>20</v>
      </c>
      <c r="R7292" s="5">
        <v>25</v>
      </c>
      <c r="S7292" s="5" t="s">
        <v>26</v>
      </c>
      <c r="T7292" s="5"/>
    </row>
    <row r="7293" spans="1:20" x14ac:dyDescent="0.25">
      <c r="A7293" s="5">
        <f>7286</f>
      </c>
      <c r="B7293" s="5" t="s">
        <v>7312</v>
      </c>
      <c r="C7293" s="5" t="s">
        <v>27</v>
      </c>
      <c r="D7293" s="5" t="s">
        <v>26</v>
      </c>
      <c r="E7293" s="5">
        <v>23</v>
      </c>
      <c r="F7293" s="5">
        <v>70</v>
      </c>
      <c r="G7293" s="5">
        <v>1</v>
      </c>
      <c r="H7293" s="5">
        <v>5</v>
      </c>
      <c r="I7293" s="5">
        <v>21</v>
      </c>
      <c r="J7293" s="5">
        <v>1</v>
      </c>
      <c r="K7293" s="5">
        <v>10</v>
      </c>
      <c r="L7293" s="5">
        <v>24</v>
      </c>
      <c r="M7293" s="5">
        <v>1</v>
      </c>
      <c r="N7293" s="5">
        <v>0</v>
      </c>
      <c r="O7293" s="5">
        <v>22</v>
      </c>
      <c r="P7293" s="5">
        <v>10</v>
      </c>
      <c r="Q7293" s="5">
        <v>20</v>
      </c>
      <c r="R7293" s="5">
        <v>25</v>
      </c>
      <c r="S7293" s="5" t="s">
        <v>26</v>
      </c>
      <c r="T7293" s="5"/>
    </row>
    <row r="7294" spans="1:20" x14ac:dyDescent="0.25">
      <c r="A7294" s="5">
        <f>7287</f>
      </c>
      <c r="B7294" s="5" t="s">
        <v>7313</v>
      </c>
      <c r="C7294" s="5" t="s">
        <v>27</v>
      </c>
      <c r="D7294" s="5" t="s">
        <v>26</v>
      </c>
      <c r="E7294" s="5">
        <v>23</v>
      </c>
      <c r="F7294" s="5">
        <v>70</v>
      </c>
      <c r="G7294" s="5">
        <v>1</v>
      </c>
      <c r="H7294" s="5">
        <v>5</v>
      </c>
      <c r="I7294" s="5">
        <v>21</v>
      </c>
      <c r="J7294" s="5">
        <v>1</v>
      </c>
      <c r="K7294" s="5">
        <v>10</v>
      </c>
      <c r="L7294" s="5">
        <v>24</v>
      </c>
      <c r="M7294" s="5">
        <v>1</v>
      </c>
      <c r="N7294" s="5">
        <v>0</v>
      </c>
      <c r="O7294" s="5">
        <v>22</v>
      </c>
      <c r="P7294" s="5">
        <v>10</v>
      </c>
      <c r="Q7294" s="5">
        <v>20</v>
      </c>
      <c r="R7294" s="5">
        <v>25</v>
      </c>
      <c r="S7294" s="5" t="s">
        <v>26</v>
      </c>
      <c r="T7294" s="5"/>
    </row>
    <row r="7295" spans="1:20" x14ac:dyDescent="0.25">
      <c r="A7295" s="5">
        <f>7288</f>
      </c>
      <c r="B7295" s="5" t="s">
        <v>7314</v>
      </c>
      <c r="C7295" s="5" t="s">
        <v>27</v>
      </c>
      <c r="D7295" s="5" t="s">
        <v>26</v>
      </c>
      <c r="E7295" s="5">
        <v>23</v>
      </c>
      <c r="F7295" s="5">
        <v>70</v>
      </c>
      <c r="G7295" s="5">
        <v>1</v>
      </c>
      <c r="H7295" s="5">
        <v>5</v>
      </c>
      <c r="I7295" s="5">
        <v>21</v>
      </c>
      <c r="J7295" s="5">
        <v>1</v>
      </c>
      <c r="K7295" s="5">
        <v>10</v>
      </c>
      <c r="L7295" s="5">
        <v>24</v>
      </c>
      <c r="M7295" s="5">
        <v>1</v>
      </c>
      <c r="N7295" s="5">
        <v>0</v>
      </c>
      <c r="O7295" s="5">
        <v>22</v>
      </c>
      <c r="P7295" s="5">
        <v>10</v>
      </c>
      <c r="Q7295" s="5">
        <v>20</v>
      </c>
      <c r="R7295" s="5">
        <v>25</v>
      </c>
      <c r="S7295" s="5" t="s">
        <v>26</v>
      </c>
      <c r="T7295" s="5"/>
    </row>
    <row r="7296" spans="1:20" x14ac:dyDescent="0.25">
      <c r="A7296" s="5">
        <f>7289</f>
      </c>
      <c r="B7296" s="5" t="s">
        <v>7315</v>
      </c>
      <c r="C7296" s="5" t="s">
        <v>27</v>
      </c>
      <c r="D7296" s="5" t="s">
        <v>26</v>
      </c>
      <c r="E7296" s="5">
        <v>23</v>
      </c>
      <c r="F7296" s="5">
        <v>70</v>
      </c>
      <c r="G7296" s="5">
        <v>1</v>
      </c>
      <c r="H7296" s="5">
        <v>5</v>
      </c>
      <c r="I7296" s="5">
        <v>21</v>
      </c>
      <c r="J7296" s="5">
        <v>1</v>
      </c>
      <c r="K7296" s="5">
        <v>10</v>
      </c>
      <c r="L7296" s="5">
        <v>24</v>
      </c>
      <c r="M7296" s="5">
        <v>1</v>
      </c>
      <c r="N7296" s="5">
        <v>0</v>
      </c>
      <c r="O7296" s="5">
        <v>22</v>
      </c>
      <c r="P7296" s="5">
        <v>10</v>
      </c>
      <c r="Q7296" s="5">
        <v>20</v>
      </c>
      <c r="R7296" s="5">
        <v>25</v>
      </c>
      <c r="S7296" s="5" t="s">
        <v>26</v>
      </c>
      <c r="T7296" s="5"/>
    </row>
    <row r="7297" spans="1:20" x14ac:dyDescent="0.25">
      <c r="A7297" s="5">
        <f>7290</f>
      </c>
      <c r="B7297" s="5" t="s">
        <v>7316</v>
      </c>
      <c r="C7297" s="5" t="s">
        <v>27</v>
      </c>
      <c r="D7297" s="5" t="s">
        <v>26</v>
      </c>
      <c r="E7297" s="5">
        <v>23</v>
      </c>
      <c r="F7297" s="5">
        <v>70</v>
      </c>
      <c r="G7297" s="5">
        <v>1</v>
      </c>
      <c r="H7297" s="5">
        <v>5</v>
      </c>
      <c r="I7297" s="5">
        <v>21</v>
      </c>
      <c r="J7297" s="5">
        <v>1</v>
      </c>
      <c r="K7297" s="5">
        <v>10</v>
      </c>
      <c r="L7297" s="5">
        <v>24</v>
      </c>
      <c r="M7297" s="5">
        <v>1</v>
      </c>
      <c r="N7297" s="5">
        <v>0</v>
      </c>
      <c r="O7297" s="5">
        <v>22</v>
      </c>
      <c r="P7297" s="5">
        <v>10</v>
      </c>
      <c r="Q7297" s="5">
        <v>20</v>
      </c>
      <c r="R7297" s="5">
        <v>25</v>
      </c>
      <c r="S7297" s="5" t="s">
        <v>26</v>
      </c>
      <c r="T7297" s="5"/>
    </row>
    <row r="7298" spans="1:20" x14ac:dyDescent="0.25">
      <c r="A7298" s="5">
        <f>7291</f>
      </c>
      <c r="B7298" s="5" t="s">
        <v>7317</v>
      </c>
      <c r="C7298" s="5" t="s">
        <v>27</v>
      </c>
      <c r="D7298" s="5" t="s">
        <v>26</v>
      </c>
      <c r="E7298" s="5">
        <v>23</v>
      </c>
      <c r="F7298" s="5">
        <v>70</v>
      </c>
      <c r="G7298" s="5">
        <v>1</v>
      </c>
      <c r="H7298" s="5">
        <v>5</v>
      </c>
      <c r="I7298" s="5">
        <v>21</v>
      </c>
      <c r="J7298" s="5">
        <v>1</v>
      </c>
      <c r="K7298" s="5">
        <v>10</v>
      </c>
      <c r="L7298" s="5">
        <v>24</v>
      </c>
      <c r="M7298" s="5">
        <v>1</v>
      </c>
      <c r="N7298" s="5">
        <v>0</v>
      </c>
      <c r="O7298" s="5">
        <v>22</v>
      </c>
      <c r="P7298" s="5">
        <v>10</v>
      </c>
      <c r="Q7298" s="5">
        <v>20</v>
      </c>
      <c r="R7298" s="5">
        <v>25</v>
      </c>
      <c r="S7298" s="5" t="s">
        <v>26</v>
      </c>
      <c r="T7298" s="5"/>
    </row>
    <row r="7299" spans="1:20" x14ac:dyDescent="0.25">
      <c r="A7299" s="5">
        <f>7292</f>
      </c>
      <c r="B7299" s="5" t="s">
        <v>7318</v>
      </c>
      <c r="C7299" s="5" t="s">
        <v>27</v>
      </c>
      <c r="D7299" s="5" t="s">
        <v>26</v>
      </c>
      <c r="E7299" s="5">
        <v>23</v>
      </c>
      <c r="F7299" s="5">
        <v>70</v>
      </c>
      <c r="G7299" s="5">
        <v>1</v>
      </c>
      <c r="H7299" s="5">
        <v>5</v>
      </c>
      <c r="I7299" s="5">
        <v>21</v>
      </c>
      <c r="J7299" s="5">
        <v>1</v>
      </c>
      <c r="K7299" s="5">
        <v>10</v>
      </c>
      <c r="L7299" s="5">
        <v>24</v>
      </c>
      <c r="M7299" s="5">
        <v>1</v>
      </c>
      <c r="N7299" s="5">
        <v>0</v>
      </c>
      <c r="O7299" s="5">
        <v>22</v>
      </c>
      <c r="P7299" s="5">
        <v>10</v>
      </c>
      <c r="Q7299" s="5">
        <v>20</v>
      </c>
      <c r="R7299" s="5">
        <v>25</v>
      </c>
      <c r="S7299" s="5" t="s">
        <v>26</v>
      </c>
      <c r="T7299" s="5"/>
    </row>
    <row r="7300" spans="1:20" x14ac:dyDescent="0.25">
      <c r="A7300" s="5">
        <f>7293</f>
      </c>
      <c r="B7300" s="5" t="s">
        <v>7319</v>
      </c>
      <c r="C7300" s="5" t="s">
        <v>27</v>
      </c>
      <c r="D7300" s="5" t="s">
        <v>26</v>
      </c>
      <c r="E7300" s="5">
        <v>23</v>
      </c>
      <c r="F7300" s="5">
        <v>70</v>
      </c>
      <c r="G7300" s="5">
        <v>1</v>
      </c>
      <c r="H7300" s="5">
        <v>5</v>
      </c>
      <c r="I7300" s="5">
        <v>21</v>
      </c>
      <c r="J7300" s="5">
        <v>1</v>
      </c>
      <c r="K7300" s="5">
        <v>10</v>
      </c>
      <c r="L7300" s="5">
        <v>24</v>
      </c>
      <c r="M7300" s="5">
        <v>1</v>
      </c>
      <c r="N7300" s="5">
        <v>0</v>
      </c>
      <c r="O7300" s="5">
        <v>22</v>
      </c>
      <c r="P7300" s="5">
        <v>10</v>
      </c>
      <c r="Q7300" s="5">
        <v>20</v>
      </c>
      <c r="R7300" s="5">
        <v>25</v>
      </c>
      <c r="S7300" s="5" t="s">
        <v>26</v>
      </c>
      <c r="T7300" s="5"/>
    </row>
    <row r="7301" spans="1:20" x14ac:dyDescent="0.25">
      <c r="A7301" s="5">
        <f>7294</f>
      </c>
      <c r="B7301" s="5" t="s">
        <v>7320</v>
      </c>
      <c r="C7301" s="5" t="s">
        <v>27</v>
      </c>
      <c r="D7301" s="5" t="s">
        <v>26</v>
      </c>
      <c r="E7301" s="5">
        <v>23</v>
      </c>
      <c r="F7301" s="5">
        <v>70</v>
      </c>
      <c r="G7301" s="5">
        <v>1</v>
      </c>
      <c r="H7301" s="5">
        <v>5</v>
      </c>
      <c r="I7301" s="5">
        <v>21</v>
      </c>
      <c r="J7301" s="5">
        <v>1</v>
      </c>
      <c r="K7301" s="5">
        <v>10</v>
      </c>
      <c r="L7301" s="5">
        <v>24</v>
      </c>
      <c r="M7301" s="5">
        <v>1</v>
      </c>
      <c r="N7301" s="5">
        <v>0</v>
      </c>
      <c r="O7301" s="5">
        <v>22</v>
      </c>
      <c r="P7301" s="5">
        <v>10</v>
      </c>
      <c r="Q7301" s="5">
        <v>20</v>
      </c>
      <c r="R7301" s="5">
        <v>25</v>
      </c>
      <c r="S7301" s="5" t="s">
        <v>26</v>
      </c>
      <c r="T7301" s="5"/>
    </row>
    <row r="7302" spans="1:20" x14ac:dyDescent="0.25">
      <c r="A7302" s="5">
        <f>7295</f>
      </c>
      <c r="B7302" s="5" t="s">
        <v>7321</v>
      </c>
      <c r="C7302" s="5" t="s">
        <v>27</v>
      </c>
      <c r="D7302" s="5" t="s">
        <v>26</v>
      </c>
      <c r="E7302" s="5">
        <v>23</v>
      </c>
      <c r="F7302" s="5">
        <v>70</v>
      </c>
      <c r="G7302" s="5">
        <v>1</v>
      </c>
      <c r="H7302" s="5">
        <v>5</v>
      </c>
      <c r="I7302" s="5">
        <v>21</v>
      </c>
      <c r="J7302" s="5">
        <v>1</v>
      </c>
      <c r="K7302" s="5">
        <v>10</v>
      </c>
      <c r="L7302" s="5">
        <v>24</v>
      </c>
      <c r="M7302" s="5">
        <v>1</v>
      </c>
      <c r="N7302" s="5">
        <v>0</v>
      </c>
      <c r="O7302" s="5">
        <v>22</v>
      </c>
      <c r="P7302" s="5">
        <v>10</v>
      </c>
      <c r="Q7302" s="5">
        <v>20</v>
      </c>
      <c r="R7302" s="5">
        <v>25</v>
      </c>
      <c r="S7302" s="5" t="s">
        <v>26</v>
      </c>
      <c r="T7302" s="5"/>
    </row>
    <row r="7303" spans="1:20" x14ac:dyDescent="0.25">
      <c r="A7303" s="5">
        <f>7296</f>
      </c>
      <c r="B7303" s="5" t="s">
        <v>7322</v>
      </c>
      <c r="C7303" s="5" t="s">
        <v>27</v>
      </c>
      <c r="D7303" s="5" t="s">
        <v>26</v>
      </c>
      <c r="E7303" s="5">
        <v>23</v>
      </c>
      <c r="F7303" s="5">
        <v>70</v>
      </c>
      <c r="G7303" s="5">
        <v>1</v>
      </c>
      <c r="H7303" s="5">
        <v>5</v>
      </c>
      <c r="I7303" s="5">
        <v>21</v>
      </c>
      <c r="J7303" s="5">
        <v>1</v>
      </c>
      <c r="K7303" s="5">
        <v>10</v>
      </c>
      <c r="L7303" s="5">
        <v>24</v>
      </c>
      <c r="M7303" s="5">
        <v>1</v>
      </c>
      <c r="N7303" s="5">
        <v>0</v>
      </c>
      <c r="O7303" s="5">
        <v>22</v>
      </c>
      <c r="P7303" s="5">
        <v>10</v>
      </c>
      <c r="Q7303" s="5">
        <v>20</v>
      </c>
      <c r="R7303" s="5">
        <v>25</v>
      </c>
      <c r="S7303" s="5" t="s">
        <v>26</v>
      </c>
      <c r="T7303" s="5"/>
    </row>
    <row r="7304" spans="1:20" x14ac:dyDescent="0.25">
      <c r="A7304" s="5">
        <f>7297</f>
      </c>
      <c r="B7304" s="5" t="s">
        <v>7323</v>
      </c>
      <c r="C7304" s="5" t="s">
        <v>27</v>
      </c>
      <c r="D7304" s="5" t="s">
        <v>26</v>
      </c>
      <c r="E7304" s="5">
        <v>23</v>
      </c>
      <c r="F7304" s="5">
        <v>70</v>
      </c>
      <c r="G7304" s="5">
        <v>1</v>
      </c>
      <c r="H7304" s="5">
        <v>5</v>
      </c>
      <c r="I7304" s="5">
        <v>21</v>
      </c>
      <c r="J7304" s="5">
        <v>1</v>
      </c>
      <c r="K7304" s="5">
        <v>10</v>
      </c>
      <c r="L7304" s="5">
        <v>24</v>
      </c>
      <c r="M7304" s="5">
        <v>1</v>
      </c>
      <c r="N7304" s="5">
        <v>0</v>
      </c>
      <c r="O7304" s="5">
        <v>22</v>
      </c>
      <c r="P7304" s="5">
        <v>10</v>
      </c>
      <c r="Q7304" s="5">
        <v>20</v>
      </c>
      <c r="R7304" s="5">
        <v>25</v>
      </c>
      <c r="S7304" s="5" t="s">
        <v>26</v>
      </c>
      <c r="T7304" s="5"/>
    </row>
    <row r="7305" spans="1:20" x14ac:dyDescent="0.25">
      <c r="A7305" s="5">
        <f>7298</f>
      </c>
      <c r="B7305" s="5" t="s">
        <v>7324</v>
      </c>
      <c r="C7305" s="5" t="s">
        <v>27</v>
      </c>
      <c r="D7305" s="5" t="s">
        <v>26</v>
      </c>
      <c r="E7305" s="5">
        <v>23</v>
      </c>
      <c r="F7305" s="5">
        <v>70</v>
      </c>
      <c r="G7305" s="5">
        <v>1</v>
      </c>
      <c r="H7305" s="5">
        <v>5</v>
      </c>
      <c r="I7305" s="5">
        <v>21</v>
      </c>
      <c r="J7305" s="5">
        <v>1</v>
      </c>
      <c r="K7305" s="5">
        <v>10</v>
      </c>
      <c r="L7305" s="5">
        <v>24</v>
      </c>
      <c r="M7305" s="5">
        <v>1</v>
      </c>
      <c r="N7305" s="5">
        <v>0</v>
      </c>
      <c r="O7305" s="5">
        <v>22</v>
      </c>
      <c r="P7305" s="5">
        <v>10</v>
      </c>
      <c r="Q7305" s="5">
        <v>20</v>
      </c>
      <c r="R7305" s="5">
        <v>25</v>
      </c>
      <c r="S7305" s="5" t="s">
        <v>26</v>
      </c>
      <c r="T7305" s="5"/>
    </row>
    <row r="7306" spans="1:20" x14ac:dyDescent="0.25">
      <c r="A7306" s="5">
        <f>7299</f>
      </c>
      <c r="B7306" s="5" t="s">
        <v>7325</v>
      </c>
      <c r="C7306" s="5" t="s">
        <v>27</v>
      </c>
      <c r="D7306" s="5" t="s">
        <v>26</v>
      </c>
      <c r="E7306" s="5">
        <v>23</v>
      </c>
      <c r="F7306" s="5">
        <v>70</v>
      </c>
      <c r="G7306" s="5">
        <v>1</v>
      </c>
      <c r="H7306" s="5">
        <v>5</v>
      </c>
      <c r="I7306" s="5">
        <v>21</v>
      </c>
      <c r="J7306" s="5">
        <v>1</v>
      </c>
      <c r="K7306" s="5">
        <v>10</v>
      </c>
      <c r="L7306" s="5">
        <v>24</v>
      </c>
      <c r="M7306" s="5">
        <v>1</v>
      </c>
      <c r="N7306" s="5">
        <v>0</v>
      </c>
      <c r="O7306" s="5">
        <v>22</v>
      </c>
      <c r="P7306" s="5">
        <v>10</v>
      </c>
      <c r="Q7306" s="5">
        <v>20</v>
      </c>
      <c r="R7306" s="5">
        <v>25</v>
      </c>
      <c r="S7306" s="5" t="s">
        <v>26</v>
      </c>
      <c r="T7306" s="5"/>
    </row>
    <row r="7307" spans="1:20" x14ac:dyDescent="0.25">
      <c r="A7307" s="5">
        <f>7300</f>
      </c>
      <c r="B7307" s="5" t="s">
        <v>7326</v>
      </c>
      <c r="C7307" s="5" t="s">
        <v>27</v>
      </c>
      <c r="D7307" s="5" t="s">
        <v>26</v>
      </c>
      <c r="E7307" s="5">
        <v>23</v>
      </c>
      <c r="F7307" s="5">
        <v>70</v>
      </c>
      <c r="G7307" s="5">
        <v>1</v>
      </c>
      <c r="H7307" s="5">
        <v>5</v>
      </c>
      <c r="I7307" s="5">
        <v>21</v>
      </c>
      <c r="J7307" s="5">
        <v>1</v>
      </c>
      <c r="K7307" s="5">
        <v>10</v>
      </c>
      <c r="L7307" s="5">
        <v>24</v>
      </c>
      <c r="M7307" s="5">
        <v>1</v>
      </c>
      <c r="N7307" s="5">
        <v>0</v>
      </c>
      <c r="O7307" s="5">
        <v>22</v>
      </c>
      <c r="P7307" s="5">
        <v>10</v>
      </c>
      <c r="Q7307" s="5">
        <v>20</v>
      </c>
      <c r="R7307" s="5">
        <v>25</v>
      </c>
      <c r="S7307" s="5" t="s">
        <v>26</v>
      </c>
      <c r="T7307" s="5"/>
    </row>
    <row r="7308" spans="1:20" x14ac:dyDescent="0.25">
      <c r="A7308" s="5">
        <f>7301</f>
      </c>
      <c r="B7308" s="5" t="s">
        <v>7327</v>
      </c>
      <c r="C7308" s="5" t="s">
        <v>27</v>
      </c>
      <c r="D7308" s="5" t="s">
        <v>26</v>
      </c>
      <c r="E7308" s="5">
        <v>23</v>
      </c>
      <c r="F7308" s="5">
        <v>70</v>
      </c>
      <c r="G7308" s="5">
        <v>1</v>
      </c>
      <c r="H7308" s="5">
        <v>5</v>
      </c>
      <c r="I7308" s="5">
        <v>21</v>
      </c>
      <c r="J7308" s="5">
        <v>1</v>
      </c>
      <c r="K7308" s="5">
        <v>10</v>
      </c>
      <c r="L7308" s="5">
        <v>24</v>
      </c>
      <c r="M7308" s="5">
        <v>1</v>
      </c>
      <c r="N7308" s="5">
        <v>0</v>
      </c>
      <c r="O7308" s="5">
        <v>22</v>
      </c>
      <c r="P7308" s="5">
        <v>10</v>
      </c>
      <c r="Q7308" s="5">
        <v>20</v>
      </c>
      <c r="R7308" s="5">
        <v>25</v>
      </c>
      <c r="S7308" s="5" t="s">
        <v>26</v>
      </c>
      <c r="T7308" s="5"/>
    </row>
    <row r="7309" spans="1:20" x14ac:dyDescent="0.25">
      <c r="A7309" s="5">
        <f>7302</f>
      </c>
      <c r="B7309" s="5" t="s">
        <v>7328</v>
      </c>
      <c r="C7309" s="5" t="s">
        <v>27</v>
      </c>
      <c r="D7309" s="5" t="s">
        <v>26</v>
      </c>
      <c r="E7309" s="5">
        <v>23</v>
      </c>
      <c r="F7309" s="5">
        <v>70</v>
      </c>
      <c r="G7309" s="5">
        <v>1</v>
      </c>
      <c r="H7309" s="5">
        <v>5</v>
      </c>
      <c r="I7309" s="5">
        <v>21</v>
      </c>
      <c r="J7309" s="5">
        <v>1</v>
      </c>
      <c r="K7309" s="5">
        <v>10</v>
      </c>
      <c r="L7309" s="5">
        <v>24</v>
      </c>
      <c r="M7309" s="5">
        <v>1</v>
      </c>
      <c r="N7309" s="5">
        <v>0</v>
      </c>
      <c r="O7309" s="5">
        <v>22</v>
      </c>
      <c r="P7309" s="5">
        <v>10</v>
      </c>
      <c r="Q7309" s="5">
        <v>20</v>
      </c>
      <c r="R7309" s="5">
        <v>25</v>
      </c>
      <c r="S7309" s="5" t="s">
        <v>26</v>
      </c>
      <c r="T7309" s="5"/>
    </row>
    <row r="7310" spans="1:20" x14ac:dyDescent="0.25">
      <c r="A7310" s="5">
        <f>7303</f>
      </c>
      <c r="B7310" s="5" t="s">
        <v>7329</v>
      </c>
      <c r="C7310" s="5" t="s">
        <v>27</v>
      </c>
      <c r="D7310" s="5" t="s">
        <v>26</v>
      </c>
      <c r="E7310" s="5">
        <v>23</v>
      </c>
      <c r="F7310" s="5">
        <v>70</v>
      </c>
      <c r="G7310" s="5">
        <v>1</v>
      </c>
      <c r="H7310" s="5">
        <v>5</v>
      </c>
      <c r="I7310" s="5">
        <v>21</v>
      </c>
      <c r="J7310" s="5">
        <v>1</v>
      </c>
      <c r="K7310" s="5">
        <v>10</v>
      </c>
      <c r="L7310" s="5">
        <v>24</v>
      </c>
      <c r="M7310" s="5">
        <v>1</v>
      </c>
      <c r="N7310" s="5">
        <v>0</v>
      </c>
      <c r="O7310" s="5">
        <v>22</v>
      </c>
      <c r="P7310" s="5">
        <v>10</v>
      </c>
      <c r="Q7310" s="5">
        <v>20</v>
      </c>
      <c r="R7310" s="5">
        <v>25</v>
      </c>
      <c r="S7310" s="5" t="s">
        <v>26</v>
      </c>
      <c r="T7310" s="5"/>
    </row>
    <row r="7311" spans="1:20" x14ac:dyDescent="0.25">
      <c r="A7311" s="5">
        <f>7304</f>
      </c>
      <c r="B7311" s="5" t="s">
        <v>7330</v>
      </c>
      <c r="C7311" s="5" t="s">
        <v>27</v>
      </c>
      <c r="D7311" s="5" t="s">
        <v>26</v>
      </c>
      <c r="E7311" s="5">
        <v>23</v>
      </c>
      <c r="F7311" s="5">
        <v>70</v>
      </c>
      <c r="G7311" s="5">
        <v>1</v>
      </c>
      <c r="H7311" s="5">
        <v>5</v>
      </c>
      <c r="I7311" s="5">
        <v>21</v>
      </c>
      <c r="J7311" s="5">
        <v>1</v>
      </c>
      <c r="K7311" s="5">
        <v>10</v>
      </c>
      <c r="L7311" s="5">
        <v>24</v>
      </c>
      <c r="M7311" s="5">
        <v>1</v>
      </c>
      <c r="N7311" s="5">
        <v>0</v>
      </c>
      <c r="O7311" s="5">
        <v>22</v>
      </c>
      <c r="P7311" s="5">
        <v>10</v>
      </c>
      <c r="Q7311" s="5">
        <v>20</v>
      </c>
      <c r="R7311" s="5">
        <v>25</v>
      </c>
      <c r="S7311" s="5" t="s">
        <v>26</v>
      </c>
      <c r="T7311" s="5"/>
    </row>
    <row r="7312" spans="1:20" x14ac:dyDescent="0.25">
      <c r="A7312" s="5">
        <f>7305</f>
      </c>
      <c r="B7312" s="5" t="s">
        <v>7331</v>
      </c>
      <c r="C7312" s="5" t="s">
        <v>27</v>
      </c>
      <c r="D7312" s="5" t="s">
        <v>26</v>
      </c>
      <c r="E7312" s="5">
        <v>23</v>
      </c>
      <c r="F7312" s="5">
        <v>70</v>
      </c>
      <c r="G7312" s="5">
        <v>1</v>
      </c>
      <c r="H7312" s="5">
        <v>5</v>
      </c>
      <c r="I7312" s="5">
        <v>21</v>
      </c>
      <c r="J7312" s="5">
        <v>1</v>
      </c>
      <c r="K7312" s="5">
        <v>10</v>
      </c>
      <c r="L7312" s="5">
        <v>24</v>
      </c>
      <c r="M7312" s="5">
        <v>1</v>
      </c>
      <c r="N7312" s="5">
        <v>0</v>
      </c>
      <c r="O7312" s="5">
        <v>22</v>
      </c>
      <c r="P7312" s="5">
        <v>10</v>
      </c>
      <c r="Q7312" s="5">
        <v>20</v>
      </c>
      <c r="R7312" s="5">
        <v>25</v>
      </c>
      <c r="S7312" s="5" t="s">
        <v>26</v>
      </c>
      <c r="T7312" s="5"/>
    </row>
    <row r="7313" spans="1:20" x14ac:dyDescent="0.25">
      <c r="A7313" s="5">
        <f>7306</f>
      </c>
      <c r="B7313" s="5" t="s">
        <v>7332</v>
      </c>
      <c r="C7313" s="5" t="s">
        <v>27</v>
      </c>
      <c r="D7313" s="5" t="s">
        <v>26</v>
      </c>
      <c r="E7313" s="5">
        <v>23</v>
      </c>
      <c r="F7313" s="5">
        <v>70</v>
      </c>
      <c r="G7313" s="5">
        <v>1</v>
      </c>
      <c r="H7313" s="5">
        <v>5</v>
      </c>
      <c r="I7313" s="5">
        <v>21</v>
      </c>
      <c r="J7313" s="5">
        <v>1</v>
      </c>
      <c r="K7313" s="5">
        <v>10</v>
      </c>
      <c r="L7313" s="5">
        <v>24</v>
      </c>
      <c r="M7313" s="5">
        <v>1</v>
      </c>
      <c r="N7313" s="5">
        <v>0</v>
      </c>
      <c r="O7313" s="5">
        <v>22</v>
      </c>
      <c r="P7313" s="5">
        <v>10</v>
      </c>
      <c r="Q7313" s="5">
        <v>20</v>
      </c>
      <c r="R7313" s="5">
        <v>25</v>
      </c>
      <c r="S7313" s="5" t="s">
        <v>26</v>
      </c>
      <c r="T7313" s="5"/>
    </row>
    <row r="7314" spans="1:20" x14ac:dyDescent="0.25">
      <c r="A7314" s="5">
        <f>7307</f>
      </c>
      <c r="B7314" s="5" t="s">
        <v>7333</v>
      </c>
      <c r="C7314" s="5" t="s">
        <v>27</v>
      </c>
      <c r="D7314" s="5" t="s">
        <v>26</v>
      </c>
      <c r="E7314" s="5">
        <v>23</v>
      </c>
      <c r="F7314" s="5">
        <v>70</v>
      </c>
      <c r="G7314" s="5">
        <v>1</v>
      </c>
      <c r="H7314" s="5">
        <v>5</v>
      </c>
      <c r="I7314" s="5">
        <v>21</v>
      </c>
      <c r="J7314" s="5">
        <v>1</v>
      </c>
      <c r="K7314" s="5">
        <v>10</v>
      </c>
      <c r="L7314" s="5">
        <v>24</v>
      </c>
      <c r="M7314" s="5">
        <v>1</v>
      </c>
      <c r="N7314" s="5">
        <v>0</v>
      </c>
      <c r="O7314" s="5">
        <v>22</v>
      </c>
      <c r="P7314" s="5">
        <v>10</v>
      </c>
      <c r="Q7314" s="5">
        <v>20</v>
      </c>
      <c r="R7314" s="5">
        <v>25</v>
      </c>
      <c r="S7314" s="5" t="s">
        <v>26</v>
      </c>
      <c r="T7314" s="5"/>
    </row>
    <row r="7315" spans="1:20" x14ac:dyDescent="0.25">
      <c r="A7315" s="5">
        <f>7308</f>
      </c>
      <c r="B7315" s="5" t="s">
        <v>7334</v>
      </c>
      <c r="C7315" s="5" t="s">
        <v>26</v>
      </c>
      <c r="D7315" s="5" t="s">
        <v>27</v>
      </c>
      <c r="E7315" s="5">
        <v>23</v>
      </c>
      <c r="F7315" s="5">
        <v>70</v>
      </c>
      <c r="G7315" s="5">
        <v>1</v>
      </c>
      <c r="H7315" s="5">
        <v>5</v>
      </c>
      <c r="I7315" s="5">
        <v>21</v>
      </c>
      <c r="J7315" s="5">
        <v>1</v>
      </c>
      <c r="K7315" s="5">
        <v>10</v>
      </c>
      <c r="L7315" s="5">
        <v>24</v>
      </c>
      <c r="M7315" s="5">
        <v>1</v>
      </c>
      <c r="N7315" s="5">
        <v>0</v>
      </c>
      <c r="O7315" s="5">
        <v>22</v>
      </c>
      <c r="P7315" s="5">
        <v>10</v>
      </c>
      <c r="Q7315" s="5">
        <v>20</v>
      </c>
      <c r="R7315" s="5">
        <v>25</v>
      </c>
      <c r="S7315" s="5" t="s">
        <v>26</v>
      </c>
      <c r="T7315" s="5"/>
    </row>
    <row r="7316" spans="1:20" x14ac:dyDescent="0.25">
      <c r="A7316" s="5">
        <f>7309</f>
      </c>
      <c r="B7316" s="5" t="s">
        <v>7335</v>
      </c>
      <c r="C7316" s="5" t="s">
        <v>27</v>
      </c>
      <c r="D7316" s="5" t="s">
        <v>26</v>
      </c>
      <c r="E7316" s="5">
        <v>23</v>
      </c>
      <c r="F7316" s="5">
        <v>70</v>
      </c>
      <c r="G7316" s="5">
        <v>1</v>
      </c>
      <c r="H7316" s="5">
        <v>5</v>
      </c>
      <c r="I7316" s="5">
        <v>21</v>
      </c>
      <c r="J7316" s="5">
        <v>1</v>
      </c>
      <c r="K7316" s="5">
        <v>10</v>
      </c>
      <c r="L7316" s="5">
        <v>24</v>
      </c>
      <c r="M7316" s="5">
        <v>1</v>
      </c>
      <c r="N7316" s="5">
        <v>0</v>
      </c>
      <c r="O7316" s="5">
        <v>22</v>
      </c>
      <c r="P7316" s="5">
        <v>10</v>
      </c>
      <c r="Q7316" s="5">
        <v>20</v>
      </c>
      <c r="R7316" s="5">
        <v>25</v>
      </c>
      <c r="S7316" s="5" t="s">
        <v>26</v>
      </c>
      <c r="T7316" s="5"/>
    </row>
    <row r="7317" spans="1:20" x14ac:dyDescent="0.25">
      <c r="A7317" s="5">
        <f>7310</f>
      </c>
      <c r="B7317" s="5" t="s">
        <v>7336</v>
      </c>
      <c r="C7317" s="5" t="s">
        <v>27</v>
      </c>
      <c r="D7317" s="5" t="s">
        <v>26</v>
      </c>
      <c r="E7317" s="5">
        <v>23</v>
      </c>
      <c r="F7317" s="5">
        <v>70</v>
      </c>
      <c r="G7317" s="5">
        <v>1</v>
      </c>
      <c r="H7317" s="5">
        <v>5</v>
      </c>
      <c r="I7317" s="5">
        <v>21</v>
      </c>
      <c r="J7317" s="5">
        <v>1</v>
      </c>
      <c r="K7317" s="5">
        <v>10</v>
      </c>
      <c r="L7317" s="5">
        <v>24</v>
      </c>
      <c r="M7317" s="5">
        <v>1</v>
      </c>
      <c r="N7317" s="5">
        <v>0</v>
      </c>
      <c r="O7317" s="5">
        <v>22</v>
      </c>
      <c r="P7317" s="5">
        <v>10</v>
      </c>
      <c r="Q7317" s="5">
        <v>20</v>
      </c>
      <c r="R7317" s="5">
        <v>25</v>
      </c>
      <c r="S7317" s="5" t="s">
        <v>26</v>
      </c>
      <c r="T7317" s="5"/>
    </row>
    <row r="7318" spans="1:20" x14ac:dyDescent="0.25">
      <c r="A7318" s="5">
        <f>7311</f>
      </c>
      <c r="B7318" s="5" t="s">
        <v>7337</v>
      </c>
      <c r="C7318" s="5" t="s">
        <v>27</v>
      </c>
      <c r="D7318" s="5" t="s">
        <v>26</v>
      </c>
      <c r="E7318" s="5">
        <v>23</v>
      </c>
      <c r="F7318" s="5">
        <v>70</v>
      </c>
      <c r="G7318" s="5">
        <v>1</v>
      </c>
      <c r="H7318" s="5">
        <v>5</v>
      </c>
      <c r="I7318" s="5">
        <v>21</v>
      </c>
      <c r="J7318" s="5">
        <v>1</v>
      </c>
      <c r="K7318" s="5">
        <v>10</v>
      </c>
      <c r="L7318" s="5">
        <v>24</v>
      </c>
      <c r="M7318" s="5">
        <v>1</v>
      </c>
      <c r="N7318" s="5">
        <v>0</v>
      </c>
      <c r="O7318" s="5">
        <v>22</v>
      </c>
      <c r="P7318" s="5">
        <v>10</v>
      </c>
      <c r="Q7318" s="5">
        <v>20</v>
      </c>
      <c r="R7318" s="5">
        <v>25</v>
      </c>
      <c r="S7318" s="5" t="s">
        <v>26</v>
      </c>
      <c r="T7318" s="5"/>
    </row>
    <row r="7319" spans="1:20" x14ac:dyDescent="0.25">
      <c r="A7319" s="5">
        <f>7312</f>
      </c>
      <c r="B7319" s="5" t="s">
        <v>7338</v>
      </c>
      <c r="C7319" s="5" t="s">
        <v>27</v>
      </c>
      <c r="D7319" s="5" t="s">
        <v>26</v>
      </c>
      <c r="E7319" s="5">
        <v>23</v>
      </c>
      <c r="F7319" s="5">
        <v>70</v>
      </c>
      <c r="G7319" s="5">
        <v>1</v>
      </c>
      <c r="H7319" s="5">
        <v>5</v>
      </c>
      <c r="I7319" s="5">
        <v>21</v>
      </c>
      <c r="J7319" s="5">
        <v>1</v>
      </c>
      <c r="K7319" s="5">
        <v>10</v>
      </c>
      <c r="L7319" s="5">
        <v>24</v>
      </c>
      <c r="M7319" s="5">
        <v>1</v>
      </c>
      <c r="N7319" s="5">
        <v>0</v>
      </c>
      <c r="O7319" s="5">
        <v>22</v>
      </c>
      <c r="P7319" s="5">
        <v>10</v>
      </c>
      <c r="Q7319" s="5">
        <v>20</v>
      </c>
      <c r="R7319" s="5">
        <v>25</v>
      </c>
      <c r="S7319" s="5" t="s">
        <v>26</v>
      </c>
      <c r="T7319" s="5"/>
    </row>
    <row r="7320" spans="1:20" x14ac:dyDescent="0.25">
      <c r="A7320" s="5">
        <f>7313</f>
      </c>
      <c r="B7320" s="5" t="s">
        <v>7339</v>
      </c>
      <c r="C7320" s="5" t="s">
        <v>27</v>
      </c>
      <c r="D7320" s="5" t="s">
        <v>26</v>
      </c>
      <c r="E7320" s="5">
        <v>23</v>
      </c>
      <c r="F7320" s="5">
        <v>70</v>
      </c>
      <c r="G7320" s="5">
        <v>1</v>
      </c>
      <c r="H7320" s="5">
        <v>5</v>
      </c>
      <c r="I7320" s="5">
        <v>21</v>
      </c>
      <c r="J7320" s="5">
        <v>1</v>
      </c>
      <c r="K7320" s="5">
        <v>10</v>
      </c>
      <c r="L7320" s="5">
        <v>24</v>
      </c>
      <c r="M7320" s="5">
        <v>1</v>
      </c>
      <c r="N7320" s="5">
        <v>0</v>
      </c>
      <c r="O7320" s="5">
        <v>22</v>
      </c>
      <c r="P7320" s="5">
        <v>10</v>
      </c>
      <c r="Q7320" s="5">
        <v>20</v>
      </c>
      <c r="R7320" s="5">
        <v>25</v>
      </c>
      <c r="S7320" s="5" t="s">
        <v>26</v>
      </c>
      <c r="T7320" s="5"/>
    </row>
    <row r="7321" spans="1:20" x14ac:dyDescent="0.25">
      <c r="A7321" s="5">
        <f>7314</f>
      </c>
      <c r="B7321" s="5" t="s">
        <v>7340</v>
      </c>
      <c r="C7321" s="5" t="s">
        <v>27</v>
      </c>
      <c r="D7321" s="5" t="s">
        <v>26</v>
      </c>
      <c r="E7321" s="5">
        <v>23</v>
      </c>
      <c r="F7321" s="5">
        <v>70</v>
      </c>
      <c r="G7321" s="5">
        <v>1</v>
      </c>
      <c r="H7321" s="5">
        <v>5</v>
      </c>
      <c r="I7321" s="5">
        <v>21</v>
      </c>
      <c r="J7321" s="5">
        <v>1</v>
      </c>
      <c r="K7321" s="5">
        <v>10</v>
      </c>
      <c r="L7321" s="5">
        <v>24</v>
      </c>
      <c r="M7321" s="5">
        <v>1</v>
      </c>
      <c r="N7321" s="5">
        <v>0</v>
      </c>
      <c r="O7321" s="5">
        <v>22</v>
      </c>
      <c r="P7321" s="5">
        <v>10</v>
      </c>
      <c r="Q7321" s="5">
        <v>20</v>
      </c>
      <c r="R7321" s="5">
        <v>25</v>
      </c>
      <c r="S7321" s="5" t="s">
        <v>26</v>
      </c>
      <c r="T7321" s="5"/>
    </row>
    <row r="7322" spans="1:20" x14ac:dyDescent="0.25">
      <c r="A7322" s="5">
        <f>7315</f>
      </c>
      <c r="B7322" s="5" t="s">
        <v>7341</v>
      </c>
      <c r="C7322" s="5" t="s">
        <v>27</v>
      </c>
      <c r="D7322" s="5" t="s">
        <v>26</v>
      </c>
      <c r="E7322" s="5">
        <v>23</v>
      </c>
      <c r="F7322" s="5">
        <v>70</v>
      </c>
      <c r="G7322" s="5">
        <v>1</v>
      </c>
      <c r="H7322" s="5">
        <v>5</v>
      </c>
      <c r="I7322" s="5">
        <v>21</v>
      </c>
      <c r="J7322" s="5">
        <v>1</v>
      </c>
      <c r="K7322" s="5">
        <v>10</v>
      </c>
      <c r="L7322" s="5">
        <v>24</v>
      </c>
      <c r="M7322" s="5">
        <v>1</v>
      </c>
      <c r="N7322" s="5">
        <v>0</v>
      </c>
      <c r="O7322" s="5">
        <v>22</v>
      </c>
      <c r="P7322" s="5">
        <v>10</v>
      </c>
      <c r="Q7322" s="5">
        <v>20</v>
      </c>
      <c r="R7322" s="5">
        <v>25</v>
      </c>
      <c r="S7322" s="5" t="s">
        <v>26</v>
      </c>
      <c r="T7322" s="5"/>
    </row>
    <row r="7323" spans="1:20" x14ac:dyDescent="0.25">
      <c r="A7323" s="5">
        <f>7316</f>
      </c>
      <c r="B7323" s="5" t="s">
        <v>7342</v>
      </c>
      <c r="C7323" s="5" t="s">
        <v>27</v>
      </c>
      <c r="D7323" s="5" t="s">
        <v>26</v>
      </c>
      <c r="E7323" s="5">
        <v>23</v>
      </c>
      <c r="F7323" s="5">
        <v>70</v>
      </c>
      <c r="G7323" s="5">
        <v>1</v>
      </c>
      <c r="H7323" s="5">
        <v>5</v>
      </c>
      <c r="I7323" s="5">
        <v>21</v>
      </c>
      <c r="J7323" s="5">
        <v>1</v>
      </c>
      <c r="K7323" s="5">
        <v>10</v>
      </c>
      <c r="L7323" s="5">
        <v>24</v>
      </c>
      <c r="M7323" s="5">
        <v>1</v>
      </c>
      <c r="N7323" s="5">
        <v>0</v>
      </c>
      <c r="O7323" s="5">
        <v>22</v>
      </c>
      <c r="P7323" s="5">
        <v>10</v>
      </c>
      <c r="Q7323" s="5">
        <v>20</v>
      </c>
      <c r="R7323" s="5">
        <v>25</v>
      </c>
      <c r="S7323" s="5" t="s">
        <v>26</v>
      </c>
      <c r="T7323" s="5"/>
    </row>
    <row r="7324" spans="1:20" x14ac:dyDescent="0.25">
      <c r="A7324" s="5">
        <f>7317</f>
      </c>
      <c r="B7324" s="5" t="s">
        <v>7343</v>
      </c>
      <c r="C7324" s="5" t="s">
        <v>27</v>
      </c>
      <c r="D7324" s="5" t="s">
        <v>26</v>
      </c>
      <c r="E7324" s="5">
        <v>23</v>
      </c>
      <c r="F7324" s="5">
        <v>70</v>
      </c>
      <c r="G7324" s="5">
        <v>1</v>
      </c>
      <c r="H7324" s="5">
        <v>5</v>
      </c>
      <c r="I7324" s="5">
        <v>21</v>
      </c>
      <c r="J7324" s="5">
        <v>1</v>
      </c>
      <c r="K7324" s="5">
        <v>10</v>
      </c>
      <c r="L7324" s="5">
        <v>24</v>
      </c>
      <c r="M7324" s="5">
        <v>1</v>
      </c>
      <c r="N7324" s="5">
        <v>0</v>
      </c>
      <c r="O7324" s="5">
        <v>22</v>
      </c>
      <c r="P7324" s="5">
        <v>10</v>
      </c>
      <c r="Q7324" s="5">
        <v>20</v>
      </c>
      <c r="R7324" s="5">
        <v>25</v>
      </c>
      <c r="S7324" s="5" t="s">
        <v>26</v>
      </c>
      <c r="T7324" s="5"/>
    </row>
    <row r="7325" spans="1:20" x14ac:dyDescent="0.25">
      <c r="A7325" s="5">
        <f>7318</f>
      </c>
      <c r="B7325" s="5" t="s">
        <v>7344</v>
      </c>
      <c r="C7325" s="5" t="s">
        <v>27</v>
      </c>
      <c r="D7325" s="5" t="s">
        <v>26</v>
      </c>
      <c r="E7325" s="5">
        <v>23</v>
      </c>
      <c r="F7325" s="5">
        <v>70</v>
      </c>
      <c r="G7325" s="5">
        <v>1</v>
      </c>
      <c r="H7325" s="5">
        <v>5</v>
      </c>
      <c r="I7325" s="5">
        <v>21</v>
      </c>
      <c r="J7325" s="5">
        <v>1</v>
      </c>
      <c r="K7325" s="5">
        <v>10</v>
      </c>
      <c r="L7325" s="5">
        <v>24</v>
      </c>
      <c r="M7325" s="5">
        <v>1</v>
      </c>
      <c r="N7325" s="5">
        <v>0</v>
      </c>
      <c r="O7325" s="5">
        <v>22</v>
      </c>
      <c r="P7325" s="5">
        <v>10</v>
      </c>
      <c r="Q7325" s="5">
        <v>20</v>
      </c>
      <c r="R7325" s="5">
        <v>25</v>
      </c>
      <c r="S7325" s="5" t="s">
        <v>26</v>
      </c>
      <c r="T7325" s="5"/>
    </row>
    <row r="7326" spans="1:20" x14ac:dyDescent="0.25">
      <c r="A7326" s="5">
        <f>7319</f>
      </c>
      <c r="B7326" s="5" t="s">
        <v>7345</v>
      </c>
      <c r="C7326" s="5" t="s">
        <v>27</v>
      </c>
      <c r="D7326" s="5" t="s">
        <v>26</v>
      </c>
      <c r="E7326" s="5">
        <v>23</v>
      </c>
      <c r="F7326" s="5">
        <v>70</v>
      </c>
      <c r="G7326" s="5">
        <v>1</v>
      </c>
      <c r="H7326" s="5">
        <v>5</v>
      </c>
      <c r="I7326" s="5">
        <v>21</v>
      </c>
      <c r="J7326" s="5">
        <v>1</v>
      </c>
      <c r="K7326" s="5">
        <v>10</v>
      </c>
      <c r="L7326" s="5">
        <v>24</v>
      </c>
      <c r="M7326" s="5">
        <v>1</v>
      </c>
      <c r="N7326" s="5">
        <v>0</v>
      </c>
      <c r="O7326" s="5">
        <v>22</v>
      </c>
      <c r="P7326" s="5">
        <v>10</v>
      </c>
      <c r="Q7326" s="5">
        <v>20</v>
      </c>
      <c r="R7326" s="5">
        <v>25</v>
      </c>
      <c r="S7326" s="5" t="s">
        <v>26</v>
      </c>
      <c r="T7326" s="5"/>
    </row>
    <row r="7327" spans="1:20" x14ac:dyDescent="0.25">
      <c r="A7327" s="5">
        <f>7320</f>
      </c>
      <c r="B7327" s="5" t="s">
        <v>7346</v>
      </c>
      <c r="C7327" s="5" t="s">
        <v>27</v>
      </c>
      <c r="D7327" s="5" t="s">
        <v>26</v>
      </c>
      <c r="E7327" s="5">
        <v>23</v>
      </c>
      <c r="F7327" s="5">
        <v>70</v>
      </c>
      <c r="G7327" s="5">
        <v>1</v>
      </c>
      <c r="H7327" s="5">
        <v>5</v>
      </c>
      <c r="I7327" s="5">
        <v>21</v>
      </c>
      <c r="J7327" s="5">
        <v>1</v>
      </c>
      <c r="K7327" s="5">
        <v>10</v>
      </c>
      <c r="L7327" s="5">
        <v>24</v>
      </c>
      <c r="M7327" s="5">
        <v>1</v>
      </c>
      <c r="N7327" s="5">
        <v>0</v>
      </c>
      <c r="O7327" s="5">
        <v>22</v>
      </c>
      <c r="P7327" s="5">
        <v>10</v>
      </c>
      <c r="Q7327" s="5">
        <v>20</v>
      </c>
      <c r="R7327" s="5">
        <v>25</v>
      </c>
      <c r="S7327" s="5" t="s">
        <v>26</v>
      </c>
      <c r="T7327" s="5"/>
    </row>
    <row r="7328" spans="1:20" x14ac:dyDescent="0.25">
      <c r="A7328" s="5">
        <f>7321</f>
      </c>
      <c r="B7328" s="5" t="s">
        <v>7347</v>
      </c>
      <c r="C7328" s="5" t="s">
        <v>27</v>
      </c>
      <c r="D7328" s="5" t="s">
        <v>26</v>
      </c>
      <c r="E7328" s="5">
        <v>23</v>
      </c>
      <c r="F7328" s="5">
        <v>70</v>
      </c>
      <c r="G7328" s="5">
        <v>1</v>
      </c>
      <c r="H7328" s="5">
        <v>5</v>
      </c>
      <c r="I7328" s="5">
        <v>21</v>
      </c>
      <c r="J7328" s="5">
        <v>1</v>
      </c>
      <c r="K7328" s="5">
        <v>10</v>
      </c>
      <c r="L7328" s="5">
        <v>24</v>
      </c>
      <c r="M7328" s="5">
        <v>1</v>
      </c>
      <c r="N7328" s="5">
        <v>0</v>
      </c>
      <c r="O7328" s="5">
        <v>22</v>
      </c>
      <c r="P7328" s="5">
        <v>10</v>
      </c>
      <c r="Q7328" s="5">
        <v>20</v>
      </c>
      <c r="R7328" s="5">
        <v>25</v>
      </c>
      <c r="S7328" s="5" t="s">
        <v>26</v>
      </c>
      <c r="T7328" s="5"/>
    </row>
    <row r="7329" spans="1:20" x14ac:dyDescent="0.25">
      <c r="A7329" s="5">
        <f>7322</f>
      </c>
      <c r="B7329" s="5" t="s">
        <v>7348</v>
      </c>
      <c r="C7329" s="5" t="s">
        <v>27</v>
      </c>
      <c r="D7329" s="5" t="s">
        <v>26</v>
      </c>
      <c r="E7329" s="5">
        <v>23</v>
      </c>
      <c r="F7329" s="5">
        <v>70</v>
      </c>
      <c r="G7329" s="5">
        <v>1</v>
      </c>
      <c r="H7329" s="5">
        <v>5</v>
      </c>
      <c r="I7329" s="5">
        <v>21</v>
      </c>
      <c r="J7329" s="5">
        <v>1</v>
      </c>
      <c r="K7329" s="5">
        <v>10</v>
      </c>
      <c r="L7329" s="5">
        <v>24</v>
      </c>
      <c r="M7329" s="5">
        <v>1</v>
      </c>
      <c r="N7329" s="5">
        <v>0</v>
      </c>
      <c r="O7329" s="5">
        <v>22</v>
      </c>
      <c r="P7329" s="5">
        <v>10</v>
      </c>
      <c r="Q7329" s="5">
        <v>20</v>
      </c>
      <c r="R7329" s="5">
        <v>25</v>
      </c>
      <c r="S7329" s="5" t="s">
        <v>26</v>
      </c>
      <c r="T7329" s="5"/>
    </row>
    <row r="7330" spans="1:20" x14ac:dyDescent="0.25">
      <c r="A7330" s="5">
        <f>7323</f>
      </c>
      <c r="B7330" s="5" t="s">
        <v>7349</v>
      </c>
      <c r="C7330" s="5" t="s">
        <v>27</v>
      </c>
      <c r="D7330" s="5" t="s">
        <v>26</v>
      </c>
      <c r="E7330" s="5">
        <v>23</v>
      </c>
      <c r="F7330" s="5">
        <v>70</v>
      </c>
      <c r="G7330" s="5">
        <v>1</v>
      </c>
      <c r="H7330" s="5">
        <v>5</v>
      </c>
      <c r="I7330" s="5">
        <v>21</v>
      </c>
      <c r="J7330" s="5">
        <v>1</v>
      </c>
      <c r="K7330" s="5">
        <v>10</v>
      </c>
      <c r="L7330" s="5">
        <v>24</v>
      </c>
      <c r="M7330" s="5">
        <v>1</v>
      </c>
      <c r="N7330" s="5">
        <v>0</v>
      </c>
      <c r="O7330" s="5">
        <v>22</v>
      </c>
      <c r="P7330" s="5">
        <v>10</v>
      </c>
      <c r="Q7330" s="5">
        <v>20</v>
      </c>
      <c r="R7330" s="5">
        <v>25</v>
      </c>
      <c r="S7330" s="5" t="s">
        <v>26</v>
      </c>
      <c r="T7330" s="5"/>
    </row>
    <row r="7331" spans="1:20" x14ac:dyDescent="0.25">
      <c r="A7331" s="5">
        <f>7324</f>
      </c>
      <c r="B7331" s="5" t="s">
        <v>7350</v>
      </c>
      <c r="C7331" s="5" t="s">
        <v>27</v>
      </c>
      <c r="D7331" s="5" t="s">
        <v>26</v>
      </c>
      <c r="E7331" s="5">
        <v>23</v>
      </c>
      <c r="F7331" s="5">
        <v>70</v>
      </c>
      <c r="G7331" s="5">
        <v>1</v>
      </c>
      <c r="H7331" s="5">
        <v>5</v>
      </c>
      <c r="I7331" s="5">
        <v>21</v>
      </c>
      <c r="J7331" s="5">
        <v>1</v>
      </c>
      <c r="K7331" s="5">
        <v>10</v>
      </c>
      <c r="L7331" s="5">
        <v>24</v>
      </c>
      <c r="M7331" s="5">
        <v>1</v>
      </c>
      <c r="N7331" s="5">
        <v>0</v>
      </c>
      <c r="O7331" s="5">
        <v>22</v>
      </c>
      <c r="P7331" s="5">
        <v>10</v>
      </c>
      <c r="Q7331" s="5">
        <v>20</v>
      </c>
      <c r="R7331" s="5">
        <v>25</v>
      </c>
      <c r="S7331" s="5" t="s">
        <v>26</v>
      </c>
      <c r="T7331" s="5"/>
    </row>
    <row r="7332" spans="1:20" x14ac:dyDescent="0.25">
      <c r="A7332" s="5">
        <f>7325</f>
      </c>
      <c r="B7332" s="5" t="s">
        <v>7351</v>
      </c>
      <c r="C7332" s="5" t="s">
        <v>27</v>
      </c>
      <c r="D7332" s="5" t="s">
        <v>26</v>
      </c>
      <c r="E7332" s="5">
        <v>23</v>
      </c>
      <c r="F7332" s="5">
        <v>70</v>
      </c>
      <c r="G7332" s="5">
        <v>1</v>
      </c>
      <c r="H7332" s="5">
        <v>5</v>
      </c>
      <c r="I7332" s="5">
        <v>21</v>
      </c>
      <c r="J7332" s="5">
        <v>1</v>
      </c>
      <c r="K7332" s="5">
        <v>10</v>
      </c>
      <c r="L7332" s="5">
        <v>24</v>
      </c>
      <c r="M7332" s="5">
        <v>1</v>
      </c>
      <c r="N7332" s="5">
        <v>0</v>
      </c>
      <c r="O7332" s="5">
        <v>22</v>
      </c>
      <c r="P7332" s="5">
        <v>10</v>
      </c>
      <c r="Q7332" s="5">
        <v>20</v>
      </c>
      <c r="R7332" s="5">
        <v>25</v>
      </c>
      <c r="S7332" s="5" t="s">
        <v>26</v>
      </c>
      <c r="T7332" s="5"/>
    </row>
    <row r="7333" spans="1:20" x14ac:dyDescent="0.25">
      <c r="A7333" s="5">
        <f>7326</f>
      </c>
      <c r="B7333" s="5" t="s">
        <v>7352</v>
      </c>
      <c r="C7333" s="5" t="s">
        <v>27</v>
      </c>
      <c r="D7333" s="5" t="s">
        <v>26</v>
      </c>
      <c r="E7333" s="5">
        <v>23</v>
      </c>
      <c r="F7333" s="5">
        <v>70</v>
      </c>
      <c r="G7333" s="5">
        <v>1</v>
      </c>
      <c r="H7333" s="5">
        <v>5</v>
      </c>
      <c r="I7333" s="5">
        <v>21</v>
      </c>
      <c r="J7333" s="5">
        <v>1</v>
      </c>
      <c r="K7333" s="5">
        <v>10</v>
      </c>
      <c r="L7333" s="5">
        <v>24</v>
      </c>
      <c r="M7333" s="5">
        <v>1</v>
      </c>
      <c r="N7333" s="5">
        <v>0</v>
      </c>
      <c r="O7333" s="5">
        <v>22</v>
      </c>
      <c r="P7333" s="5">
        <v>10</v>
      </c>
      <c r="Q7333" s="5">
        <v>20</v>
      </c>
      <c r="R7333" s="5">
        <v>25</v>
      </c>
      <c r="S7333" s="5" t="s">
        <v>26</v>
      </c>
      <c r="T7333" s="5"/>
    </row>
    <row r="7334" spans="1:20" x14ac:dyDescent="0.25">
      <c r="A7334" s="5">
        <f>7327</f>
      </c>
      <c r="B7334" s="5" t="s">
        <v>7353</v>
      </c>
      <c r="C7334" s="5" t="s">
        <v>27</v>
      </c>
      <c r="D7334" s="5" t="s">
        <v>26</v>
      </c>
      <c r="E7334" s="5">
        <v>23</v>
      </c>
      <c r="F7334" s="5">
        <v>70</v>
      </c>
      <c r="G7334" s="5">
        <v>1</v>
      </c>
      <c r="H7334" s="5">
        <v>5</v>
      </c>
      <c r="I7334" s="5">
        <v>21</v>
      </c>
      <c r="J7334" s="5">
        <v>1</v>
      </c>
      <c r="K7334" s="5">
        <v>10</v>
      </c>
      <c r="L7334" s="5">
        <v>24</v>
      </c>
      <c r="M7334" s="5">
        <v>1</v>
      </c>
      <c r="N7334" s="5">
        <v>0</v>
      </c>
      <c r="O7334" s="5">
        <v>22</v>
      </c>
      <c r="P7334" s="5">
        <v>10</v>
      </c>
      <c r="Q7334" s="5">
        <v>20</v>
      </c>
      <c r="R7334" s="5">
        <v>25</v>
      </c>
      <c r="S7334" s="5" t="s">
        <v>26</v>
      </c>
      <c r="T7334" s="5"/>
    </row>
    <row r="7335" spans="1:20" x14ac:dyDescent="0.25">
      <c r="A7335" s="5">
        <f>7328</f>
      </c>
      <c r="B7335" s="5" t="s">
        <v>7354</v>
      </c>
      <c r="C7335" s="5" t="s">
        <v>27</v>
      </c>
      <c r="D7335" s="5" t="s">
        <v>26</v>
      </c>
      <c r="E7335" s="5">
        <v>23</v>
      </c>
      <c r="F7335" s="5">
        <v>70</v>
      </c>
      <c r="G7335" s="5">
        <v>1</v>
      </c>
      <c r="H7335" s="5">
        <v>5</v>
      </c>
      <c r="I7335" s="5">
        <v>21</v>
      </c>
      <c r="J7335" s="5">
        <v>1</v>
      </c>
      <c r="K7335" s="5">
        <v>10</v>
      </c>
      <c r="L7335" s="5">
        <v>24</v>
      </c>
      <c r="M7335" s="5">
        <v>1</v>
      </c>
      <c r="N7335" s="5">
        <v>0</v>
      </c>
      <c r="O7335" s="5">
        <v>22</v>
      </c>
      <c r="P7335" s="5">
        <v>10</v>
      </c>
      <c r="Q7335" s="5">
        <v>20</v>
      </c>
      <c r="R7335" s="5">
        <v>25</v>
      </c>
      <c r="S7335" s="5" t="s">
        <v>26</v>
      </c>
      <c r="T7335" s="5"/>
    </row>
    <row r="7336" spans="1:20" x14ac:dyDescent="0.25">
      <c r="A7336" s="5">
        <f>7329</f>
      </c>
      <c r="B7336" s="5" t="s">
        <v>7355</v>
      </c>
      <c r="C7336" s="5" t="s">
        <v>27</v>
      </c>
      <c r="D7336" s="5" t="s">
        <v>26</v>
      </c>
      <c r="E7336" s="5">
        <v>23</v>
      </c>
      <c r="F7336" s="5">
        <v>70</v>
      </c>
      <c r="G7336" s="5">
        <v>1</v>
      </c>
      <c r="H7336" s="5">
        <v>5</v>
      </c>
      <c r="I7336" s="5">
        <v>21</v>
      </c>
      <c r="J7336" s="5">
        <v>1</v>
      </c>
      <c r="K7336" s="5">
        <v>10</v>
      </c>
      <c r="L7336" s="5">
        <v>24</v>
      </c>
      <c r="M7336" s="5">
        <v>1</v>
      </c>
      <c r="N7336" s="5">
        <v>0</v>
      </c>
      <c r="O7336" s="5">
        <v>22</v>
      </c>
      <c r="P7336" s="5">
        <v>10</v>
      </c>
      <c r="Q7336" s="5">
        <v>20</v>
      </c>
      <c r="R7336" s="5">
        <v>25</v>
      </c>
      <c r="S7336" s="5" t="s">
        <v>26</v>
      </c>
      <c r="T7336" s="5"/>
    </row>
    <row r="7337" spans="1:20" x14ac:dyDescent="0.25">
      <c r="A7337" s="5">
        <f>7330</f>
      </c>
      <c r="B7337" s="5" t="s">
        <v>7356</v>
      </c>
      <c r="C7337" s="5" t="s">
        <v>27</v>
      </c>
      <c r="D7337" s="5" t="s">
        <v>26</v>
      </c>
      <c r="E7337" s="5">
        <v>23</v>
      </c>
      <c r="F7337" s="5">
        <v>70</v>
      </c>
      <c r="G7337" s="5">
        <v>1</v>
      </c>
      <c r="H7337" s="5">
        <v>5</v>
      </c>
      <c r="I7337" s="5">
        <v>21</v>
      </c>
      <c r="J7337" s="5">
        <v>1</v>
      </c>
      <c r="K7337" s="5">
        <v>10</v>
      </c>
      <c r="L7337" s="5">
        <v>24</v>
      </c>
      <c r="M7337" s="5">
        <v>1</v>
      </c>
      <c r="N7337" s="5">
        <v>0</v>
      </c>
      <c r="O7337" s="5">
        <v>22</v>
      </c>
      <c r="P7337" s="5">
        <v>10</v>
      </c>
      <c r="Q7337" s="5">
        <v>20</v>
      </c>
      <c r="R7337" s="5">
        <v>25</v>
      </c>
      <c r="S7337" s="5" t="s">
        <v>26</v>
      </c>
      <c r="T7337" s="5"/>
    </row>
    <row r="7338" spans="1:20" x14ac:dyDescent="0.25">
      <c r="A7338" s="5">
        <f>7331</f>
      </c>
      <c r="B7338" s="5" t="s">
        <v>7357</v>
      </c>
      <c r="C7338" s="5" t="s">
        <v>27</v>
      </c>
      <c r="D7338" s="5" t="s">
        <v>26</v>
      </c>
      <c r="E7338" s="5">
        <v>23</v>
      </c>
      <c r="F7338" s="5">
        <v>70</v>
      </c>
      <c r="G7338" s="5">
        <v>1</v>
      </c>
      <c r="H7338" s="5">
        <v>5</v>
      </c>
      <c r="I7338" s="5">
        <v>21</v>
      </c>
      <c r="J7338" s="5">
        <v>1</v>
      </c>
      <c r="K7338" s="5">
        <v>10</v>
      </c>
      <c r="L7338" s="5">
        <v>24</v>
      </c>
      <c r="M7338" s="5">
        <v>1</v>
      </c>
      <c r="N7338" s="5">
        <v>0</v>
      </c>
      <c r="O7338" s="5">
        <v>22</v>
      </c>
      <c r="P7338" s="5">
        <v>10</v>
      </c>
      <c r="Q7338" s="5">
        <v>20</v>
      </c>
      <c r="R7338" s="5">
        <v>25</v>
      </c>
      <c r="S7338" s="5" t="s">
        <v>26</v>
      </c>
      <c r="T7338" s="5"/>
    </row>
    <row r="7339" spans="1:20" x14ac:dyDescent="0.25">
      <c r="A7339" s="5">
        <f>7332</f>
      </c>
      <c r="B7339" s="5" t="s">
        <v>7358</v>
      </c>
      <c r="C7339" s="5" t="s">
        <v>27</v>
      </c>
      <c r="D7339" s="5" t="s">
        <v>26</v>
      </c>
      <c r="E7339" s="5">
        <v>23</v>
      </c>
      <c r="F7339" s="5">
        <v>70</v>
      </c>
      <c r="G7339" s="5">
        <v>1</v>
      </c>
      <c r="H7339" s="5">
        <v>5</v>
      </c>
      <c r="I7339" s="5">
        <v>21</v>
      </c>
      <c r="J7339" s="5">
        <v>1</v>
      </c>
      <c r="K7339" s="5">
        <v>10</v>
      </c>
      <c r="L7339" s="5">
        <v>24</v>
      </c>
      <c r="M7339" s="5">
        <v>1</v>
      </c>
      <c r="N7339" s="5">
        <v>0</v>
      </c>
      <c r="O7339" s="5">
        <v>22</v>
      </c>
      <c r="P7339" s="5">
        <v>10</v>
      </c>
      <c r="Q7339" s="5">
        <v>20</v>
      </c>
      <c r="R7339" s="5">
        <v>25</v>
      </c>
      <c r="S7339" s="5" t="s">
        <v>26</v>
      </c>
      <c r="T7339" s="5"/>
    </row>
    <row r="7340" spans="1:20" x14ac:dyDescent="0.25">
      <c r="A7340" s="5">
        <f>7333</f>
      </c>
      <c r="B7340" s="5" t="s">
        <v>7359</v>
      </c>
      <c r="C7340" s="5" t="s">
        <v>27</v>
      </c>
      <c r="D7340" s="5" t="s">
        <v>26</v>
      </c>
      <c r="E7340" s="5">
        <v>23</v>
      </c>
      <c r="F7340" s="5">
        <v>70</v>
      </c>
      <c r="G7340" s="5">
        <v>1</v>
      </c>
      <c r="H7340" s="5">
        <v>5</v>
      </c>
      <c r="I7340" s="5">
        <v>21</v>
      </c>
      <c r="J7340" s="5">
        <v>1</v>
      </c>
      <c r="K7340" s="5">
        <v>10</v>
      </c>
      <c r="L7340" s="5">
        <v>24</v>
      </c>
      <c r="M7340" s="5">
        <v>1</v>
      </c>
      <c r="N7340" s="5">
        <v>0</v>
      </c>
      <c r="O7340" s="5">
        <v>22</v>
      </c>
      <c r="P7340" s="5">
        <v>10</v>
      </c>
      <c r="Q7340" s="5">
        <v>20</v>
      </c>
      <c r="R7340" s="5">
        <v>25</v>
      </c>
      <c r="S7340" s="5" t="s">
        <v>26</v>
      </c>
      <c r="T7340" s="5"/>
    </row>
    <row r="7341" spans="1:20" x14ac:dyDescent="0.25">
      <c r="A7341" s="5">
        <f>7334</f>
      </c>
      <c r="B7341" s="5" t="s">
        <v>7360</v>
      </c>
      <c r="C7341" s="5" t="s">
        <v>27</v>
      </c>
      <c r="D7341" s="5" t="s">
        <v>26</v>
      </c>
      <c r="E7341" s="5">
        <v>23</v>
      </c>
      <c r="F7341" s="5">
        <v>70</v>
      </c>
      <c r="G7341" s="5">
        <v>1</v>
      </c>
      <c r="H7341" s="5">
        <v>5</v>
      </c>
      <c r="I7341" s="5">
        <v>21</v>
      </c>
      <c r="J7341" s="5">
        <v>1</v>
      </c>
      <c r="K7341" s="5">
        <v>10</v>
      </c>
      <c r="L7341" s="5">
        <v>24</v>
      </c>
      <c r="M7341" s="5">
        <v>1</v>
      </c>
      <c r="N7341" s="5">
        <v>0</v>
      </c>
      <c r="O7341" s="5">
        <v>22</v>
      </c>
      <c r="P7341" s="5">
        <v>900</v>
      </c>
      <c r="Q7341" s="5">
        <v>20</v>
      </c>
      <c r="R7341" s="5">
        <v>25</v>
      </c>
      <c r="S7341" s="5" t="s">
        <v>26</v>
      </c>
      <c r="T7341" s="5"/>
    </row>
    <row r="7342" spans="1:20" x14ac:dyDescent="0.25">
      <c r="A7342" s="5">
        <f>7335</f>
      </c>
      <c r="B7342" s="5" t="s">
        <v>7361</v>
      </c>
      <c r="C7342" s="5" t="s">
        <v>27</v>
      </c>
      <c r="D7342" s="5" t="s">
        <v>26</v>
      </c>
      <c r="E7342" s="5">
        <v>24</v>
      </c>
      <c r="F7342" s="5">
        <v>70</v>
      </c>
      <c r="G7342" s="5">
        <v>1</v>
      </c>
      <c r="H7342" s="5">
        <v>5</v>
      </c>
      <c r="I7342" s="5">
        <v>21</v>
      </c>
      <c r="J7342" s="5">
        <v>1</v>
      </c>
      <c r="K7342" s="5">
        <v>10</v>
      </c>
      <c r="L7342" s="5">
        <v>24</v>
      </c>
      <c r="M7342" s="5">
        <v>1</v>
      </c>
      <c r="N7342" s="5">
        <v>0</v>
      </c>
      <c r="O7342" s="5">
        <v>22</v>
      </c>
      <c r="P7342" s="5">
        <v>900</v>
      </c>
      <c r="Q7342" s="5">
        <v>20</v>
      </c>
      <c r="R7342" s="5">
        <v>25</v>
      </c>
      <c r="S7342" s="5" t="s">
        <v>26</v>
      </c>
      <c r="T7342" s="5"/>
    </row>
    <row r="7343" spans="1:20" x14ac:dyDescent="0.25">
      <c r="A7343" s="5">
        <f>7336</f>
      </c>
      <c r="B7343" s="5" t="s">
        <v>7362</v>
      </c>
      <c r="C7343" s="5" t="s">
        <v>27</v>
      </c>
      <c r="D7343" s="5" t="s">
        <v>26</v>
      </c>
      <c r="E7343" s="5">
        <v>24</v>
      </c>
      <c r="F7343" s="5">
        <v>70</v>
      </c>
      <c r="G7343" s="5">
        <v>1</v>
      </c>
      <c r="H7343" s="5">
        <v>5</v>
      </c>
      <c r="I7343" s="5">
        <v>21</v>
      </c>
      <c r="J7343" s="5">
        <v>1</v>
      </c>
      <c r="K7343" s="5">
        <v>10</v>
      </c>
      <c r="L7343" s="5">
        <v>24</v>
      </c>
      <c r="M7343" s="5">
        <v>1</v>
      </c>
      <c r="N7343" s="5">
        <v>0</v>
      </c>
      <c r="O7343" s="5">
        <v>22</v>
      </c>
      <c r="P7343" s="5">
        <v>900</v>
      </c>
      <c r="Q7343" s="5">
        <v>20</v>
      </c>
      <c r="R7343" s="5">
        <v>25</v>
      </c>
      <c r="S7343" s="5" t="s">
        <v>26</v>
      </c>
      <c r="T7343" s="5"/>
    </row>
    <row r="7344" spans="1:20" x14ac:dyDescent="0.25">
      <c r="A7344" s="5">
        <f>7337</f>
      </c>
      <c r="B7344" s="5" t="s">
        <v>7363</v>
      </c>
      <c r="C7344" s="5" t="s">
        <v>27</v>
      </c>
      <c r="D7344" s="5" t="s">
        <v>26</v>
      </c>
      <c r="E7344" s="5">
        <v>24</v>
      </c>
      <c r="F7344" s="5">
        <v>70</v>
      </c>
      <c r="G7344" s="5">
        <v>1</v>
      </c>
      <c r="H7344" s="5">
        <v>5</v>
      </c>
      <c r="I7344" s="5">
        <v>21</v>
      </c>
      <c r="J7344" s="5">
        <v>1</v>
      </c>
      <c r="K7344" s="5">
        <v>10</v>
      </c>
      <c r="L7344" s="5">
        <v>24</v>
      </c>
      <c r="M7344" s="5">
        <v>1</v>
      </c>
      <c r="N7344" s="5">
        <v>0</v>
      </c>
      <c r="O7344" s="5">
        <v>22</v>
      </c>
      <c r="P7344" s="5">
        <v>900</v>
      </c>
      <c r="Q7344" s="5">
        <v>20</v>
      </c>
      <c r="R7344" s="5">
        <v>25</v>
      </c>
      <c r="S7344" s="5" t="s">
        <v>26</v>
      </c>
      <c r="T7344" s="5"/>
    </row>
    <row r="7345" spans="1:20" x14ac:dyDescent="0.25">
      <c r="A7345" s="5">
        <f>7338</f>
      </c>
      <c r="B7345" s="5" t="s">
        <v>7364</v>
      </c>
      <c r="C7345" s="5" t="s">
        <v>27</v>
      </c>
      <c r="D7345" s="5" t="s">
        <v>26</v>
      </c>
      <c r="E7345" s="5">
        <v>24</v>
      </c>
      <c r="F7345" s="5">
        <v>70</v>
      </c>
      <c r="G7345" s="5">
        <v>1</v>
      </c>
      <c r="H7345" s="5">
        <v>5</v>
      </c>
      <c r="I7345" s="5">
        <v>21</v>
      </c>
      <c r="J7345" s="5">
        <v>1</v>
      </c>
      <c r="K7345" s="5">
        <v>10</v>
      </c>
      <c r="L7345" s="5">
        <v>24</v>
      </c>
      <c r="M7345" s="5">
        <v>1</v>
      </c>
      <c r="N7345" s="5">
        <v>0</v>
      </c>
      <c r="O7345" s="5">
        <v>22</v>
      </c>
      <c r="P7345" s="5">
        <v>900</v>
      </c>
      <c r="Q7345" s="5">
        <v>20</v>
      </c>
      <c r="R7345" s="5">
        <v>25</v>
      </c>
      <c r="S7345" s="5" t="s">
        <v>26</v>
      </c>
      <c r="T7345" s="5"/>
    </row>
    <row r="7346" spans="1:20" x14ac:dyDescent="0.25">
      <c r="A7346" s="5">
        <f>7339</f>
      </c>
      <c r="B7346" s="5" t="s">
        <v>7365</v>
      </c>
      <c r="C7346" s="5" t="s">
        <v>27</v>
      </c>
      <c r="D7346" s="5" t="s">
        <v>26</v>
      </c>
      <c r="E7346" s="5">
        <v>24</v>
      </c>
      <c r="F7346" s="5">
        <v>70</v>
      </c>
      <c r="G7346" s="5">
        <v>1</v>
      </c>
      <c r="H7346" s="5">
        <v>5</v>
      </c>
      <c r="I7346" s="5">
        <v>21</v>
      </c>
      <c r="J7346" s="5">
        <v>1</v>
      </c>
      <c r="K7346" s="5">
        <v>10</v>
      </c>
      <c r="L7346" s="5">
        <v>24</v>
      </c>
      <c r="M7346" s="5">
        <v>1</v>
      </c>
      <c r="N7346" s="5">
        <v>0</v>
      </c>
      <c r="O7346" s="5">
        <v>22</v>
      </c>
      <c r="P7346" s="5">
        <v>900</v>
      </c>
      <c r="Q7346" s="5">
        <v>20</v>
      </c>
      <c r="R7346" s="5">
        <v>25</v>
      </c>
      <c r="S7346" s="5" t="s">
        <v>26</v>
      </c>
      <c r="T7346" s="5"/>
    </row>
    <row r="7347" spans="1:20" x14ac:dyDescent="0.25">
      <c r="A7347" s="5">
        <f>7340</f>
      </c>
      <c r="B7347" s="5" t="s">
        <v>7366</v>
      </c>
      <c r="C7347" s="5" t="s">
        <v>27</v>
      </c>
      <c r="D7347" s="5" t="s">
        <v>26</v>
      </c>
      <c r="E7347" s="5">
        <v>24</v>
      </c>
      <c r="F7347" s="5">
        <v>70</v>
      </c>
      <c r="G7347" s="5">
        <v>1</v>
      </c>
      <c r="H7347" s="5">
        <v>5</v>
      </c>
      <c r="I7347" s="5">
        <v>21</v>
      </c>
      <c r="J7347" s="5">
        <v>1</v>
      </c>
      <c r="K7347" s="5">
        <v>10</v>
      </c>
      <c r="L7347" s="5">
        <v>24</v>
      </c>
      <c r="M7347" s="5">
        <v>1</v>
      </c>
      <c r="N7347" s="5">
        <v>0</v>
      </c>
      <c r="O7347" s="5">
        <v>22</v>
      </c>
      <c r="P7347" s="5">
        <v>900</v>
      </c>
      <c r="Q7347" s="5">
        <v>20</v>
      </c>
      <c r="R7347" s="5">
        <v>25</v>
      </c>
      <c r="S7347" s="5" t="s">
        <v>26</v>
      </c>
      <c r="T7347" s="5"/>
    </row>
    <row r="7348" spans="1:20" x14ac:dyDescent="0.25">
      <c r="A7348" s="5">
        <f>7341</f>
      </c>
      <c r="B7348" s="5" t="s">
        <v>7367</v>
      </c>
      <c r="C7348" s="5" t="s">
        <v>27</v>
      </c>
      <c r="D7348" s="5" t="s">
        <v>26</v>
      </c>
      <c r="E7348" s="5">
        <v>19</v>
      </c>
      <c r="F7348" s="5">
        <v>70</v>
      </c>
      <c r="G7348" s="5">
        <v>1</v>
      </c>
      <c r="H7348" s="5">
        <v>5</v>
      </c>
      <c r="I7348" s="5">
        <v>21</v>
      </c>
      <c r="J7348" s="5">
        <v>1</v>
      </c>
      <c r="K7348" s="5">
        <v>10</v>
      </c>
      <c r="L7348" s="5">
        <v>24</v>
      </c>
      <c r="M7348" s="5">
        <v>1</v>
      </c>
      <c r="N7348" s="5">
        <v>0</v>
      </c>
      <c r="O7348" s="5">
        <v>22</v>
      </c>
      <c r="P7348" s="5">
        <v>900</v>
      </c>
      <c r="Q7348" s="5">
        <v>20</v>
      </c>
      <c r="R7348" s="5">
        <v>25</v>
      </c>
      <c r="S7348" s="5" t="s">
        <v>27</v>
      </c>
      <c r="T7348" s="5"/>
    </row>
    <row r="7349" spans="1:20" x14ac:dyDescent="0.25">
      <c r="A7349" s="5">
        <f>7342</f>
      </c>
      <c r="B7349" s="5" t="s">
        <v>7368</v>
      </c>
      <c r="C7349" s="5" t="s">
        <v>27</v>
      </c>
      <c r="D7349" s="5" t="s">
        <v>26</v>
      </c>
      <c r="E7349" s="5">
        <v>19</v>
      </c>
      <c r="F7349" s="5">
        <v>70</v>
      </c>
      <c r="G7349" s="5">
        <v>1</v>
      </c>
      <c r="H7349" s="5">
        <v>5</v>
      </c>
      <c r="I7349" s="5">
        <v>21</v>
      </c>
      <c r="J7349" s="5">
        <v>1</v>
      </c>
      <c r="K7349" s="5">
        <v>10</v>
      </c>
      <c r="L7349" s="5">
        <v>24</v>
      </c>
      <c r="M7349" s="5">
        <v>1</v>
      </c>
      <c r="N7349" s="5">
        <v>0</v>
      </c>
      <c r="O7349" s="5">
        <v>22</v>
      </c>
      <c r="P7349" s="5">
        <v>9000</v>
      </c>
      <c r="Q7349" s="5">
        <v>20</v>
      </c>
      <c r="R7349" s="5">
        <v>25</v>
      </c>
      <c r="S7349" s="5" t="s">
        <v>27</v>
      </c>
      <c r="T7349" s="5"/>
    </row>
    <row r="7350" spans="1:20" x14ac:dyDescent="0.25">
      <c r="A7350" s="5">
        <f>7343</f>
      </c>
      <c r="B7350" s="5" t="s">
        <v>7369</v>
      </c>
      <c r="C7350" s="5" t="s">
        <v>27</v>
      </c>
      <c r="D7350" s="5" t="s">
        <v>26</v>
      </c>
      <c r="E7350" s="5">
        <v>24</v>
      </c>
      <c r="F7350" s="5">
        <v>70</v>
      </c>
      <c r="G7350" s="5">
        <v>1</v>
      </c>
      <c r="H7350" s="5">
        <v>5</v>
      </c>
      <c r="I7350" s="5">
        <v>21</v>
      </c>
      <c r="J7350" s="5">
        <v>1</v>
      </c>
      <c r="K7350" s="5">
        <v>10</v>
      </c>
      <c r="L7350" s="5">
        <v>24</v>
      </c>
      <c r="M7350" s="5">
        <v>1</v>
      </c>
      <c r="N7350" s="5">
        <v>0</v>
      </c>
      <c r="O7350" s="5">
        <v>22</v>
      </c>
      <c r="P7350" s="5">
        <v>9000</v>
      </c>
      <c r="Q7350" s="5">
        <v>20</v>
      </c>
      <c r="R7350" s="5">
        <v>25</v>
      </c>
      <c r="S7350" s="5" t="s">
        <v>26</v>
      </c>
      <c r="T7350" s="5"/>
    </row>
    <row r="7351" spans="1:20" x14ac:dyDescent="0.25">
      <c r="A7351" s="5">
        <f>7344</f>
      </c>
      <c r="B7351" s="5" t="s">
        <v>7370</v>
      </c>
      <c r="C7351" s="5" t="s">
        <v>27</v>
      </c>
      <c r="D7351" s="5" t="s">
        <v>26</v>
      </c>
      <c r="E7351" s="5">
        <v>24</v>
      </c>
      <c r="F7351" s="5">
        <v>70</v>
      </c>
      <c r="G7351" s="5">
        <v>1</v>
      </c>
      <c r="H7351" s="5">
        <v>5</v>
      </c>
      <c r="I7351" s="5">
        <v>21</v>
      </c>
      <c r="J7351" s="5">
        <v>1</v>
      </c>
      <c r="K7351" s="5">
        <v>10</v>
      </c>
      <c r="L7351" s="5">
        <v>24</v>
      </c>
      <c r="M7351" s="5">
        <v>1</v>
      </c>
      <c r="N7351" s="5">
        <v>0</v>
      </c>
      <c r="O7351" s="5">
        <v>22</v>
      </c>
      <c r="P7351" s="5">
        <v>9000</v>
      </c>
      <c r="Q7351" s="5">
        <v>20</v>
      </c>
      <c r="R7351" s="5">
        <v>25</v>
      </c>
      <c r="S7351" s="5" t="s">
        <v>26</v>
      </c>
      <c r="T7351" s="5"/>
    </row>
    <row r="7352" spans="1:20" x14ac:dyDescent="0.25">
      <c r="A7352" s="5">
        <f>7345</f>
      </c>
      <c r="B7352" s="5" t="s">
        <v>7371</v>
      </c>
      <c r="C7352" s="5" t="s">
        <v>27</v>
      </c>
      <c r="D7352" s="5" t="s">
        <v>26</v>
      </c>
      <c r="E7352" s="5">
        <v>24</v>
      </c>
      <c r="F7352" s="5">
        <v>70</v>
      </c>
      <c r="G7352" s="5">
        <v>1</v>
      </c>
      <c r="H7352" s="5">
        <v>5</v>
      </c>
      <c r="I7352" s="5">
        <v>21</v>
      </c>
      <c r="J7352" s="5">
        <v>1</v>
      </c>
      <c r="K7352" s="5">
        <v>10</v>
      </c>
      <c r="L7352" s="5">
        <v>24</v>
      </c>
      <c r="M7352" s="5">
        <v>1</v>
      </c>
      <c r="N7352" s="5">
        <v>0</v>
      </c>
      <c r="O7352" s="5">
        <v>22</v>
      </c>
      <c r="P7352" s="5">
        <v>9000</v>
      </c>
      <c r="Q7352" s="5">
        <v>20</v>
      </c>
      <c r="R7352" s="5">
        <v>25</v>
      </c>
      <c r="S7352" s="5" t="s">
        <v>26</v>
      </c>
      <c r="T7352" s="5"/>
    </row>
    <row r="7353" spans="1:20" x14ac:dyDescent="0.25">
      <c r="A7353" s="5">
        <f>7346</f>
      </c>
      <c r="B7353" s="5" t="s">
        <v>7372</v>
      </c>
      <c r="C7353" s="5" t="s">
        <v>27</v>
      </c>
      <c r="D7353" s="5" t="s">
        <v>26</v>
      </c>
      <c r="E7353" s="5">
        <v>24</v>
      </c>
      <c r="F7353" s="5">
        <v>70</v>
      </c>
      <c r="G7353" s="5">
        <v>1</v>
      </c>
      <c r="H7353" s="5">
        <v>5</v>
      </c>
      <c r="I7353" s="5">
        <v>21</v>
      </c>
      <c r="J7353" s="5">
        <v>1</v>
      </c>
      <c r="K7353" s="5">
        <v>10</v>
      </c>
      <c r="L7353" s="5">
        <v>24</v>
      </c>
      <c r="M7353" s="5">
        <v>1</v>
      </c>
      <c r="N7353" s="5">
        <v>0</v>
      </c>
      <c r="O7353" s="5">
        <v>22</v>
      </c>
      <c r="P7353" s="5">
        <v>9000</v>
      </c>
      <c r="Q7353" s="5">
        <v>20</v>
      </c>
      <c r="R7353" s="5">
        <v>25</v>
      </c>
      <c r="S7353" s="5" t="s">
        <v>26</v>
      </c>
      <c r="T7353" s="5"/>
    </row>
    <row r="7354" spans="1:20" x14ac:dyDescent="0.25">
      <c r="A7354" s="5">
        <f>7347</f>
      </c>
      <c r="B7354" s="5" t="s">
        <v>7373</v>
      </c>
      <c r="C7354" s="5" t="s">
        <v>27</v>
      </c>
      <c r="D7354" s="5" t="s">
        <v>26</v>
      </c>
      <c r="E7354" s="5">
        <v>24</v>
      </c>
      <c r="F7354" s="5">
        <v>70</v>
      </c>
      <c r="G7354" s="5">
        <v>1</v>
      </c>
      <c r="H7354" s="5">
        <v>5</v>
      </c>
      <c r="I7354" s="5">
        <v>21</v>
      </c>
      <c r="J7354" s="5">
        <v>1</v>
      </c>
      <c r="K7354" s="5">
        <v>10</v>
      </c>
      <c r="L7354" s="5">
        <v>24</v>
      </c>
      <c r="M7354" s="5">
        <v>1</v>
      </c>
      <c r="N7354" s="5">
        <v>0</v>
      </c>
      <c r="O7354" s="5">
        <v>22</v>
      </c>
      <c r="P7354" s="5">
        <v>9000</v>
      </c>
      <c r="Q7354" s="5">
        <v>20</v>
      </c>
      <c r="R7354" s="5">
        <v>25</v>
      </c>
      <c r="S7354" s="5" t="s">
        <v>26</v>
      </c>
      <c r="T7354" s="5"/>
    </row>
    <row r="7355" spans="1:20" x14ac:dyDescent="0.25">
      <c r="A7355" s="5">
        <f>7348</f>
      </c>
      <c r="B7355" s="5" t="s">
        <v>7374</v>
      </c>
      <c r="C7355" s="5" t="s">
        <v>27</v>
      </c>
      <c r="D7355" s="5" t="s">
        <v>26</v>
      </c>
      <c r="E7355" s="5">
        <v>24</v>
      </c>
      <c r="F7355" s="5">
        <v>70</v>
      </c>
      <c r="G7355" s="5">
        <v>1</v>
      </c>
      <c r="H7355" s="5">
        <v>5</v>
      </c>
      <c r="I7355" s="5">
        <v>21</v>
      </c>
      <c r="J7355" s="5">
        <v>1</v>
      </c>
      <c r="K7355" s="5">
        <v>10</v>
      </c>
      <c r="L7355" s="5">
        <v>24</v>
      </c>
      <c r="M7355" s="5">
        <v>1</v>
      </c>
      <c r="N7355" s="5">
        <v>0</v>
      </c>
      <c r="O7355" s="5">
        <v>22</v>
      </c>
      <c r="P7355" s="5">
        <v>9000</v>
      </c>
      <c r="Q7355" s="5">
        <v>20</v>
      </c>
      <c r="R7355" s="5">
        <v>25</v>
      </c>
      <c r="S7355" s="5" t="s">
        <v>26</v>
      </c>
      <c r="T7355" s="5"/>
    </row>
    <row r="7356" spans="1:20" x14ac:dyDescent="0.25">
      <c r="A7356" s="5">
        <f>7349</f>
      </c>
      <c r="B7356" s="5" t="s">
        <v>7375</v>
      </c>
      <c r="C7356" s="5" t="s">
        <v>27</v>
      </c>
      <c r="D7356" s="5" t="s">
        <v>26</v>
      </c>
      <c r="E7356" s="5">
        <v>24</v>
      </c>
      <c r="F7356" s="5">
        <v>70</v>
      </c>
      <c r="G7356" s="5">
        <v>1</v>
      </c>
      <c r="H7356" s="5">
        <v>5</v>
      </c>
      <c r="I7356" s="5">
        <v>21</v>
      </c>
      <c r="J7356" s="5">
        <v>1</v>
      </c>
      <c r="K7356" s="5">
        <v>10</v>
      </c>
      <c r="L7356" s="5">
        <v>24</v>
      </c>
      <c r="M7356" s="5">
        <v>1</v>
      </c>
      <c r="N7356" s="5">
        <v>0</v>
      </c>
      <c r="O7356" s="5">
        <v>22</v>
      </c>
      <c r="P7356" s="5">
        <v>9000</v>
      </c>
      <c r="Q7356" s="5">
        <v>20</v>
      </c>
      <c r="R7356" s="5">
        <v>25</v>
      </c>
      <c r="S7356" s="5" t="s">
        <v>26</v>
      </c>
      <c r="T7356" s="5"/>
    </row>
    <row r="7357" spans="1:20" x14ac:dyDescent="0.25">
      <c r="A7357" s="5">
        <f>7350</f>
      </c>
      <c r="B7357" s="5" t="s">
        <v>7376</v>
      </c>
      <c r="C7357" s="5" t="s">
        <v>27</v>
      </c>
      <c r="D7357" s="5" t="s">
        <v>26</v>
      </c>
      <c r="E7357" s="5">
        <v>24</v>
      </c>
      <c r="F7357" s="5">
        <v>70</v>
      </c>
      <c r="G7357" s="5">
        <v>1</v>
      </c>
      <c r="H7357" s="5">
        <v>5</v>
      </c>
      <c r="I7357" s="5">
        <v>21</v>
      </c>
      <c r="J7357" s="5">
        <v>1</v>
      </c>
      <c r="K7357" s="5">
        <v>10</v>
      </c>
      <c r="L7357" s="5">
        <v>24</v>
      </c>
      <c r="M7357" s="5">
        <v>1</v>
      </c>
      <c r="N7357" s="5">
        <v>0</v>
      </c>
      <c r="O7357" s="5">
        <v>22</v>
      </c>
      <c r="P7357" s="5">
        <v>9000</v>
      </c>
      <c r="Q7357" s="5">
        <v>20</v>
      </c>
      <c r="R7357" s="5">
        <v>25</v>
      </c>
      <c r="S7357" s="5" t="s">
        <v>26</v>
      </c>
      <c r="T7357" s="5"/>
    </row>
    <row r="7358" spans="1:20" x14ac:dyDescent="0.25">
      <c r="A7358" s="5">
        <f>7351</f>
      </c>
      <c r="B7358" s="5" t="s">
        <v>7377</v>
      </c>
      <c r="C7358" s="5" t="s">
        <v>27</v>
      </c>
      <c r="D7358" s="5" t="s">
        <v>26</v>
      </c>
      <c r="E7358" s="5">
        <v>24</v>
      </c>
      <c r="F7358" s="5">
        <v>70</v>
      </c>
      <c r="G7358" s="5">
        <v>1</v>
      </c>
      <c r="H7358" s="5">
        <v>5</v>
      </c>
      <c r="I7358" s="5">
        <v>21</v>
      </c>
      <c r="J7358" s="5">
        <v>1</v>
      </c>
      <c r="K7358" s="5">
        <v>10</v>
      </c>
      <c r="L7358" s="5">
        <v>24</v>
      </c>
      <c r="M7358" s="5">
        <v>1</v>
      </c>
      <c r="N7358" s="5">
        <v>0</v>
      </c>
      <c r="O7358" s="5">
        <v>22</v>
      </c>
      <c r="P7358" s="5">
        <v>9000</v>
      </c>
      <c r="Q7358" s="5">
        <v>20</v>
      </c>
      <c r="R7358" s="5">
        <v>25</v>
      </c>
      <c r="S7358" s="5" t="s">
        <v>26</v>
      </c>
      <c r="T7358" s="5"/>
    </row>
    <row r="7359" spans="1:20" x14ac:dyDescent="0.25">
      <c r="A7359" s="5">
        <f>7352</f>
      </c>
      <c r="B7359" s="5" t="s">
        <v>7378</v>
      </c>
      <c r="C7359" s="5" t="s">
        <v>27</v>
      </c>
      <c r="D7359" s="5" t="s">
        <v>26</v>
      </c>
      <c r="E7359" s="5">
        <v>24</v>
      </c>
      <c r="F7359" s="5">
        <v>70</v>
      </c>
      <c r="G7359" s="5">
        <v>1</v>
      </c>
      <c r="H7359" s="5">
        <v>5</v>
      </c>
      <c r="I7359" s="5">
        <v>21</v>
      </c>
      <c r="J7359" s="5">
        <v>1</v>
      </c>
      <c r="K7359" s="5">
        <v>10</v>
      </c>
      <c r="L7359" s="5">
        <v>24</v>
      </c>
      <c r="M7359" s="5">
        <v>1</v>
      </c>
      <c r="N7359" s="5">
        <v>0</v>
      </c>
      <c r="O7359" s="5">
        <v>22</v>
      </c>
      <c r="P7359" s="5">
        <v>9000</v>
      </c>
      <c r="Q7359" s="5">
        <v>20</v>
      </c>
      <c r="R7359" s="5">
        <v>25</v>
      </c>
      <c r="S7359" s="5" t="s">
        <v>26</v>
      </c>
      <c r="T7359" s="5"/>
    </row>
    <row r="7360" spans="1:20" x14ac:dyDescent="0.25">
      <c r="A7360" s="5">
        <f>7353</f>
      </c>
      <c r="B7360" s="5" t="s">
        <v>7379</v>
      </c>
      <c r="C7360" s="5" t="s">
        <v>27</v>
      </c>
      <c r="D7360" s="5" t="s">
        <v>26</v>
      </c>
      <c r="E7360" s="5">
        <v>24</v>
      </c>
      <c r="F7360" s="5">
        <v>70</v>
      </c>
      <c r="G7360" s="5">
        <v>1</v>
      </c>
      <c r="H7360" s="5">
        <v>5</v>
      </c>
      <c r="I7360" s="5">
        <v>21</v>
      </c>
      <c r="J7360" s="5">
        <v>1</v>
      </c>
      <c r="K7360" s="5">
        <v>10</v>
      </c>
      <c r="L7360" s="5">
        <v>24</v>
      </c>
      <c r="M7360" s="5">
        <v>1</v>
      </c>
      <c r="N7360" s="5">
        <v>0</v>
      </c>
      <c r="O7360" s="5">
        <v>22</v>
      </c>
      <c r="P7360" s="5">
        <v>9000</v>
      </c>
      <c r="Q7360" s="5">
        <v>20</v>
      </c>
      <c r="R7360" s="5">
        <v>25</v>
      </c>
      <c r="S7360" s="5" t="s">
        <v>26</v>
      </c>
      <c r="T7360" s="5"/>
    </row>
    <row r="7361" spans="1:20" x14ac:dyDescent="0.25">
      <c r="A7361" s="5">
        <f>7354</f>
      </c>
      <c r="B7361" s="5" t="s">
        <v>7380</v>
      </c>
      <c r="C7361" s="5" t="s">
        <v>27</v>
      </c>
      <c r="D7361" s="5" t="s">
        <v>26</v>
      </c>
      <c r="E7361" s="5">
        <v>24</v>
      </c>
      <c r="F7361" s="5">
        <v>70</v>
      </c>
      <c r="G7361" s="5">
        <v>1</v>
      </c>
      <c r="H7361" s="5">
        <v>5</v>
      </c>
      <c r="I7361" s="5">
        <v>21</v>
      </c>
      <c r="J7361" s="5">
        <v>1</v>
      </c>
      <c r="K7361" s="5">
        <v>10</v>
      </c>
      <c r="L7361" s="5">
        <v>24</v>
      </c>
      <c r="M7361" s="5">
        <v>1</v>
      </c>
      <c r="N7361" s="5">
        <v>0</v>
      </c>
      <c r="O7361" s="5">
        <v>22</v>
      </c>
      <c r="P7361" s="5">
        <v>9000</v>
      </c>
      <c r="Q7361" s="5">
        <v>20</v>
      </c>
      <c r="R7361" s="5">
        <v>25</v>
      </c>
      <c r="S7361" s="5" t="s">
        <v>26</v>
      </c>
      <c r="T7361" s="5"/>
    </row>
    <row r="7362" spans="1:20" x14ac:dyDescent="0.25">
      <c r="A7362" s="5">
        <f>7355</f>
      </c>
      <c r="B7362" s="5" t="s">
        <v>7381</v>
      </c>
      <c r="C7362" s="5" t="s">
        <v>27</v>
      </c>
      <c r="D7362" s="5" t="s">
        <v>26</v>
      </c>
      <c r="E7362" s="5">
        <v>24</v>
      </c>
      <c r="F7362" s="5">
        <v>70</v>
      </c>
      <c r="G7362" s="5">
        <v>1</v>
      </c>
      <c r="H7362" s="5">
        <v>5</v>
      </c>
      <c r="I7362" s="5">
        <v>21</v>
      </c>
      <c r="J7362" s="5">
        <v>1</v>
      </c>
      <c r="K7362" s="5">
        <v>10</v>
      </c>
      <c r="L7362" s="5">
        <v>24</v>
      </c>
      <c r="M7362" s="5">
        <v>1</v>
      </c>
      <c r="N7362" s="5">
        <v>0</v>
      </c>
      <c r="O7362" s="5">
        <v>22</v>
      </c>
      <c r="P7362" s="5">
        <v>9000</v>
      </c>
      <c r="Q7362" s="5">
        <v>20</v>
      </c>
      <c r="R7362" s="5">
        <v>25</v>
      </c>
      <c r="S7362" s="5" t="s">
        <v>26</v>
      </c>
      <c r="T7362" s="5"/>
    </row>
    <row r="7363" spans="1:20" x14ac:dyDescent="0.25">
      <c r="A7363" s="5">
        <f>7356</f>
      </c>
      <c r="B7363" s="5" t="s">
        <v>7382</v>
      </c>
      <c r="C7363" s="5" t="s">
        <v>27</v>
      </c>
      <c r="D7363" s="5" t="s">
        <v>26</v>
      </c>
      <c r="E7363" s="5">
        <v>24</v>
      </c>
      <c r="F7363" s="5">
        <v>70</v>
      </c>
      <c r="G7363" s="5">
        <v>1</v>
      </c>
      <c r="H7363" s="5">
        <v>5</v>
      </c>
      <c r="I7363" s="5">
        <v>21</v>
      </c>
      <c r="J7363" s="5">
        <v>1</v>
      </c>
      <c r="K7363" s="5">
        <v>10</v>
      </c>
      <c r="L7363" s="5">
        <v>24</v>
      </c>
      <c r="M7363" s="5">
        <v>1</v>
      </c>
      <c r="N7363" s="5">
        <v>0</v>
      </c>
      <c r="O7363" s="5">
        <v>22</v>
      </c>
      <c r="P7363" s="5">
        <v>9000</v>
      </c>
      <c r="Q7363" s="5">
        <v>20</v>
      </c>
      <c r="R7363" s="5">
        <v>25</v>
      </c>
      <c r="S7363" s="5" t="s">
        <v>26</v>
      </c>
      <c r="T7363" s="5"/>
    </row>
    <row r="7364" spans="1:20" x14ac:dyDescent="0.25">
      <c r="A7364" s="5">
        <f>7357</f>
      </c>
      <c r="B7364" s="5" t="s">
        <v>7383</v>
      </c>
      <c r="C7364" s="5" t="s">
        <v>27</v>
      </c>
      <c r="D7364" s="5" t="s">
        <v>26</v>
      </c>
      <c r="E7364" s="5">
        <v>24</v>
      </c>
      <c r="F7364" s="5">
        <v>70</v>
      </c>
      <c r="G7364" s="5">
        <v>1</v>
      </c>
      <c r="H7364" s="5">
        <v>5</v>
      </c>
      <c r="I7364" s="5">
        <v>21</v>
      </c>
      <c r="J7364" s="5">
        <v>1</v>
      </c>
      <c r="K7364" s="5">
        <v>10</v>
      </c>
      <c r="L7364" s="5">
        <v>24</v>
      </c>
      <c r="M7364" s="5">
        <v>1</v>
      </c>
      <c r="N7364" s="5">
        <v>0</v>
      </c>
      <c r="O7364" s="5">
        <v>22</v>
      </c>
      <c r="P7364" s="5">
        <v>9000</v>
      </c>
      <c r="Q7364" s="5">
        <v>20</v>
      </c>
      <c r="R7364" s="5">
        <v>25</v>
      </c>
      <c r="S7364" s="5" t="s">
        <v>26</v>
      </c>
      <c r="T7364" s="5"/>
    </row>
    <row r="7365" spans="1:20" x14ac:dyDescent="0.25">
      <c r="A7365" s="5">
        <f>7358</f>
      </c>
      <c r="B7365" s="5" t="s">
        <v>7384</v>
      </c>
      <c r="C7365" s="5" t="s">
        <v>27</v>
      </c>
      <c r="D7365" s="5" t="s">
        <v>26</v>
      </c>
      <c r="E7365" s="5">
        <v>24</v>
      </c>
      <c r="F7365" s="5">
        <v>70</v>
      </c>
      <c r="G7365" s="5">
        <v>1</v>
      </c>
      <c r="H7365" s="5">
        <v>5</v>
      </c>
      <c r="I7365" s="5">
        <v>21</v>
      </c>
      <c r="J7365" s="5">
        <v>1</v>
      </c>
      <c r="K7365" s="5">
        <v>10</v>
      </c>
      <c r="L7365" s="5">
        <v>24</v>
      </c>
      <c r="M7365" s="5">
        <v>1</v>
      </c>
      <c r="N7365" s="5">
        <v>0</v>
      </c>
      <c r="O7365" s="5">
        <v>22</v>
      </c>
      <c r="P7365" s="5">
        <v>9000</v>
      </c>
      <c r="Q7365" s="5">
        <v>20</v>
      </c>
      <c r="R7365" s="5">
        <v>25</v>
      </c>
      <c r="S7365" s="5" t="s">
        <v>26</v>
      </c>
      <c r="T7365" s="5"/>
    </row>
    <row r="7366" spans="1:20" x14ac:dyDescent="0.25">
      <c r="A7366" s="5">
        <f>7359</f>
      </c>
      <c r="B7366" s="5" t="s">
        <v>7385</v>
      </c>
      <c r="C7366" s="5" t="s">
        <v>27</v>
      </c>
      <c r="D7366" s="5" t="s">
        <v>26</v>
      </c>
      <c r="E7366" s="5">
        <v>24</v>
      </c>
      <c r="F7366" s="5">
        <v>70</v>
      </c>
      <c r="G7366" s="5">
        <v>1</v>
      </c>
      <c r="H7366" s="5">
        <v>5</v>
      </c>
      <c r="I7366" s="5">
        <v>21</v>
      </c>
      <c r="J7366" s="5">
        <v>1</v>
      </c>
      <c r="K7366" s="5">
        <v>10</v>
      </c>
      <c r="L7366" s="5">
        <v>24</v>
      </c>
      <c r="M7366" s="5">
        <v>1</v>
      </c>
      <c r="N7366" s="5">
        <v>0</v>
      </c>
      <c r="O7366" s="5">
        <v>22</v>
      </c>
      <c r="P7366" s="5">
        <v>9000</v>
      </c>
      <c r="Q7366" s="5">
        <v>20</v>
      </c>
      <c r="R7366" s="5">
        <v>25</v>
      </c>
      <c r="S7366" s="5" t="s">
        <v>26</v>
      </c>
      <c r="T7366" s="5"/>
    </row>
    <row r="7367" spans="1:20" x14ac:dyDescent="0.25">
      <c r="A7367" s="5">
        <f>7360</f>
      </c>
      <c r="B7367" s="5" t="s">
        <v>7386</v>
      </c>
      <c r="C7367" s="5" t="s">
        <v>27</v>
      </c>
      <c r="D7367" s="5" t="s">
        <v>26</v>
      </c>
      <c r="E7367" s="5">
        <v>24</v>
      </c>
      <c r="F7367" s="5">
        <v>70</v>
      </c>
      <c r="G7367" s="5">
        <v>1</v>
      </c>
      <c r="H7367" s="5">
        <v>5</v>
      </c>
      <c r="I7367" s="5">
        <v>21</v>
      </c>
      <c r="J7367" s="5">
        <v>1</v>
      </c>
      <c r="K7367" s="5">
        <v>10</v>
      </c>
      <c r="L7367" s="5">
        <v>24</v>
      </c>
      <c r="M7367" s="5">
        <v>1</v>
      </c>
      <c r="N7367" s="5">
        <v>0</v>
      </c>
      <c r="O7367" s="5">
        <v>22</v>
      </c>
      <c r="P7367" s="5">
        <v>9000</v>
      </c>
      <c r="Q7367" s="5">
        <v>20</v>
      </c>
      <c r="R7367" s="5">
        <v>25</v>
      </c>
      <c r="S7367" s="5" t="s">
        <v>26</v>
      </c>
      <c r="T7367" s="5"/>
    </row>
    <row r="7368" spans="1:20" x14ac:dyDescent="0.25">
      <c r="A7368" s="5">
        <f>7361</f>
      </c>
      <c r="B7368" s="5" t="s">
        <v>7387</v>
      </c>
      <c r="C7368" s="5" t="s">
        <v>27</v>
      </c>
      <c r="D7368" s="5" t="s">
        <v>26</v>
      </c>
      <c r="E7368" s="5">
        <v>24</v>
      </c>
      <c r="F7368" s="5">
        <v>70</v>
      </c>
      <c r="G7368" s="5">
        <v>1</v>
      </c>
      <c r="H7368" s="5">
        <v>5</v>
      </c>
      <c r="I7368" s="5">
        <v>21</v>
      </c>
      <c r="J7368" s="5">
        <v>1</v>
      </c>
      <c r="K7368" s="5">
        <v>10</v>
      </c>
      <c r="L7368" s="5">
        <v>24</v>
      </c>
      <c r="M7368" s="5">
        <v>1</v>
      </c>
      <c r="N7368" s="5">
        <v>0</v>
      </c>
      <c r="O7368" s="5">
        <v>22</v>
      </c>
      <c r="P7368" s="5">
        <v>9000</v>
      </c>
      <c r="Q7368" s="5">
        <v>20</v>
      </c>
      <c r="R7368" s="5">
        <v>25</v>
      </c>
      <c r="S7368" s="5" t="s">
        <v>26</v>
      </c>
      <c r="T7368" s="5"/>
    </row>
    <row r="7369" spans="1:20" x14ac:dyDescent="0.25">
      <c r="A7369" s="5">
        <f>7362</f>
      </c>
      <c r="B7369" s="5" t="s">
        <v>7388</v>
      </c>
      <c r="C7369" s="5" t="s">
        <v>27</v>
      </c>
      <c r="D7369" s="5" t="s">
        <v>26</v>
      </c>
      <c r="E7369" s="5">
        <v>24</v>
      </c>
      <c r="F7369" s="5">
        <v>70</v>
      </c>
      <c r="G7369" s="5">
        <v>1</v>
      </c>
      <c r="H7369" s="5">
        <v>5</v>
      </c>
      <c r="I7369" s="5">
        <v>21</v>
      </c>
      <c r="J7369" s="5">
        <v>1</v>
      </c>
      <c r="K7369" s="5">
        <v>10</v>
      </c>
      <c r="L7369" s="5">
        <v>24</v>
      </c>
      <c r="M7369" s="5">
        <v>1</v>
      </c>
      <c r="N7369" s="5">
        <v>0</v>
      </c>
      <c r="O7369" s="5">
        <v>22</v>
      </c>
      <c r="P7369" s="5">
        <v>9000</v>
      </c>
      <c r="Q7369" s="5">
        <v>20</v>
      </c>
      <c r="R7369" s="5">
        <v>25</v>
      </c>
      <c r="S7369" s="5" t="s">
        <v>26</v>
      </c>
      <c r="T7369" s="5"/>
    </row>
    <row r="7370" spans="1:20" x14ac:dyDescent="0.25">
      <c r="A7370" s="5">
        <f>7363</f>
      </c>
      <c r="B7370" s="5" t="s">
        <v>7389</v>
      </c>
      <c r="C7370" s="5" t="s">
        <v>27</v>
      </c>
      <c r="D7370" s="5" t="s">
        <v>26</v>
      </c>
      <c r="E7370" s="5">
        <v>24</v>
      </c>
      <c r="F7370" s="5">
        <v>70</v>
      </c>
      <c r="G7370" s="5">
        <v>1</v>
      </c>
      <c r="H7370" s="5">
        <v>5</v>
      </c>
      <c r="I7370" s="5">
        <v>21</v>
      </c>
      <c r="J7370" s="5">
        <v>1</v>
      </c>
      <c r="K7370" s="5">
        <v>10</v>
      </c>
      <c r="L7370" s="5">
        <v>24</v>
      </c>
      <c r="M7370" s="5">
        <v>1</v>
      </c>
      <c r="N7370" s="5">
        <v>0</v>
      </c>
      <c r="O7370" s="5">
        <v>22</v>
      </c>
      <c r="P7370" s="5">
        <v>9000</v>
      </c>
      <c r="Q7370" s="5">
        <v>20</v>
      </c>
      <c r="R7370" s="5">
        <v>25</v>
      </c>
      <c r="S7370" s="5" t="s">
        <v>26</v>
      </c>
      <c r="T7370" s="5"/>
    </row>
    <row r="7371" spans="1:20" x14ac:dyDescent="0.25">
      <c r="A7371" s="5">
        <f>7364</f>
      </c>
      <c r="B7371" s="5" t="s">
        <v>7390</v>
      </c>
      <c r="C7371" s="5" t="s">
        <v>27</v>
      </c>
      <c r="D7371" s="5" t="s">
        <v>26</v>
      </c>
      <c r="E7371" s="5">
        <v>24</v>
      </c>
      <c r="F7371" s="5">
        <v>70</v>
      </c>
      <c r="G7371" s="5">
        <v>1</v>
      </c>
      <c r="H7371" s="5">
        <v>5</v>
      </c>
      <c r="I7371" s="5">
        <v>21</v>
      </c>
      <c r="J7371" s="5">
        <v>1</v>
      </c>
      <c r="K7371" s="5">
        <v>10</v>
      </c>
      <c r="L7371" s="5">
        <v>24</v>
      </c>
      <c r="M7371" s="5">
        <v>1</v>
      </c>
      <c r="N7371" s="5">
        <v>0</v>
      </c>
      <c r="O7371" s="5">
        <v>22</v>
      </c>
      <c r="P7371" s="5">
        <v>9000</v>
      </c>
      <c r="Q7371" s="5">
        <v>20</v>
      </c>
      <c r="R7371" s="5">
        <v>25</v>
      </c>
      <c r="S7371" s="5" t="s">
        <v>26</v>
      </c>
      <c r="T7371" s="5"/>
    </row>
    <row r="7372" spans="1:20" x14ac:dyDescent="0.25">
      <c r="A7372" s="5">
        <f>7365</f>
      </c>
      <c r="B7372" s="5" t="s">
        <v>7391</v>
      </c>
      <c r="C7372" s="5" t="s">
        <v>27</v>
      </c>
      <c r="D7372" s="5" t="s">
        <v>26</v>
      </c>
      <c r="E7372" s="5">
        <v>24</v>
      </c>
      <c r="F7372" s="5">
        <v>70</v>
      </c>
      <c r="G7372" s="5">
        <v>1</v>
      </c>
      <c r="H7372" s="5">
        <v>5</v>
      </c>
      <c r="I7372" s="5">
        <v>21</v>
      </c>
      <c r="J7372" s="5">
        <v>1</v>
      </c>
      <c r="K7372" s="5">
        <v>10</v>
      </c>
      <c r="L7372" s="5">
        <v>24</v>
      </c>
      <c r="M7372" s="5">
        <v>1</v>
      </c>
      <c r="N7372" s="5">
        <v>0</v>
      </c>
      <c r="O7372" s="5">
        <v>22</v>
      </c>
      <c r="P7372" s="5">
        <v>9000</v>
      </c>
      <c r="Q7372" s="5">
        <v>20</v>
      </c>
      <c r="R7372" s="5">
        <v>25</v>
      </c>
      <c r="S7372" s="5" t="s">
        <v>26</v>
      </c>
      <c r="T7372" s="5"/>
    </row>
    <row r="7373" spans="1:20" x14ac:dyDescent="0.25">
      <c r="A7373" s="5">
        <f>7366</f>
      </c>
      <c r="B7373" s="5" t="s">
        <v>7392</v>
      </c>
      <c r="C7373" s="5" t="s">
        <v>27</v>
      </c>
      <c r="D7373" s="5" t="s">
        <v>26</v>
      </c>
      <c r="E7373" s="5">
        <v>24</v>
      </c>
      <c r="F7373" s="5">
        <v>70</v>
      </c>
      <c r="G7373" s="5">
        <v>1</v>
      </c>
      <c r="H7373" s="5">
        <v>5</v>
      </c>
      <c r="I7373" s="5">
        <v>21</v>
      </c>
      <c r="J7373" s="5">
        <v>1</v>
      </c>
      <c r="K7373" s="5">
        <v>10</v>
      </c>
      <c r="L7373" s="5">
        <v>24</v>
      </c>
      <c r="M7373" s="5">
        <v>1</v>
      </c>
      <c r="N7373" s="5">
        <v>0</v>
      </c>
      <c r="O7373" s="5">
        <v>22</v>
      </c>
      <c r="P7373" s="5">
        <v>9000</v>
      </c>
      <c r="Q7373" s="5">
        <v>20</v>
      </c>
      <c r="R7373" s="5">
        <v>25</v>
      </c>
      <c r="S7373" s="5" t="s">
        <v>26</v>
      </c>
      <c r="T7373" s="5"/>
    </row>
    <row r="7374" spans="1:20" x14ac:dyDescent="0.25">
      <c r="A7374" s="5">
        <f>7367</f>
      </c>
      <c r="B7374" s="5" t="s">
        <v>7393</v>
      </c>
      <c r="C7374" s="5" t="s">
        <v>27</v>
      </c>
      <c r="D7374" s="5" t="s">
        <v>26</v>
      </c>
      <c r="E7374" s="5">
        <v>24</v>
      </c>
      <c r="F7374" s="5">
        <v>70</v>
      </c>
      <c r="G7374" s="5">
        <v>1</v>
      </c>
      <c r="H7374" s="5">
        <v>5</v>
      </c>
      <c r="I7374" s="5">
        <v>21</v>
      </c>
      <c r="J7374" s="5">
        <v>1</v>
      </c>
      <c r="K7374" s="5">
        <v>10</v>
      </c>
      <c r="L7374" s="5">
        <v>24</v>
      </c>
      <c r="M7374" s="5">
        <v>1</v>
      </c>
      <c r="N7374" s="5">
        <v>0</v>
      </c>
      <c r="O7374" s="5">
        <v>22</v>
      </c>
      <c r="P7374" s="5">
        <v>9000</v>
      </c>
      <c r="Q7374" s="5">
        <v>20</v>
      </c>
      <c r="R7374" s="5">
        <v>25</v>
      </c>
      <c r="S7374" s="5" t="s">
        <v>26</v>
      </c>
      <c r="T7374" s="5"/>
    </row>
    <row r="7375" spans="1:20" x14ac:dyDescent="0.25">
      <c r="A7375" s="5">
        <f>7368</f>
      </c>
      <c r="B7375" s="5" t="s">
        <v>7394</v>
      </c>
      <c r="C7375" s="5" t="s">
        <v>27</v>
      </c>
      <c r="D7375" s="5" t="s">
        <v>26</v>
      </c>
      <c r="E7375" s="5">
        <v>24</v>
      </c>
      <c r="F7375" s="5">
        <v>70</v>
      </c>
      <c r="G7375" s="5">
        <v>1</v>
      </c>
      <c r="H7375" s="5">
        <v>5</v>
      </c>
      <c r="I7375" s="5">
        <v>21</v>
      </c>
      <c r="J7375" s="5">
        <v>1</v>
      </c>
      <c r="K7375" s="5">
        <v>10</v>
      </c>
      <c r="L7375" s="5">
        <v>24</v>
      </c>
      <c r="M7375" s="5">
        <v>1</v>
      </c>
      <c r="N7375" s="5">
        <v>0</v>
      </c>
      <c r="O7375" s="5">
        <v>22</v>
      </c>
      <c r="P7375" s="5">
        <v>9000</v>
      </c>
      <c r="Q7375" s="5">
        <v>20</v>
      </c>
      <c r="R7375" s="5">
        <v>25</v>
      </c>
      <c r="S7375" s="5" t="s">
        <v>26</v>
      </c>
      <c r="T7375" s="5"/>
    </row>
    <row r="7376" spans="1:20" x14ac:dyDescent="0.25">
      <c r="A7376" s="5">
        <f>7369</f>
      </c>
      <c r="B7376" s="5" t="s">
        <v>7395</v>
      </c>
      <c r="C7376" s="5" t="s">
        <v>27</v>
      </c>
      <c r="D7376" s="5" t="s">
        <v>26</v>
      </c>
      <c r="E7376" s="5">
        <v>24</v>
      </c>
      <c r="F7376" s="5">
        <v>70</v>
      </c>
      <c r="G7376" s="5">
        <v>1</v>
      </c>
      <c r="H7376" s="5">
        <v>5</v>
      </c>
      <c r="I7376" s="5">
        <v>21</v>
      </c>
      <c r="J7376" s="5">
        <v>1</v>
      </c>
      <c r="K7376" s="5">
        <v>10</v>
      </c>
      <c r="L7376" s="5">
        <v>24</v>
      </c>
      <c r="M7376" s="5">
        <v>1</v>
      </c>
      <c r="N7376" s="5">
        <v>0</v>
      </c>
      <c r="O7376" s="5">
        <v>22</v>
      </c>
      <c r="P7376" s="5">
        <v>9000</v>
      </c>
      <c r="Q7376" s="5">
        <v>20</v>
      </c>
      <c r="R7376" s="5">
        <v>25</v>
      </c>
      <c r="S7376" s="5" t="s">
        <v>26</v>
      </c>
      <c r="T7376" s="5"/>
    </row>
    <row r="7377" spans="1:20" x14ac:dyDescent="0.25">
      <c r="A7377" s="5">
        <f>7370</f>
      </c>
      <c r="B7377" s="5" t="s">
        <v>7396</v>
      </c>
      <c r="C7377" s="5" t="s">
        <v>27</v>
      </c>
      <c r="D7377" s="5" t="s">
        <v>26</v>
      </c>
      <c r="E7377" s="5">
        <v>24</v>
      </c>
      <c r="F7377" s="5">
        <v>70</v>
      </c>
      <c r="G7377" s="5">
        <v>1</v>
      </c>
      <c r="H7377" s="5">
        <v>5</v>
      </c>
      <c r="I7377" s="5">
        <v>21</v>
      </c>
      <c r="J7377" s="5">
        <v>1</v>
      </c>
      <c r="K7377" s="5">
        <v>10</v>
      </c>
      <c r="L7377" s="5">
        <v>24</v>
      </c>
      <c r="M7377" s="5">
        <v>1</v>
      </c>
      <c r="N7377" s="5">
        <v>0</v>
      </c>
      <c r="O7377" s="5">
        <v>22</v>
      </c>
      <c r="P7377" s="5">
        <v>90000</v>
      </c>
      <c r="Q7377" s="5">
        <v>20</v>
      </c>
      <c r="R7377" s="5">
        <v>25</v>
      </c>
      <c r="S7377" s="5" t="s">
        <v>26</v>
      </c>
      <c r="T7377" s="5"/>
    </row>
    <row r="7378" spans="1:20" x14ac:dyDescent="0.25">
      <c r="A7378" s="5">
        <f>7371</f>
      </c>
      <c r="B7378" s="5" t="s">
        <v>7397</v>
      </c>
      <c r="C7378" s="5" t="s">
        <v>27</v>
      </c>
      <c r="D7378" s="5" t="s">
        <v>26</v>
      </c>
      <c r="E7378" s="5">
        <v>24</v>
      </c>
      <c r="F7378" s="5">
        <v>70</v>
      </c>
      <c r="G7378" s="5">
        <v>1</v>
      </c>
      <c r="H7378" s="5">
        <v>5</v>
      </c>
      <c r="I7378" s="5">
        <v>21</v>
      </c>
      <c r="J7378" s="5">
        <v>1</v>
      </c>
      <c r="K7378" s="5">
        <v>10</v>
      </c>
      <c r="L7378" s="5">
        <v>24</v>
      </c>
      <c r="M7378" s="5">
        <v>1</v>
      </c>
      <c r="N7378" s="5">
        <v>0</v>
      </c>
      <c r="O7378" s="5">
        <v>22</v>
      </c>
      <c r="P7378" s="5">
        <v>90000</v>
      </c>
      <c r="Q7378" s="5">
        <v>20</v>
      </c>
      <c r="R7378" s="5">
        <v>25</v>
      </c>
      <c r="S7378" s="5" t="s">
        <v>26</v>
      </c>
      <c r="T7378" s="5"/>
    </row>
    <row r="7379" spans="1:20" x14ac:dyDescent="0.25">
      <c r="A7379" s="5">
        <f>7372</f>
      </c>
      <c r="B7379" s="5" t="s">
        <v>7398</v>
      </c>
      <c r="C7379" s="5" t="s">
        <v>27</v>
      </c>
      <c r="D7379" s="5" t="s">
        <v>26</v>
      </c>
      <c r="E7379" s="5">
        <v>24</v>
      </c>
      <c r="F7379" s="5">
        <v>70</v>
      </c>
      <c r="G7379" s="5">
        <v>1</v>
      </c>
      <c r="H7379" s="5">
        <v>5</v>
      </c>
      <c r="I7379" s="5">
        <v>21</v>
      </c>
      <c r="J7379" s="5">
        <v>1</v>
      </c>
      <c r="K7379" s="5">
        <v>10</v>
      </c>
      <c r="L7379" s="5">
        <v>24</v>
      </c>
      <c r="M7379" s="5">
        <v>1</v>
      </c>
      <c r="N7379" s="5">
        <v>0</v>
      </c>
      <c r="O7379" s="5">
        <v>22</v>
      </c>
      <c r="P7379" s="5">
        <v>90000</v>
      </c>
      <c r="Q7379" s="5">
        <v>20</v>
      </c>
      <c r="R7379" s="5">
        <v>25</v>
      </c>
      <c r="S7379" s="5" t="s">
        <v>26</v>
      </c>
      <c r="T7379" s="5"/>
    </row>
    <row r="7380" spans="1:20" x14ac:dyDescent="0.25">
      <c r="A7380" s="5">
        <f>7373</f>
      </c>
      <c r="B7380" s="5" t="s">
        <v>7399</v>
      </c>
      <c r="C7380" s="5" t="s">
        <v>27</v>
      </c>
      <c r="D7380" s="5" t="s">
        <v>26</v>
      </c>
      <c r="E7380" s="5">
        <v>24</v>
      </c>
      <c r="F7380" s="5">
        <v>70</v>
      </c>
      <c r="G7380" s="5">
        <v>1</v>
      </c>
      <c r="H7380" s="5">
        <v>5</v>
      </c>
      <c r="I7380" s="5">
        <v>21</v>
      </c>
      <c r="J7380" s="5">
        <v>1</v>
      </c>
      <c r="K7380" s="5">
        <v>10</v>
      </c>
      <c r="L7380" s="5">
        <v>24</v>
      </c>
      <c r="M7380" s="5">
        <v>1</v>
      </c>
      <c r="N7380" s="5">
        <v>0</v>
      </c>
      <c r="O7380" s="5">
        <v>22</v>
      </c>
      <c r="P7380" s="5">
        <v>90000</v>
      </c>
      <c r="Q7380" s="5">
        <v>20</v>
      </c>
      <c r="R7380" s="5">
        <v>25</v>
      </c>
      <c r="S7380" s="5" t="s">
        <v>26</v>
      </c>
      <c r="T7380" s="5"/>
    </row>
    <row r="7381" spans="1:20" x14ac:dyDescent="0.25">
      <c r="A7381" s="5">
        <f>7374</f>
      </c>
      <c r="B7381" s="5" t="s">
        <v>7400</v>
      </c>
      <c r="C7381" s="5" t="s">
        <v>27</v>
      </c>
      <c r="D7381" s="5" t="s">
        <v>26</v>
      </c>
      <c r="E7381" s="5">
        <v>24</v>
      </c>
      <c r="F7381" s="5">
        <v>70</v>
      </c>
      <c r="G7381" s="5">
        <v>1</v>
      </c>
      <c r="H7381" s="5">
        <v>5</v>
      </c>
      <c r="I7381" s="5">
        <v>21</v>
      </c>
      <c r="J7381" s="5">
        <v>1</v>
      </c>
      <c r="K7381" s="5">
        <v>10</v>
      </c>
      <c r="L7381" s="5">
        <v>24</v>
      </c>
      <c r="M7381" s="5">
        <v>1</v>
      </c>
      <c r="N7381" s="5">
        <v>0</v>
      </c>
      <c r="O7381" s="5">
        <v>22</v>
      </c>
      <c r="P7381" s="5">
        <v>90000</v>
      </c>
      <c r="Q7381" s="5">
        <v>20</v>
      </c>
      <c r="R7381" s="5">
        <v>25</v>
      </c>
      <c r="S7381" s="5" t="s">
        <v>26</v>
      </c>
      <c r="T7381" s="5"/>
    </row>
    <row r="7382" spans="1:20" x14ac:dyDescent="0.25">
      <c r="A7382" s="5">
        <f>7375</f>
      </c>
      <c r="B7382" s="5" t="s">
        <v>7401</v>
      </c>
      <c r="C7382" s="5" t="s">
        <v>27</v>
      </c>
      <c r="D7382" s="5" t="s">
        <v>26</v>
      </c>
      <c r="E7382" s="5">
        <v>24</v>
      </c>
      <c r="F7382" s="5">
        <v>70</v>
      </c>
      <c r="G7382" s="5">
        <v>1</v>
      </c>
      <c r="H7382" s="5">
        <v>5</v>
      </c>
      <c r="I7382" s="5">
        <v>21</v>
      </c>
      <c r="J7382" s="5">
        <v>1</v>
      </c>
      <c r="K7382" s="5">
        <v>10</v>
      </c>
      <c r="L7382" s="5">
        <v>24</v>
      </c>
      <c r="M7382" s="5">
        <v>1</v>
      </c>
      <c r="N7382" s="5">
        <v>0</v>
      </c>
      <c r="O7382" s="5">
        <v>22</v>
      </c>
      <c r="P7382" s="5">
        <v>90000</v>
      </c>
      <c r="Q7382" s="5">
        <v>20</v>
      </c>
      <c r="R7382" s="5">
        <v>25</v>
      </c>
      <c r="S7382" s="5" t="s">
        <v>26</v>
      </c>
      <c r="T7382" s="5"/>
    </row>
    <row r="7383" spans="1:20" x14ac:dyDescent="0.25">
      <c r="A7383" s="5">
        <f>7376</f>
      </c>
      <c r="B7383" s="5" t="s">
        <v>7402</v>
      </c>
      <c r="C7383" s="5" t="s">
        <v>27</v>
      </c>
      <c r="D7383" s="5" t="s">
        <v>26</v>
      </c>
      <c r="E7383" s="5">
        <v>24</v>
      </c>
      <c r="F7383" s="5">
        <v>70</v>
      </c>
      <c r="G7383" s="5">
        <v>1</v>
      </c>
      <c r="H7383" s="5">
        <v>5</v>
      </c>
      <c r="I7383" s="5">
        <v>21</v>
      </c>
      <c r="J7383" s="5">
        <v>1</v>
      </c>
      <c r="K7383" s="5">
        <v>10</v>
      </c>
      <c r="L7383" s="5">
        <v>24</v>
      </c>
      <c r="M7383" s="5">
        <v>1</v>
      </c>
      <c r="N7383" s="5">
        <v>0</v>
      </c>
      <c r="O7383" s="5">
        <v>22</v>
      </c>
      <c r="P7383" s="5">
        <v>90000</v>
      </c>
      <c r="Q7383" s="5">
        <v>20</v>
      </c>
      <c r="R7383" s="5">
        <v>25</v>
      </c>
      <c r="S7383" s="5" t="s">
        <v>26</v>
      </c>
      <c r="T7383" s="5"/>
    </row>
    <row r="7384" spans="1:20" x14ac:dyDescent="0.25">
      <c r="A7384" s="5">
        <f>7377</f>
      </c>
      <c r="B7384" s="5" t="s">
        <v>7403</v>
      </c>
      <c r="C7384" s="5" t="s">
        <v>27</v>
      </c>
      <c r="D7384" s="5" t="s">
        <v>26</v>
      </c>
      <c r="E7384" s="5">
        <v>24</v>
      </c>
      <c r="F7384" s="5">
        <v>70</v>
      </c>
      <c r="G7384" s="5">
        <v>1</v>
      </c>
      <c r="H7384" s="5">
        <v>5</v>
      </c>
      <c r="I7384" s="5">
        <v>21</v>
      </c>
      <c r="J7384" s="5">
        <v>1</v>
      </c>
      <c r="K7384" s="5">
        <v>10</v>
      </c>
      <c r="L7384" s="5">
        <v>24</v>
      </c>
      <c r="M7384" s="5">
        <v>1</v>
      </c>
      <c r="N7384" s="5">
        <v>0</v>
      </c>
      <c r="O7384" s="5">
        <v>22</v>
      </c>
      <c r="P7384" s="5">
        <v>90000</v>
      </c>
      <c r="Q7384" s="5">
        <v>20</v>
      </c>
      <c r="R7384" s="5">
        <v>25</v>
      </c>
      <c r="S7384" s="5" t="s">
        <v>26</v>
      </c>
      <c r="T7384" s="5"/>
    </row>
    <row r="7385" spans="1:20" x14ac:dyDescent="0.25">
      <c r="A7385" s="5">
        <f>7378</f>
      </c>
      <c r="B7385" s="5" t="s">
        <v>7404</v>
      </c>
      <c r="C7385" s="5" t="s">
        <v>27</v>
      </c>
      <c r="D7385" s="5" t="s">
        <v>26</v>
      </c>
      <c r="E7385" s="5">
        <v>24</v>
      </c>
      <c r="F7385" s="5">
        <v>70</v>
      </c>
      <c r="G7385" s="5">
        <v>1</v>
      </c>
      <c r="H7385" s="5">
        <v>5</v>
      </c>
      <c r="I7385" s="5">
        <v>21</v>
      </c>
      <c r="J7385" s="5">
        <v>1</v>
      </c>
      <c r="K7385" s="5">
        <v>10</v>
      </c>
      <c r="L7385" s="5">
        <v>24</v>
      </c>
      <c r="M7385" s="5">
        <v>1</v>
      </c>
      <c r="N7385" s="5">
        <v>0</v>
      </c>
      <c r="O7385" s="5">
        <v>22</v>
      </c>
      <c r="P7385" s="5">
        <v>90000</v>
      </c>
      <c r="Q7385" s="5">
        <v>20</v>
      </c>
      <c r="R7385" s="5">
        <v>25</v>
      </c>
      <c r="S7385" s="5" t="s">
        <v>26</v>
      </c>
      <c r="T7385" s="5"/>
    </row>
    <row r="7386" spans="1:20" x14ac:dyDescent="0.25">
      <c r="A7386" s="5">
        <f>7379</f>
      </c>
      <c r="B7386" s="5" t="s">
        <v>7405</v>
      </c>
      <c r="C7386" s="5" t="s">
        <v>27</v>
      </c>
      <c r="D7386" s="5" t="s">
        <v>26</v>
      </c>
      <c r="E7386" s="5">
        <v>24</v>
      </c>
      <c r="F7386" s="5">
        <v>70</v>
      </c>
      <c r="G7386" s="5">
        <v>1</v>
      </c>
      <c r="H7386" s="5">
        <v>5</v>
      </c>
      <c r="I7386" s="5">
        <v>21</v>
      </c>
      <c r="J7386" s="5">
        <v>1</v>
      </c>
      <c r="K7386" s="5">
        <v>10</v>
      </c>
      <c r="L7386" s="5">
        <v>24</v>
      </c>
      <c r="M7386" s="5">
        <v>1</v>
      </c>
      <c r="N7386" s="5">
        <v>0</v>
      </c>
      <c r="O7386" s="5">
        <v>22</v>
      </c>
      <c r="P7386" s="5">
        <v>90000</v>
      </c>
      <c r="Q7386" s="5">
        <v>20</v>
      </c>
      <c r="R7386" s="5">
        <v>25</v>
      </c>
      <c r="S7386" s="5" t="s">
        <v>26</v>
      </c>
      <c r="T7386" s="5"/>
    </row>
    <row r="7387" spans="1:20" x14ac:dyDescent="0.25">
      <c r="A7387" s="5">
        <f>7380</f>
      </c>
      <c r="B7387" s="5" t="s">
        <v>7406</v>
      </c>
      <c r="C7387" s="5" t="s">
        <v>27</v>
      </c>
      <c r="D7387" s="5" t="s">
        <v>26</v>
      </c>
      <c r="E7387" s="5">
        <v>24</v>
      </c>
      <c r="F7387" s="5">
        <v>70</v>
      </c>
      <c r="G7387" s="5">
        <v>1</v>
      </c>
      <c r="H7387" s="5">
        <v>5</v>
      </c>
      <c r="I7387" s="5">
        <v>21</v>
      </c>
      <c r="J7387" s="5">
        <v>1</v>
      </c>
      <c r="K7387" s="5">
        <v>10</v>
      </c>
      <c r="L7387" s="5">
        <v>24</v>
      </c>
      <c r="M7387" s="5">
        <v>1</v>
      </c>
      <c r="N7387" s="5">
        <v>0</v>
      </c>
      <c r="O7387" s="5">
        <v>22</v>
      </c>
      <c r="P7387" s="5">
        <v>90000</v>
      </c>
      <c r="Q7387" s="5">
        <v>20</v>
      </c>
      <c r="R7387" s="5">
        <v>25</v>
      </c>
      <c r="S7387" s="5" t="s">
        <v>26</v>
      </c>
      <c r="T7387" s="5"/>
    </row>
    <row r="7388" spans="1:20" x14ac:dyDescent="0.25">
      <c r="A7388" s="5">
        <f>7381</f>
      </c>
      <c r="B7388" s="5" t="s">
        <v>7407</v>
      </c>
      <c r="C7388" s="5" t="s">
        <v>27</v>
      </c>
      <c r="D7388" s="5" t="s">
        <v>26</v>
      </c>
      <c r="E7388" s="5">
        <v>24</v>
      </c>
      <c r="F7388" s="5">
        <v>70</v>
      </c>
      <c r="G7388" s="5">
        <v>1</v>
      </c>
      <c r="H7388" s="5">
        <v>5</v>
      </c>
      <c r="I7388" s="5">
        <v>21</v>
      </c>
      <c r="J7388" s="5">
        <v>1</v>
      </c>
      <c r="K7388" s="5">
        <v>10</v>
      </c>
      <c r="L7388" s="5">
        <v>24</v>
      </c>
      <c r="M7388" s="5">
        <v>1</v>
      </c>
      <c r="N7388" s="5">
        <v>0</v>
      </c>
      <c r="O7388" s="5">
        <v>22</v>
      </c>
      <c r="P7388" s="5">
        <v>90000</v>
      </c>
      <c r="Q7388" s="5">
        <v>20</v>
      </c>
      <c r="R7388" s="5">
        <v>25</v>
      </c>
      <c r="S7388" s="5" t="s">
        <v>26</v>
      </c>
      <c r="T7388" s="5"/>
    </row>
    <row r="7389" spans="1:20" x14ac:dyDescent="0.25">
      <c r="A7389" s="5">
        <f>7382</f>
      </c>
      <c r="B7389" s="5" t="s">
        <v>7408</v>
      </c>
      <c r="C7389" s="5" t="s">
        <v>27</v>
      </c>
      <c r="D7389" s="5" t="s">
        <v>26</v>
      </c>
      <c r="E7389" s="5">
        <v>24</v>
      </c>
      <c r="F7389" s="5">
        <v>70</v>
      </c>
      <c r="G7389" s="5">
        <v>1</v>
      </c>
      <c r="H7389" s="5">
        <v>5</v>
      </c>
      <c r="I7389" s="5">
        <v>21</v>
      </c>
      <c r="J7389" s="5">
        <v>1</v>
      </c>
      <c r="K7389" s="5">
        <v>10</v>
      </c>
      <c r="L7389" s="5">
        <v>24</v>
      </c>
      <c r="M7389" s="5">
        <v>1</v>
      </c>
      <c r="N7389" s="5">
        <v>0</v>
      </c>
      <c r="O7389" s="5">
        <v>22</v>
      </c>
      <c r="P7389" s="5">
        <v>90000</v>
      </c>
      <c r="Q7389" s="5">
        <v>20</v>
      </c>
      <c r="R7389" s="5">
        <v>25</v>
      </c>
      <c r="S7389" s="5" t="s">
        <v>26</v>
      </c>
      <c r="T7389" s="5"/>
    </row>
    <row r="7390" spans="1:20" x14ac:dyDescent="0.25">
      <c r="A7390" s="5">
        <f>7383</f>
      </c>
      <c r="B7390" s="5" t="s">
        <v>7409</v>
      </c>
      <c r="C7390" s="5" t="s">
        <v>27</v>
      </c>
      <c r="D7390" s="5" t="s">
        <v>26</v>
      </c>
      <c r="E7390" s="5">
        <v>24</v>
      </c>
      <c r="F7390" s="5">
        <v>70</v>
      </c>
      <c r="G7390" s="5">
        <v>1</v>
      </c>
      <c r="H7390" s="5">
        <v>5</v>
      </c>
      <c r="I7390" s="5">
        <v>21</v>
      </c>
      <c r="J7390" s="5">
        <v>1</v>
      </c>
      <c r="K7390" s="5">
        <v>10</v>
      </c>
      <c r="L7390" s="5">
        <v>24</v>
      </c>
      <c r="M7390" s="5">
        <v>1</v>
      </c>
      <c r="N7390" s="5">
        <v>0</v>
      </c>
      <c r="O7390" s="5">
        <v>22</v>
      </c>
      <c r="P7390" s="5">
        <v>90000</v>
      </c>
      <c r="Q7390" s="5">
        <v>20</v>
      </c>
      <c r="R7390" s="5">
        <v>25</v>
      </c>
      <c r="S7390" s="5" t="s">
        <v>26</v>
      </c>
      <c r="T7390" s="5"/>
    </row>
    <row r="7391" spans="1:20" x14ac:dyDescent="0.25">
      <c r="A7391" s="5">
        <f>7384</f>
      </c>
      <c r="B7391" s="5" t="s">
        <v>7410</v>
      </c>
      <c r="C7391" s="5" t="s">
        <v>27</v>
      </c>
      <c r="D7391" s="5" t="s">
        <v>26</v>
      </c>
      <c r="E7391" s="5">
        <v>24</v>
      </c>
      <c r="F7391" s="5">
        <v>70</v>
      </c>
      <c r="G7391" s="5">
        <v>1</v>
      </c>
      <c r="H7391" s="5">
        <v>5</v>
      </c>
      <c r="I7391" s="5">
        <v>21</v>
      </c>
      <c r="J7391" s="5">
        <v>1</v>
      </c>
      <c r="K7391" s="5">
        <v>10</v>
      </c>
      <c r="L7391" s="5">
        <v>24</v>
      </c>
      <c r="M7391" s="5">
        <v>1</v>
      </c>
      <c r="N7391" s="5">
        <v>0</v>
      </c>
      <c r="O7391" s="5">
        <v>22</v>
      </c>
      <c r="P7391" s="5">
        <v>90000</v>
      </c>
      <c r="Q7391" s="5">
        <v>20</v>
      </c>
      <c r="R7391" s="5">
        <v>25</v>
      </c>
      <c r="S7391" s="5" t="s">
        <v>26</v>
      </c>
      <c r="T7391" s="5"/>
    </row>
    <row r="7392" spans="1:20" x14ac:dyDescent="0.25">
      <c r="A7392" s="5">
        <f>7385</f>
      </c>
      <c r="B7392" s="5" t="s">
        <v>7411</v>
      </c>
      <c r="C7392" s="5" t="s">
        <v>27</v>
      </c>
      <c r="D7392" s="5" t="s">
        <v>26</v>
      </c>
      <c r="E7392" s="5">
        <v>24</v>
      </c>
      <c r="F7392" s="5">
        <v>70</v>
      </c>
      <c r="G7392" s="5">
        <v>1</v>
      </c>
      <c r="H7392" s="5">
        <v>5</v>
      </c>
      <c r="I7392" s="5">
        <v>21</v>
      </c>
      <c r="J7392" s="5">
        <v>1</v>
      </c>
      <c r="K7392" s="5">
        <v>10</v>
      </c>
      <c r="L7392" s="5">
        <v>24</v>
      </c>
      <c r="M7392" s="5">
        <v>1</v>
      </c>
      <c r="N7392" s="5">
        <v>0</v>
      </c>
      <c r="O7392" s="5">
        <v>22</v>
      </c>
      <c r="P7392" s="5">
        <v>90000</v>
      </c>
      <c r="Q7392" s="5">
        <v>20</v>
      </c>
      <c r="R7392" s="5">
        <v>25</v>
      </c>
      <c r="S7392" s="5" t="s">
        <v>26</v>
      </c>
      <c r="T7392" s="5"/>
    </row>
    <row r="7393" spans="1:20" x14ac:dyDescent="0.25">
      <c r="A7393" s="5">
        <f>7386</f>
      </c>
      <c r="B7393" s="5" t="s">
        <v>7412</v>
      </c>
      <c r="C7393" s="5" t="s">
        <v>27</v>
      </c>
      <c r="D7393" s="5" t="s">
        <v>26</v>
      </c>
      <c r="E7393" s="5">
        <v>24</v>
      </c>
      <c r="F7393" s="5">
        <v>70</v>
      </c>
      <c r="G7393" s="5">
        <v>1</v>
      </c>
      <c r="H7393" s="5">
        <v>5</v>
      </c>
      <c r="I7393" s="5">
        <v>21</v>
      </c>
      <c r="J7393" s="5">
        <v>1</v>
      </c>
      <c r="K7393" s="5">
        <v>10</v>
      </c>
      <c r="L7393" s="5">
        <v>24</v>
      </c>
      <c r="M7393" s="5">
        <v>1</v>
      </c>
      <c r="N7393" s="5">
        <v>0</v>
      </c>
      <c r="O7393" s="5">
        <v>22</v>
      </c>
      <c r="P7393" s="5">
        <v>90000</v>
      </c>
      <c r="Q7393" s="5">
        <v>20</v>
      </c>
      <c r="R7393" s="5">
        <v>25</v>
      </c>
      <c r="S7393" s="5" t="s">
        <v>26</v>
      </c>
      <c r="T7393" s="5"/>
    </row>
    <row r="7394" spans="1:20" x14ac:dyDescent="0.25">
      <c r="A7394" s="5">
        <f>7387</f>
      </c>
      <c r="B7394" s="5" t="s">
        <v>7413</v>
      </c>
      <c r="C7394" s="5" t="s">
        <v>27</v>
      </c>
      <c r="D7394" s="5" t="s">
        <v>26</v>
      </c>
      <c r="E7394" s="5">
        <v>24</v>
      </c>
      <c r="F7394" s="5">
        <v>70</v>
      </c>
      <c r="G7394" s="5">
        <v>1</v>
      </c>
      <c r="H7394" s="5">
        <v>5</v>
      </c>
      <c r="I7394" s="5">
        <v>21</v>
      </c>
      <c r="J7394" s="5">
        <v>1</v>
      </c>
      <c r="K7394" s="5">
        <v>10</v>
      </c>
      <c r="L7394" s="5">
        <v>24</v>
      </c>
      <c r="M7394" s="5">
        <v>1</v>
      </c>
      <c r="N7394" s="5">
        <v>0</v>
      </c>
      <c r="O7394" s="5">
        <v>22</v>
      </c>
      <c r="P7394" s="5">
        <v>90000</v>
      </c>
      <c r="Q7394" s="5">
        <v>20</v>
      </c>
      <c r="R7394" s="5">
        <v>25</v>
      </c>
      <c r="S7394" s="5" t="s">
        <v>26</v>
      </c>
      <c r="T7394" s="5"/>
    </row>
    <row r="7395" spans="1:20" x14ac:dyDescent="0.25">
      <c r="A7395" s="5">
        <f>7388</f>
      </c>
      <c r="B7395" s="5" t="s">
        <v>7414</v>
      </c>
      <c r="C7395" s="5" t="s">
        <v>27</v>
      </c>
      <c r="D7395" s="5" t="s">
        <v>26</v>
      </c>
      <c r="E7395" s="5">
        <v>24</v>
      </c>
      <c r="F7395" s="5">
        <v>70</v>
      </c>
      <c r="G7395" s="5">
        <v>1</v>
      </c>
      <c r="H7395" s="5">
        <v>5</v>
      </c>
      <c r="I7395" s="5">
        <v>21</v>
      </c>
      <c r="J7395" s="5">
        <v>1</v>
      </c>
      <c r="K7395" s="5">
        <v>10</v>
      </c>
      <c r="L7395" s="5">
        <v>24</v>
      </c>
      <c r="M7395" s="5">
        <v>1</v>
      </c>
      <c r="N7395" s="5">
        <v>0</v>
      </c>
      <c r="O7395" s="5">
        <v>22</v>
      </c>
      <c r="P7395" s="5">
        <v>90000</v>
      </c>
      <c r="Q7395" s="5">
        <v>20</v>
      </c>
      <c r="R7395" s="5">
        <v>25</v>
      </c>
      <c r="S7395" s="5" t="s">
        <v>26</v>
      </c>
      <c r="T7395" s="5"/>
    </row>
    <row r="7396" spans="1:20" x14ac:dyDescent="0.25">
      <c r="A7396" s="5">
        <f>7389</f>
      </c>
      <c r="B7396" s="5" t="s">
        <v>7415</v>
      </c>
      <c r="C7396" s="5" t="s">
        <v>27</v>
      </c>
      <c r="D7396" s="5" t="s">
        <v>26</v>
      </c>
      <c r="E7396" s="5">
        <v>24</v>
      </c>
      <c r="F7396" s="5">
        <v>70</v>
      </c>
      <c r="G7396" s="5">
        <v>1</v>
      </c>
      <c r="H7396" s="5">
        <v>5</v>
      </c>
      <c r="I7396" s="5">
        <v>21</v>
      </c>
      <c r="J7396" s="5">
        <v>1</v>
      </c>
      <c r="K7396" s="5">
        <v>10</v>
      </c>
      <c r="L7396" s="5">
        <v>24</v>
      </c>
      <c r="M7396" s="5">
        <v>1</v>
      </c>
      <c r="N7396" s="5">
        <v>0</v>
      </c>
      <c r="O7396" s="5">
        <v>22</v>
      </c>
      <c r="P7396" s="5">
        <v>90000</v>
      </c>
      <c r="Q7396" s="5">
        <v>20</v>
      </c>
      <c r="R7396" s="5">
        <v>25</v>
      </c>
      <c r="S7396" s="5" t="s">
        <v>26</v>
      </c>
      <c r="T7396" s="5"/>
    </row>
    <row r="7397" spans="1:20" x14ac:dyDescent="0.25">
      <c r="A7397" s="5">
        <f>7390</f>
      </c>
      <c r="B7397" s="5" t="s">
        <v>7416</v>
      </c>
      <c r="C7397" s="5" t="s">
        <v>27</v>
      </c>
      <c r="D7397" s="5" t="s">
        <v>26</v>
      </c>
      <c r="E7397" s="5">
        <v>24</v>
      </c>
      <c r="F7397" s="5">
        <v>70</v>
      </c>
      <c r="G7397" s="5">
        <v>1</v>
      </c>
      <c r="H7397" s="5">
        <v>5</v>
      </c>
      <c r="I7397" s="5">
        <v>21</v>
      </c>
      <c r="J7397" s="5">
        <v>1</v>
      </c>
      <c r="K7397" s="5">
        <v>10</v>
      </c>
      <c r="L7397" s="5">
        <v>24</v>
      </c>
      <c r="M7397" s="5">
        <v>1</v>
      </c>
      <c r="N7397" s="5">
        <v>0</v>
      </c>
      <c r="O7397" s="5">
        <v>22</v>
      </c>
      <c r="P7397" s="5">
        <v>90000</v>
      </c>
      <c r="Q7397" s="5">
        <v>20</v>
      </c>
      <c r="R7397" s="5">
        <v>25</v>
      </c>
      <c r="S7397" s="5" t="s">
        <v>26</v>
      </c>
      <c r="T7397" s="5"/>
    </row>
    <row r="7398" spans="1:20" x14ac:dyDescent="0.25">
      <c r="A7398" s="5">
        <f>7391</f>
      </c>
      <c r="B7398" s="5" t="s">
        <v>7417</v>
      </c>
      <c r="C7398" s="5" t="s">
        <v>27</v>
      </c>
      <c r="D7398" s="5" t="s">
        <v>26</v>
      </c>
      <c r="E7398" s="5">
        <v>24</v>
      </c>
      <c r="F7398" s="5">
        <v>70</v>
      </c>
      <c r="G7398" s="5">
        <v>1</v>
      </c>
      <c r="H7398" s="5">
        <v>5</v>
      </c>
      <c r="I7398" s="5">
        <v>21</v>
      </c>
      <c r="J7398" s="5">
        <v>1</v>
      </c>
      <c r="K7398" s="5">
        <v>10</v>
      </c>
      <c r="L7398" s="5">
        <v>24</v>
      </c>
      <c r="M7398" s="5">
        <v>1</v>
      </c>
      <c r="N7398" s="5">
        <v>0</v>
      </c>
      <c r="O7398" s="5">
        <v>22</v>
      </c>
      <c r="P7398" s="5">
        <v>90000</v>
      </c>
      <c r="Q7398" s="5">
        <v>20</v>
      </c>
      <c r="R7398" s="5">
        <v>25</v>
      </c>
      <c r="S7398" s="5" t="s">
        <v>26</v>
      </c>
      <c r="T7398" s="5"/>
    </row>
    <row r="7399" spans="1:20" x14ac:dyDescent="0.25">
      <c r="A7399" s="5">
        <f>7392</f>
      </c>
      <c r="B7399" s="5" t="s">
        <v>7418</v>
      </c>
      <c r="C7399" s="5" t="s">
        <v>27</v>
      </c>
      <c r="D7399" s="5" t="s">
        <v>26</v>
      </c>
      <c r="E7399" s="5">
        <v>24</v>
      </c>
      <c r="F7399" s="5">
        <v>70</v>
      </c>
      <c r="G7399" s="5">
        <v>1</v>
      </c>
      <c r="H7399" s="5">
        <v>5</v>
      </c>
      <c r="I7399" s="5">
        <v>21</v>
      </c>
      <c r="J7399" s="5">
        <v>1</v>
      </c>
      <c r="K7399" s="5">
        <v>10</v>
      </c>
      <c r="L7399" s="5">
        <v>24</v>
      </c>
      <c r="M7399" s="5">
        <v>1</v>
      </c>
      <c r="N7399" s="5">
        <v>0</v>
      </c>
      <c r="O7399" s="5">
        <v>22</v>
      </c>
      <c r="P7399" s="5">
        <v>90000</v>
      </c>
      <c r="Q7399" s="5">
        <v>20</v>
      </c>
      <c r="R7399" s="5">
        <v>25</v>
      </c>
      <c r="S7399" s="5" t="s">
        <v>26</v>
      </c>
      <c r="T7399" s="5"/>
    </row>
    <row r="7400" spans="1:20" x14ac:dyDescent="0.25">
      <c r="A7400" s="5">
        <f>7393</f>
      </c>
      <c r="B7400" s="5" t="s">
        <v>7419</v>
      </c>
      <c r="C7400" s="5" t="s">
        <v>27</v>
      </c>
      <c r="D7400" s="5" t="s">
        <v>26</v>
      </c>
      <c r="E7400" s="5">
        <v>24</v>
      </c>
      <c r="F7400" s="5">
        <v>70</v>
      </c>
      <c r="G7400" s="5">
        <v>1</v>
      </c>
      <c r="H7400" s="5">
        <v>5</v>
      </c>
      <c r="I7400" s="5">
        <v>21</v>
      </c>
      <c r="J7400" s="5">
        <v>1</v>
      </c>
      <c r="K7400" s="5">
        <v>10</v>
      </c>
      <c r="L7400" s="5">
        <v>24</v>
      </c>
      <c r="M7400" s="5">
        <v>1</v>
      </c>
      <c r="N7400" s="5">
        <v>0</v>
      </c>
      <c r="O7400" s="5">
        <v>22</v>
      </c>
      <c r="P7400" s="5">
        <v>90000</v>
      </c>
      <c r="Q7400" s="5">
        <v>20</v>
      </c>
      <c r="R7400" s="5">
        <v>25</v>
      </c>
      <c r="S7400" s="5" t="s">
        <v>26</v>
      </c>
      <c r="T7400" s="5"/>
    </row>
    <row r="7401" spans="1:20" x14ac:dyDescent="0.25">
      <c r="A7401" s="5">
        <f>7394</f>
      </c>
      <c r="B7401" s="5" t="s">
        <v>7420</v>
      </c>
      <c r="C7401" s="5" t="s">
        <v>27</v>
      </c>
      <c r="D7401" s="5" t="s">
        <v>26</v>
      </c>
      <c r="E7401" s="5">
        <v>24</v>
      </c>
      <c r="F7401" s="5">
        <v>70</v>
      </c>
      <c r="G7401" s="5">
        <v>1</v>
      </c>
      <c r="H7401" s="5">
        <v>5</v>
      </c>
      <c r="I7401" s="5">
        <v>21</v>
      </c>
      <c r="J7401" s="5">
        <v>1</v>
      </c>
      <c r="K7401" s="5">
        <v>10</v>
      </c>
      <c r="L7401" s="5">
        <v>24</v>
      </c>
      <c r="M7401" s="5">
        <v>1</v>
      </c>
      <c r="N7401" s="5">
        <v>0</v>
      </c>
      <c r="O7401" s="5">
        <v>22</v>
      </c>
      <c r="P7401" s="5">
        <v>90000</v>
      </c>
      <c r="Q7401" s="5">
        <v>20</v>
      </c>
      <c r="R7401" s="5">
        <v>25</v>
      </c>
      <c r="S7401" s="5" t="s">
        <v>26</v>
      </c>
      <c r="T7401" s="5"/>
    </row>
    <row r="7402" spans="1:20" x14ac:dyDescent="0.25">
      <c r="A7402" s="5">
        <f>7395</f>
      </c>
      <c r="B7402" s="5" t="s">
        <v>7421</v>
      </c>
      <c r="C7402" s="5" t="s">
        <v>27</v>
      </c>
      <c r="D7402" s="5" t="s">
        <v>26</v>
      </c>
      <c r="E7402" s="5">
        <v>24</v>
      </c>
      <c r="F7402" s="5">
        <v>70</v>
      </c>
      <c r="G7402" s="5">
        <v>1</v>
      </c>
      <c r="H7402" s="5">
        <v>5</v>
      </c>
      <c r="I7402" s="5">
        <v>21</v>
      </c>
      <c r="J7402" s="5">
        <v>1</v>
      </c>
      <c r="K7402" s="5">
        <v>10</v>
      </c>
      <c r="L7402" s="5">
        <v>24</v>
      </c>
      <c r="M7402" s="5">
        <v>1</v>
      </c>
      <c r="N7402" s="5">
        <v>0</v>
      </c>
      <c r="O7402" s="5">
        <v>22</v>
      </c>
      <c r="P7402" s="5">
        <v>90000</v>
      </c>
      <c r="Q7402" s="5">
        <v>20</v>
      </c>
      <c r="R7402" s="5">
        <v>25</v>
      </c>
      <c r="S7402" s="5" t="s">
        <v>26</v>
      </c>
      <c r="T7402" s="5"/>
    </row>
    <row r="7403" spans="1:20" x14ac:dyDescent="0.25">
      <c r="A7403" s="5">
        <f>7396</f>
      </c>
      <c r="B7403" s="5" t="s">
        <v>7422</v>
      </c>
      <c r="C7403" s="5" t="s">
        <v>27</v>
      </c>
      <c r="D7403" s="5" t="s">
        <v>26</v>
      </c>
      <c r="E7403" s="5">
        <v>24</v>
      </c>
      <c r="F7403" s="5">
        <v>70</v>
      </c>
      <c r="G7403" s="5">
        <v>1</v>
      </c>
      <c r="H7403" s="5">
        <v>5</v>
      </c>
      <c r="I7403" s="5">
        <v>21</v>
      </c>
      <c r="J7403" s="5">
        <v>1</v>
      </c>
      <c r="K7403" s="5">
        <v>10</v>
      </c>
      <c r="L7403" s="5">
        <v>24</v>
      </c>
      <c r="M7403" s="5">
        <v>1</v>
      </c>
      <c r="N7403" s="5">
        <v>0</v>
      </c>
      <c r="O7403" s="5">
        <v>22</v>
      </c>
      <c r="P7403" s="5">
        <v>90000</v>
      </c>
      <c r="Q7403" s="5">
        <v>20</v>
      </c>
      <c r="R7403" s="5">
        <v>25</v>
      </c>
      <c r="S7403" s="5" t="s">
        <v>26</v>
      </c>
      <c r="T7403" s="5"/>
    </row>
    <row r="7404" spans="1:20" x14ac:dyDescent="0.25">
      <c r="A7404" s="5">
        <f>7397</f>
      </c>
      <c r="B7404" s="5" t="s">
        <v>7423</v>
      </c>
      <c r="C7404" s="5" t="s">
        <v>27</v>
      </c>
      <c r="D7404" s="5" t="s">
        <v>26</v>
      </c>
      <c r="E7404" s="5">
        <v>24</v>
      </c>
      <c r="F7404" s="5">
        <v>70</v>
      </c>
      <c r="G7404" s="5">
        <v>1</v>
      </c>
      <c r="H7404" s="5">
        <v>5</v>
      </c>
      <c r="I7404" s="5">
        <v>21</v>
      </c>
      <c r="J7404" s="5">
        <v>1</v>
      </c>
      <c r="K7404" s="5">
        <v>10</v>
      </c>
      <c r="L7404" s="5">
        <v>24</v>
      </c>
      <c r="M7404" s="5">
        <v>1</v>
      </c>
      <c r="N7404" s="5">
        <v>0</v>
      </c>
      <c r="O7404" s="5">
        <v>22</v>
      </c>
      <c r="P7404" s="5">
        <v>90000</v>
      </c>
      <c r="Q7404" s="5">
        <v>20</v>
      </c>
      <c r="R7404" s="5">
        <v>25</v>
      </c>
      <c r="S7404" s="5" t="s">
        <v>26</v>
      </c>
      <c r="T7404" s="5"/>
    </row>
    <row r="7405" spans="1:20" x14ac:dyDescent="0.25">
      <c r="A7405" s="5">
        <f>7398</f>
      </c>
      <c r="B7405" s="5" t="s">
        <v>7424</v>
      </c>
      <c r="C7405" s="5" t="s">
        <v>27</v>
      </c>
      <c r="D7405" s="5" t="s">
        <v>26</v>
      </c>
      <c r="E7405" s="5">
        <v>24</v>
      </c>
      <c r="F7405" s="5">
        <v>70</v>
      </c>
      <c r="G7405" s="5">
        <v>1</v>
      </c>
      <c r="H7405" s="5">
        <v>5</v>
      </c>
      <c r="I7405" s="5">
        <v>21</v>
      </c>
      <c r="J7405" s="5">
        <v>1</v>
      </c>
      <c r="K7405" s="5">
        <v>10</v>
      </c>
      <c r="L7405" s="5">
        <v>24</v>
      </c>
      <c r="M7405" s="5">
        <v>1</v>
      </c>
      <c r="N7405" s="5">
        <v>0</v>
      </c>
      <c r="O7405" s="5">
        <v>22</v>
      </c>
      <c r="P7405" s="5">
        <v>90000</v>
      </c>
      <c r="Q7405" s="5">
        <v>20</v>
      </c>
      <c r="R7405" s="5">
        <v>25</v>
      </c>
      <c r="S7405" s="5" t="s">
        <v>26</v>
      </c>
      <c r="T7405" s="5"/>
    </row>
    <row r="7406" spans="1:20" x14ac:dyDescent="0.25">
      <c r="A7406" s="5">
        <f>7399</f>
      </c>
      <c r="B7406" s="5" t="s">
        <v>7425</v>
      </c>
      <c r="C7406" s="5" t="s">
        <v>27</v>
      </c>
      <c r="D7406" s="5" t="s">
        <v>26</v>
      </c>
      <c r="E7406" s="5">
        <v>24</v>
      </c>
      <c r="F7406" s="5">
        <v>70</v>
      </c>
      <c r="G7406" s="5">
        <v>1</v>
      </c>
      <c r="H7406" s="5">
        <v>5</v>
      </c>
      <c r="I7406" s="5">
        <v>21</v>
      </c>
      <c r="J7406" s="5">
        <v>1</v>
      </c>
      <c r="K7406" s="5">
        <v>10</v>
      </c>
      <c r="L7406" s="5">
        <v>24</v>
      </c>
      <c r="M7406" s="5">
        <v>1</v>
      </c>
      <c r="N7406" s="5">
        <v>0</v>
      </c>
      <c r="O7406" s="5">
        <v>22</v>
      </c>
      <c r="P7406" s="5">
        <v>90000</v>
      </c>
      <c r="Q7406" s="5">
        <v>20</v>
      </c>
      <c r="R7406" s="5">
        <v>25</v>
      </c>
      <c r="S7406" s="5" t="s">
        <v>26</v>
      </c>
      <c r="T7406" s="5"/>
    </row>
    <row r="7407" spans="1:20" x14ac:dyDescent="0.25">
      <c r="A7407" s="5">
        <f>7400</f>
      </c>
      <c r="B7407" s="5" t="s">
        <v>7426</v>
      </c>
      <c r="C7407" s="5" t="s">
        <v>27</v>
      </c>
      <c r="D7407" s="5" t="s">
        <v>26</v>
      </c>
      <c r="E7407" s="5">
        <v>24</v>
      </c>
      <c r="F7407" s="5">
        <v>70</v>
      </c>
      <c r="G7407" s="5">
        <v>1</v>
      </c>
      <c r="H7407" s="5">
        <v>5</v>
      </c>
      <c r="I7407" s="5">
        <v>21</v>
      </c>
      <c r="J7407" s="5">
        <v>1</v>
      </c>
      <c r="K7407" s="5">
        <v>10</v>
      </c>
      <c r="L7407" s="5">
        <v>24</v>
      </c>
      <c r="M7407" s="5">
        <v>1</v>
      </c>
      <c r="N7407" s="5">
        <v>0</v>
      </c>
      <c r="O7407" s="5">
        <v>22</v>
      </c>
      <c r="P7407" s="5">
        <v>90000</v>
      </c>
      <c r="Q7407" s="5">
        <v>20</v>
      </c>
      <c r="R7407" s="5">
        <v>25</v>
      </c>
      <c r="S7407" s="5" t="s">
        <v>26</v>
      </c>
      <c r="T7407" s="5"/>
    </row>
    <row r="7408" spans="1:20" x14ac:dyDescent="0.25">
      <c r="A7408" s="5">
        <f>7401</f>
      </c>
      <c r="B7408" s="5" t="s">
        <v>7427</v>
      </c>
      <c r="C7408" s="5" t="s">
        <v>27</v>
      </c>
      <c r="D7408" s="5" t="s">
        <v>26</v>
      </c>
      <c r="E7408" s="5">
        <v>24</v>
      </c>
      <c r="F7408" s="5">
        <v>70</v>
      </c>
      <c r="G7408" s="5">
        <v>1</v>
      </c>
      <c r="H7408" s="5">
        <v>5</v>
      </c>
      <c r="I7408" s="5">
        <v>21</v>
      </c>
      <c r="J7408" s="5">
        <v>1</v>
      </c>
      <c r="K7408" s="5">
        <v>10</v>
      </c>
      <c r="L7408" s="5">
        <v>24</v>
      </c>
      <c r="M7408" s="5">
        <v>1</v>
      </c>
      <c r="N7408" s="5">
        <v>0</v>
      </c>
      <c r="O7408" s="5">
        <v>22</v>
      </c>
      <c r="P7408" s="5">
        <v>90000</v>
      </c>
      <c r="Q7408" s="5">
        <v>20</v>
      </c>
      <c r="R7408" s="5">
        <v>25</v>
      </c>
      <c r="S7408" s="5" t="s">
        <v>26</v>
      </c>
      <c r="T7408" s="5"/>
    </row>
    <row r="7409" spans="1:20" x14ac:dyDescent="0.25">
      <c r="A7409" s="5">
        <f>7402</f>
      </c>
      <c r="B7409" s="5" t="s">
        <v>7428</v>
      </c>
      <c r="C7409" s="5" t="s">
        <v>27</v>
      </c>
      <c r="D7409" s="5" t="s">
        <v>26</v>
      </c>
      <c r="E7409" s="5">
        <v>24</v>
      </c>
      <c r="F7409" s="5">
        <v>70</v>
      </c>
      <c r="G7409" s="5">
        <v>1</v>
      </c>
      <c r="H7409" s="5">
        <v>5</v>
      </c>
      <c r="I7409" s="5">
        <v>21</v>
      </c>
      <c r="J7409" s="5">
        <v>1</v>
      </c>
      <c r="K7409" s="5">
        <v>10</v>
      </c>
      <c r="L7409" s="5">
        <v>24</v>
      </c>
      <c r="M7409" s="5">
        <v>1</v>
      </c>
      <c r="N7409" s="5">
        <v>0</v>
      </c>
      <c r="O7409" s="5">
        <v>22</v>
      </c>
      <c r="P7409" s="5">
        <v>90000</v>
      </c>
      <c r="Q7409" s="5">
        <v>20</v>
      </c>
      <c r="R7409" s="5">
        <v>25</v>
      </c>
      <c r="S7409" s="5" t="s">
        <v>26</v>
      </c>
      <c r="T7409" s="5"/>
    </row>
    <row r="7410" spans="1:20" x14ac:dyDescent="0.25">
      <c r="A7410" s="5">
        <f>7403</f>
      </c>
      <c r="B7410" s="5" t="s">
        <v>7429</v>
      </c>
      <c r="C7410" s="5" t="s">
        <v>27</v>
      </c>
      <c r="D7410" s="5" t="s">
        <v>26</v>
      </c>
      <c r="E7410" s="5">
        <v>24</v>
      </c>
      <c r="F7410" s="5">
        <v>70</v>
      </c>
      <c r="G7410" s="5">
        <v>1</v>
      </c>
      <c r="H7410" s="5">
        <v>5</v>
      </c>
      <c r="I7410" s="5">
        <v>21</v>
      </c>
      <c r="J7410" s="5">
        <v>1</v>
      </c>
      <c r="K7410" s="5">
        <v>10</v>
      </c>
      <c r="L7410" s="5">
        <v>24</v>
      </c>
      <c r="M7410" s="5">
        <v>1</v>
      </c>
      <c r="N7410" s="5">
        <v>0</v>
      </c>
      <c r="O7410" s="5">
        <v>22</v>
      </c>
      <c r="P7410" s="5">
        <v>90000</v>
      </c>
      <c r="Q7410" s="5">
        <v>20</v>
      </c>
      <c r="R7410" s="5">
        <v>25</v>
      </c>
      <c r="S7410" s="5" t="s">
        <v>26</v>
      </c>
      <c r="T7410" s="5"/>
    </row>
    <row r="7411" spans="1:20" x14ac:dyDescent="0.25">
      <c r="A7411" s="5">
        <f>7404</f>
      </c>
      <c r="B7411" s="5" t="s">
        <v>7430</v>
      </c>
      <c r="C7411" s="5" t="s">
        <v>27</v>
      </c>
      <c r="D7411" s="5" t="s">
        <v>26</v>
      </c>
      <c r="E7411" s="5">
        <v>24</v>
      </c>
      <c r="F7411" s="5">
        <v>70</v>
      </c>
      <c r="G7411" s="5">
        <v>1</v>
      </c>
      <c r="H7411" s="5">
        <v>5</v>
      </c>
      <c r="I7411" s="5">
        <v>21</v>
      </c>
      <c r="J7411" s="5">
        <v>1</v>
      </c>
      <c r="K7411" s="5">
        <v>10</v>
      </c>
      <c r="L7411" s="5">
        <v>24</v>
      </c>
      <c r="M7411" s="5">
        <v>1</v>
      </c>
      <c r="N7411" s="5">
        <v>0</v>
      </c>
      <c r="O7411" s="5">
        <v>22</v>
      </c>
      <c r="P7411" s="5">
        <v>90000</v>
      </c>
      <c r="Q7411" s="5">
        <v>20</v>
      </c>
      <c r="R7411" s="5">
        <v>25</v>
      </c>
      <c r="S7411" s="5" t="s">
        <v>26</v>
      </c>
      <c r="T7411" s="5"/>
    </row>
    <row r="7412" spans="1:20" x14ac:dyDescent="0.25">
      <c r="A7412" s="5">
        <f>7405</f>
      </c>
      <c r="B7412" s="5" t="s">
        <v>7431</v>
      </c>
      <c r="C7412" s="5" t="s">
        <v>27</v>
      </c>
      <c r="D7412" s="5" t="s">
        <v>26</v>
      </c>
      <c r="E7412" s="5">
        <v>24</v>
      </c>
      <c r="F7412" s="5">
        <v>70</v>
      </c>
      <c r="G7412" s="5">
        <v>1</v>
      </c>
      <c r="H7412" s="5">
        <v>5</v>
      </c>
      <c r="I7412" s="5">
        <v>21</v>
      </c>
      <c r="J7412" s="5">
        <v>1</v>
      </c>
      <c r="K7412" s="5">
        <v>10</v>
      </c>
      <c r="L7412" s="5">
        <v>24</v>
      </c>
      <c r="M7412" s="5">
        <v>1</v>
      </c>
      <c r="N7412" s="5">
        <v>0</v>
      </c>
      <c r="O7412" s="5">
        <v>22</v>
      </c>
      <c r="P7412" s="5">
        <v>90000</v>
      </c>
      <c r="Q7412" s="5">
        <v>20</v>
      </c>
      <c r="R7412" s="5">
        <v>25</v>
      </c>
      <c r="S7412" s="5" t="s">
        <v>26</v>
      </c>
      <c r="T7412" s="5"/>
    </row>
    <row r="7413" spans="1:20" x14ac:dyDescent="0.25">
      <c r="A7413" s="5">
        <f>7406</f>
      </c>
      <c r="B7413" s="5" t="s">
        <v>7432</v>
      </c>
      <c r="C7413" s="5" t="s">
        <v>27</v>
      </c>
      <c r="D7413" s="5" t="s">
        <v>26</v>
      </c>
      <c r="E7413" s="5">
        <v>24</v>
      </c>
      <c r="F7413" s="5">
        <v>70</v>
      </c>
      <c r="G7413" s="5">
        <v>1</v>
      </c>
      <c r="H7413" s="5">
        <v>5</v>
      </c>
      <c r="I7413" s="5">
        <v>21</v>
      </c>
      <c r="J7413" s="5">
        <v>1</v>
      </c>
      <c r="K7413" s="5">
        <v>10</v>
      </c>
      <c r="L7413" s="5">
        <v>24</v>
      </c>
      <c r="M7413" s="5">
        <v>1</v>
      </c>
      <c r="N7413" s="5">
        <v>0</v>
      </c>
      <c r="O7413" s="5">
        <v>22</v>
      </c>
      <c r="P7413" s="5">
        <v>90000</v>
      </c>
      <c r="Q7413" s="5">
        <v>20</v>
      </c>
      <c r="R7413" s="5">
        <v>25</v>
      </c>
      <c r="S7413" s="5" t="s">
        <v>26</v>
      </c>
      <c r="T7413" s="5"/>
    </row>
    <row r="7414" spans="1:20" x14ac:dyDescent="0.25">
      <c r="A7414" s="5">
        <f>7407</f>
      </c>
      <c r="B7414" s="5" t="s">
        <v>7433</v>
      </c>
      <c r="C7414" s="5" t="s">
        <v>27</v>
      </c>
      <c r="D7414" s="5" t="s">
        <v>26</v>
      </c>
      <c r="E7414" s="5">
        <v>24</v>
      </c>
      <c r="F7414" s="5">
        <v>70</v>
      </c>
      <c r="G7414" s="5">
        <v>1</v>
      </c>
      <c r="H7414" s="5">
        <v>5</v>
      </c>
      <c r="I7414" s="5">
        <v>21</v>
      </c>
      <c r="J7414" s="5">
        <v>1</v>
      </c>
      <c r="K7414" s="5">
        <v>10</v>
      </c>
      <c r="L7414" s="5">
        <v>24</v>
      </c>
      <c r="M7414" s="5">
        <v>1</v>
      </c>
      <c r="N7414" s="5">
        <v>0</v>
      </c>
      <c r="O7414" s="5">
        <v>22</v>
      </c>
      <c r="P7414" s="5">
        <v>90000</v>
      </c>
      <c r="Q7414" s="5">
        <v>20</v>
      </c>
      <c r="R7414" s="5">
        <v>25</v>
      </c>
      <c r="S7414" s="5" t="s">
        <v>26</v>
      </c>
      <c r="T7414" s="5"/>
    </row>
    <row r="7415" spans="1:20" x14ac:dyDescent="0.25">
      <c r="A7415" s="5">
        <f>7408</f>
      </c>
      <c r="B7415" s="5" t="s">
        <v>7434</v>
      </c>
      <c r="C7415" s="5" t="s">
        <v>27</v>
      </c>
      <c r="D7415" s="5" t="s">
        <v>26</v>
      </c>
      <c r="E7415" s="5">
        <v>24</v>
      </c>
      <c r="F7415" s="5">
        <v>70</v>
      </c>
      <c r="G7415" s="5">
        <v>1</v>
      </c>
      <c r="H7415" s="5">
        <v>5</v>
      </c>
      <c r="I7415" s="5">
        <v>21</v>
      </c>
      <c r="J7415" s="5">
        <v>1</v>
      </c>
      <c r="K7415" s="5">
        <v>10</v>
      </c>
      <c r="L7415" s="5">
        <v>24</v>
      </c>
      <c r="M7415" s="5">
        <v>1</v>
      </c>
      <c r="N7415" s="5">
        <v>0</v>
      </c>
      <c r="O7415" s="5">
        <v>22</v>
      </c>
      <c r="P7415" s="5">
        <v>90000</v>
      </c>
      <c r="Q7415" s="5">
        <v>20</v>
      </c>
      <c r="R7415" s="5">
        <v>25</v>
      </c>
      <c r="S7415" s="5" t="s">
        <v>26</v>
      </c>
      <c r="T7415" s="5"/>
    </row>
    <row r="7416" spans="1:20" x14ac:dyDescent="0.25">
      <c r="A7416" s="5">
        <f>7409</f>
      </c>
      <c r="B7416" s="5" t="s">
        <v>7435</v>
      </c>
      <c r="C7416" s="5" t="s">
        <v>27</v>
      </c>
      <c r="D7416" s="5" t="s">
        <v>26</v>
      </c>
      <c r="E7416" s="5">
        <v>24</v>
      </c>
      <c r="F7416" s="5">
        <v>70</v>
      </c>
      <c r="G7416" s="5">
        <v>1</v>
      </c>
      <c r="H7416" s="5">
        <v>5</v>
      </c>
      <c r="I7416" s="5">
        <v>21</v>
      </c>
      <c r="J7416" s="5">
        <v>1</v>
      </c>
      <c r="K7416" s="5">
        <v>10</v>
      </c>
      <c r="L7416" s="5">
        <v>24</v>
      </c>
      <c r="M7416" s="5">
        <v>1</v>
      </c>
      <c r="N7416" s="5">
        <v>0</v>
      </c>
      <c r="O7416" s="5">
        <v>22</v>
      </c>
      <c r="P7416" s="5">
        <v>90000</v>
      </c>
      <c r="Q7416" s="5">
        <v>20</v>
      </c>
      <c r="R7416" s="5">
        <v>25</v>
      </c>
      <c r="S7416" s="5" t="s">
        <v>26</v>
      </c>
      <c r="T7416" s="5"/>
    </row>
    <row r="7417" spans="1:20" x14ac:dyDescent="0.25">
      <c r="A7417" s="5">
        <f>7410</f>
      </c>
      <c r="B7417" s="5" t="s">
        <v>7436</v>
      </c>
      <c r="C7417" s="5" t="s">
        <v>27</v>
      </c>
      <c r="D7417" s="5" t="s">
        <v>26</v>
      </c>
      <c r="E7417" s="5">
        <v>24</v>
      </c>
      <c r="F7417" s="5">
        <v>70</v>
      </c>
      <c r="G7417" s="5">
        <v>1</v>
      </c>
      <c r="H7417" s="5">
        <v>5</v>
      </c>
      <c r="I7417" s="5">
        <v>21</v>
      </c>
      <c r="J7417" s="5">
        <v>1</v>
      </c>
      <c r="K7417" s="5">
        <v>10</v>
      </c>
      <c r="L7417" s="5">
        <v>24</v>
      </c>
      <c r="M7417" s="5">
        <v>1</v>
      </c>
      <c r="N7417" s="5">
        <v>0</v>
      </c>
      <c r="O7417" s="5">
        <v>22</v>
      </c>
      <c r="P7417" s="5">
        <v>90000</v>
      </c>
      <c r="Q7417" s="5">
        <v>20</v>
      </c>
      <c r="R7417" s="5">
        <v>25</v>
      </c>
      <c r="S7417" s="5" t="s">
        <v>26</v>
      </c>
      <c r="T7417" s="5"/>
    </row>
    <row r="7418" spans="1:20" x14ac:dyDescent="0.25">
      <c r="A7418" s="5">
        <f>7411</f>
      </c>
      <c r="B7418" s="5" t="s">
        <v>7437</v>
      </c>
      <c r="C7418" s="5" t="s">
        <v>27</v>
      </c>
      <c r="D7418" s="5" t="s">
        <v>26</v>
      </c>
      <c r="E7418" s="5">
        <v>24</v>
      </c>
      <c r="F7418" s="5">
        <v>70</v>
      </c>
      <c r="G7418" s="5">
        <v>1</v>
      </c>
      <c r="H7418" s="5">
        <v>5</v>
      </c>
      <c r="I7418" s="5">
        <v>21</v>
      </c>
      <c r="J7418" s="5">
        <v>1</v>
      </c>
      <c r="K7418" s="5">
        <v>10</v>
      </c>
      <c r="L7418" s="5">
        <v>24</v>
      </c>
      <c r="M7418" s="5">
        <v>1</v>
      </c>
      <c r="N7418" s="5">
        <v>0</v>
      </c>
      <c r="O7418" s="5">
        <v>22</v>
      </c>
      <c r="P7418" s="5">
        <v>90000</v>
      </c>
      <c r="Q7418" s="5">
        <v>20</v>
      </c>
      <c r="R7418" s="5">
        <v>25</v>
      </c>
      <c r="S7418" s="5" t="s">
        <v>26</v>
      </c>
      <c r="T7418" s="5"/>
    </row>
    <row r="7419" spans="1:20" x14ac:dyDescent="0.25">
      <c r="A7419" s="5">
        <f>7412</f>
      </c>
      <c r="B7419" s="5" t="s">
        <v>7438</v>
      </c>
      <c r="C7419" s="5" t="s">
        <v>27</v>
      </c>
      <c r="D7419" s="5" t="s">
        <v>26</v>
      </c>
      <c r="E7419" s="5">
        <v>24</v>
      </c>
      <c r="F7419" s="5">
        <v>70</v>
      </c>
      <c r="G7419" s="5">
        <v>1</v>
      </c>
      <c r="H7419" s="5">
        <v>5</v>
      </c>
      <c r="I7419" s="5">
        <v>21</v>
      </c>
      <c r="J7419" s="5">
        <v>1</v>
      </c>
      <c r="K7419" s="5">
        <v>10</v>
      </c>
      <c r="L7419" s="5">
        <v>24</v>
      </c>
      <c r="M7419" s="5">
        <v>1</v>
      </c>
      <c r="N7419" s="5">
        <v>0</v>
      </c>
      <c r="O7419" s="5">
        <v>22</v>
      </c>
      <c r="P7419" s="5">
        <v>90000</v>
      </c>
      <c r="Q7419" s="5">
        <v>20</v>
      </c>
      <c r="R7419" s="5">
        <v>25</v>
      </c>
      <c r="S7419" s="5" t="s">
        <v>26</v>
      </c>
      <c r="T7419" s="5"/>
    </row>
    <row r="7420" spans="1:20" x14ac:dyDescent="0.25">
      <c r="A7420" s="5">
        <f>7413</f>
      </c>
      <c r="B7420" s="5" t="s">
        <v>7439</v>
      </c>
      <c r="C7420" s="5" t="s">
        <v>27</v>
      </c>
      <c r="D7420" s="5" t="s">
        <v>26</v>
      </c>
      <c r="E7420" s="5">
        <v>24</v>
      </c>
      <c r="F7420" s="5">
        <v>70</v>
      </c>
      <c r="G7420" s="5">
        <v>1</v>
      </c>
      <c r="H7420" s="5">
        <v>5</v>
      </c>
      <c r="I7420" s="5">
        <v>21</v>
      </c>
      <c r="J7420" s="5">
        <v>1</v>
      </c>
      <c r="K7420" s="5">
        <v>10</v>
      </c>
      <c r="L7420" s="5">
        <v>24</v>
      </c>
      <c r="M7420" s="5">
        <v>1</v>
      </c>
      <c r="N7420" s="5">
        <v>0</v>
      </c>
      <c r="O7420" s="5">
        <v>22</v>
      </c>
      <c r="P7420" s="5">
        <v>90000</v>
      </c>
      <c r="Q7420" s="5">
        <v>20</v>
      </c>
      <c r="R7420" s="5">
        <v>25</v>
      </c>
      <c r="S7420" s="5" t="s">
        <v>26</v>
      </c>
      <c r="T7420" s="5"/>
    </row>
    <row r="7421" spans="1:20" x14ac:dyDescent="0.25">
      <c r="A7421" s="5">
        <f>7414</f>
      </c>
      <c r="B7421" s="5" t="s">
        <v>7440</v>
      </c>
      <c r="C7421" s="5" t="s">
        <v>27</v>
      </c>
      <c r="D7421" s="5" t="s">
        <v>26</v>
      </c>
      <c r="E7421" s="5">
        <v>24</v>
      </c>
      <c r="F7421" s="5">
        <v>70</v>
      </c>
      <c r="G7421" s="5">
        <v>1</v>
      </c>
      <c r="H7421" s="5">
        <v>5</v>
      </c>
      <c r="I7421" s="5">
        <v>21</v>
      </c>
      <c r="J7421" s="5">
        <v>1</v>
      </c>
      <c r="K7421" s="5">
        <v>10</v>
      </c>
      <c r="L7421" s="5">
        <v>24</v>
      </c>
      <c r="M7421" s="5">
        <v>1</v>
      </c>
      <c r="N7421" s="5">
        <v>0</v>
      </c>
      <c r="O7421" s="5">
        <v>22</v>
      </c>
      <c r="P7421" s="5">
        <v>90000</v>
      </c>
      <c r="Q7421" s="5">
        <v>20</v>
      </c>
      <c r="R7421" s="5">
        <v>25</v>
      </c>
      <c r="S7421" s="5" t="s">
        <v>26</v>
      </c>
      <c r="T7421" s="5"/>
    </row>
    <row r="7422" spans="1:20" x14ac:dyDescent="0.25">
      <c r="A7422" s="5">
        <f>7415</f>
      </c>
      <c r="B7422" s="5" t="s">
        <v>7441</v>
      </c>
      <c r="C7422" s="5" t="s">
        <v>27</v>
      </c>
      <c r="D7422" s="5" t="s">
        <v>26</v>
      </c>
      <c r="E7422" s="5">
        <v>24</v>
      </c>
      <c r="F7422" s="5">
        <v>70</v>
      </c>
      <c r="G7422" s="5">
        <v>1</v>
      </c>
      <c r="H7422" s="5">
        <v>5</v>
      </c>
      <c r="I7422" s="5">
        <v>21</v>
      </c>
      <c r="J7422" s="5">
        <v>1</v>
      </c>
      <c r="K7422" s="5">
        <v>10</v>
      </c>
      <c r="L7422" s="5">
        <v>24</v>
      </c>
      <c r="M7422" s="5">
        <v>1</v>
      </c>
      <c r="N7422" s="5">
        <v>0</v>
      </c>
      <c r="O7422" s="5">
        <v>22</v>
      </c>
      <c r="P7422" s="5">
        <v>90000</v>
      </c>
      <c r="Q7422" s="5">
        <v>20</v>
      </c>
      <c r="R7422" s="5">
        <v>25</v>
      </c>
      <c r="S7422" s="5" t="s">
        <v>26</v>
      </c>
      <c r="T7422" s="5"/>
    </row>
    <row r="7423" spans="1:20" x14ac:dyDescent="0.25">
      <c r="A7423" s="5">
        <f>7416</f>
      </c>
      <c r="B7423" s="5" t="s">
        <v>7442</v>
      </c>
      <c r="C7423" s="5" t="s">
        <v>27</v>
      </c>
      <c r="D7423" s="5" t="s">
        <v>26</v>
      </c>
      <c r="E7423" s="5">
        <v>24</v>
      </c>
      <c r="F7423" s="5">
        <v>70</v>
      </c>
      <c r="G7423" s="5">
        <v>1</v>
      </c>
      <c r="H7423" s="5">
        <v>5</v>
      </c>
      <c r="I7423" s="5">
        <v>21</v>
      </c>
      <c r="J7423" s="5">
        <v>1</v>
      </c>
      <c r="K7423" s="5">
        <v>10</v>
      </c>
      <c r="L7423" s="5">
        <v>24</v>
      </c>
      <c r="M7423" s="5">
        <v>1</v>
      </c>
      <c r="N7423" s="5">
        <v>0</v>
      </c>
      <c r="O7423" s="5">
        <v>22</v>
      </c>
      <c r="P7423" s="5">
        <v>90000</v>
      </c>
      <c r="Q7423" s="5">
        <v>20</v>
      </c>
      <c r="R7423" s="5">
        <v>25</v>
      </c>
      <c r="S7423" s="5" t="s">
        <v>26</v>
      </c>
      <c r="T7423" s="5"/>
    </row>
    <row r="7424" spans="1:20" x14ac:dyDescent="0.25">
      <c r="A7424" s="5">
        <f>7417</f>
      </c>
      <c r="B7424" s="5" t="s">
        <v>7443</v>
      </c>
      <c r="C7424" s="5" t="s">
        <v>27</v>
      </c>
      <c r="D7424" s="5" t="s">
        <v>26</v>
      </c>
      <c r="E7424" s="5">
        <v>24</v>
      </c>
      <c r="F7424" s="5">
        <v>70</v>
      </c>
      <c r="G7424" s="5">
        <v>1</v>
      </c>
      <c r="H7424" s="5">
        <v>5</v>
      </c>
      <c r="I7424" s="5">
        <v>21</v>
      </c>
      <c r="J7424" s="5">
        <v>1</v>
      </c>
      <c r="K7424" s="5">
        <v>10</v>
      </c>
      <c r="L7424" s="5">
        <v>24</v>
      </c>
      <c r="M7424" s="5">
        <v>1</v>
      </c>
      <c r="N7424" s="5">
        <v>0</v>
      </c>
      <c r="O7424" s="5">
        <v>22</v>
      </c>
      <c r="P7424" s="5">
        <v>90000</v>
      </c>
      <c r="Q7424" s="5">
        <v>20</v>
      </c>
      <c r="R7424" s="5">
        <v>25</v>
      </c>
      <c r="S7424" s="5" t="s">
        <v>26</v>
      </c>
      <c r="T7424" s="5"/>
    </row>
    <row r="7425" spans="1:20" x14ac:dyDescent="0.25">
      <c r="A7425" s="5">
        <f>7418</f>
      </c>
      <c r="B7425" s="5" t="s">
        <v>7444</v>
      </c>
      <c r="C7425" s="5" t="s">
        <v>27</v>
      </c>
      <c r="D7425" s="5" t="s">
        <v>26</v>
      </c>
      <c r="E7425" s="5">
        <v>24</v>
      </c>
      <c r="F7425" s="5">
        <v>70</v>
      </c>
      <c r="G7425" s="5">
        <v>1</v>
      </c>
      <c r="H7425" s="5">
        <v>5</v>
      </c>
      <c r="I7425" s="5">
        <v>21</v>
      </c>
      <c r="J7425" s="5">
        <v>1</v>
      </c>
      <c r="K7425" s="5">
        <v>10</v>
      </c>
      <c r="L7425" s="5">
        <v>24</v>
      </c>
      <c r="M7425" s="5">
        <v>1</v>
      </c>
      <c r="N7425" s="5">
        <v>0</v>
      </c>
      <c r="O7425" s="5">
        <v>22</v>
      </c>
      <c r="P7425" s="5">
        <v>90000</v>
      </c>
      <c r="Q7425" s="5">
        <v>20</v>
      </c>
      <c r="R7425" s="5">
        <v>25</v>
      </c>
      <c r="S7425" s="5" t="s">
        <v>26</v>
      </c>
      <c r="T7425" s="5"/>
    </row>
    <row r="7426" spans="1:20" x14ac:dyDescent="0.25">
      <c r="A7426" s="5">
        <f>7419</f>
      </c>
      <c r="B7426" s="5" t="s">
        <v>7445</v>
      </c>
      <c r="C7426" s="5" t="s">
        <v>27</v>
      </c>
      <c r="D7426" s="5" t="s">
        <v>26</v>
      </c>
      <c r="E7426" s="5">
        <v>24</v>
      </c>
      <c r="F7426" s="5">
        <v>70</v>
      </c>
      <c r="G7426" s="5">
        <v>1</v>
      </c>
      <c r="H7426" s="5">
        <v>5</v>
      </c>
      <c r="I7426" s="5">
        <v>21</v>
      </c>
      <c r="J7426" s="5">
        <v>1</v>
      </c>
      <c r="K7426" s="5">
        <v>10</v>
      </c>
      <c r="L7426" s="5">
        <v>24</v>
      </c>
      <c r="M7426" s="5">
        <v>1</v>
      </c>
      <c r="N7426" s="5">
        <v>0</v>
      </c>
      <c r="O7426" s="5">
        <v>22</v>
      </c>
      <c r="P7426" s="5">
        <v>90000</v>
      </c>
      <c r="Q7426" s="5">
        <v>20</v>
      </c>
      <c r="R7426" s="5">
        <v>25</v>
      </c>
      <c r="S7426" s="5" t="s">
        <v>26</v>
      </c>
      <c r="T7426" s="5"/>
    </row>
    <row r="7427" spans="1:20" x14ac:dyDescent="0.25">
      <c r="A7427" s="5">
        <f>7420</f>
      </c>
      <c r="B7427" s="5" t="s">
        <v>7446</v>
      </c>
      <c r="C7427" s="5" t="s">
        <v>27</v>
      </c>
      <c r="D7427" s="5" t="s">
        <v>26</v>
      </c>
      <c r="E7427" s="5">
        <v>24</v>
      </c>
      <c r="F7427" s="5">
        <v>70</v>
      </c>
      <c r="G7427" s="5">
        <v>1</v>
      </c>
      <c r="H7427" s="5">
        <v>5</v>
      </c>
      <c r="I7427" s="5">
        <v>21</v>
      </c>
      <c r="J7427" s="5">
        <v>1</v>
      </c>
      <c r="K7427" s="5">
        <v>10</v>
      </c>
      <c r="L7427" s="5">
        <v>24</v>
      </c>
      <c r="M7427" s="5">
        <v>1</v>
      </c>
      <c r="N7427" s="5">
        <v>0</v>
      </c>
      <c r="O7427" s="5">
        <v>22</v>
      </c>
      <c r="P7427" s="5">
        <v>90000</v>
      </c>
      <c r="Q7427" s="5">
        <v>20</v>
      </c>
      <c r="R7427" s="5">
        <v>25</v>
      </c>
      <c r="S7427" s="5" t="s">
        <v>26</v>
      </c>
      <c r="T7427" s="5"/>
    </row>
    <row r="7428" spans="1:20" x14ac:dyDescent="0.25">
      <c r="A7428" s="5">
        <f>7421</f>
      </c>
      <c r="B7428" s="5" t="s">
        <v>7447</v>
      </c>
      <c r="C7428" s="5" t="s">
        <v>27</v>
      </c>
      <c r="D7428" s="5" t="s">
        <v>26</v>
      </c>
      <c r="E7428" s="5">
        <v>24</v>
      </c>
      <c r="F7428" s="5">
        <v>70</v>
      </c>
      <c r="G7428" s="5">
        <v>1</v>
      </c>
      <c r="H7428" s="5">
        <v>5</v>
      </c>
      <c r="I7428" s="5">
        <v>21</v>
      </c>
      <c r="J7428" s="5">
        <v>1</v>
      </c>
      <c r="K7428" s="5">
        <v>10</v>
      </c>
      <c r="L7428" s="5">
        <v>24</v>
      </c>
      <c r="M7428" s="5">
        <v>1</v>
      </c>
      <c r="N7428" s="5">
        <v>0</v>
      </c>
      <c r="O7428" s="5">
        <v>22</v>
      </c>
      <c r="P7428" s="5">
        <v>90000</v>
      </c>
      <c r="Q7428" s="5">
        <v>20</v>
      </c>
      <c r="R7428" s="5">
        <v>25</v>
      </c>
      <c r="S7428" s="5" t="s">
        <v>26</v>
      </c>
      <c r="T7428" s="5"/>
    </row>
    <row r="7429" spans="1:20" x14ac:dyDescent="0.25">
      <c r="A7429" s="5">
        <f>7422</f>
      </c>
      <c r="B7429" s="5" t="s">
        <v>7448</v>
      </c>
      <c r="C7429" s="5" t="s">
        <v>27</v>
      </c>
      <c r="D7429" s="5" t="s">
        <v>26</v>
      </c>
      <c r="E7429" s="5">
        <v>24</v>
      </c>
      <c r="F7429" s="5">
        <v>70</v>
      </c>
      <c r="G7429" s="5">
        <v>1</v>
      </c>
      <c r="H7429" s="5">
        <v>5</v>
      </c>
      <c r="I7429" s="5">
        <v>21</v>
      </c>
      <c r="J7429" s="5">
        <v>1</v>
      </c>
      <c r="K7429" s="5">
        <v>10</v>
      </c>
      <c r="L7429" s="5">
        <v>24</v>
      </c>
      <c r="M7429" s="5">
        <v>1</v>
      </c>
      <c r="N7429" s="5">
        <v>0</v>
      </c>
      <c r="O7429" s="5">
        <v>22</v>
      </c>
      <c r="P7429" s="5">
        <v>90000</v>
      </c>
      <c r="Q7429" s="5">
        <v>20</v>
      </c>
      <c r="R7429" s="5">
        <v>25</v>
      </c>
      <c r="S7429" s="5" t="s">
        <v>26</v>
      </c>
      <c r="T7429" s="5"/>
    </row>
    <row r="7430" spans="1:20" x14ac:dyDescent="0.25">
      <c r="A7430" s="5">
        <f>7423</f>
      </c>
      <c r="B7430" s="5" t="s">
        <v>7449</v>
      </c>
      <c r="C7430" s="5" t="s">
        <v>27</v>
      </c>
      <c r="D7430" s="5" t="s">
        <v>26</v>
      </c>
      <c r="E7430" s="5">
        <v>24</v>
      </c>
      <c r="F7430" s="5">
        <v>70</v>
      </c>
      <c r="G7430" s="5">
        <v>1</v>
      </c>
      <c r="H7430" s="5">
        <v>5</v>
      </c>
      <c r="I7430" s="5">
        <v>21</v>
      </c>
      <c r="J7430" s="5">
        <v>1</v>
      </c>
      <c r="K7430" s="5">
        <v>10</v>
      </c>
      <c r="L7430" s="5">
        <v>24</v>
      </c>
      <c r="M7430" s="5">
        <v>1</v>
      </c>
      <c r="N7430" s="5">
        <v>0</v>
      </c>
      <c r="O7430" s="5">
        <v>22</v>
      </c>
      <c r="P7430" s="5">
        <v>90000</v>
      </c>
      <c r="Q7430" s="5">
        <v>20</v>
      </c>
      <c r="R7430" s="5">
        <v>25</v>
      </c>
      <c r="S7430" s="5" t="s">
        <v>26</v>
      </c>
      <c r="T7430" s="5"/>
    </row>
    <row r="7431" spans="1:20" x14ac:dyDescent="0.25">
      <c r="A7431" s="5">
        <f>7424</f>
      </c>
      <c r="B7431" s="5" t="s">
        <v>7450</v>
      </c>
      <c r="C7431" s="5" t="s">
        <v>27</v>
      </c>
      <c r="D7431" s="5" t="s">
        <v>26</v>
      </c>
      <c r="E7431" s="5">
        <v>24</v>
      </c>
      <c r="F7431" s="5">
        <v>70</v>
      </c>
      <c r="G7431" s="5">
        <v>1</v>
      </c>
      <c r="H7431" s="5">
        <v>5</v>
      </c>
      <c r="I7431" s="5">
        <v>21</v>
      </c>
      <c r="J7431" s="5">
        <v>1</v>
      </c>
      <c r="K7431" s="5">
        <v>10</v>
      </c>
      <c r="L7431" s="5">
        <v>24</v>
      </c>
      <c r="M7431" s="5">
        <v>1</v>
      </c>
      <c r="N7431" s="5">
        <v>0</v>
      </c>
      <c r="O7431" s="5">
        <v>22</v>
      </c>
      <c r="P7431" s="5">
        <v>90000</v>
      </c>
      <c r="Q7431" s="5">
        <v>20</v>
      </c>
      <c r="R7431" s="5">
        <v>25</v>
      </c>
      <c r="S7431" s="5" t="s">
        <v>26</v>
      </c>
      <c r="T7431" s="5"/>
    </row>
    <row r="7432" spans="1:20" x14ac:dyDescent="0.25">
      <c r="A7432" s="5">
        <f>7425</f>
      </c>
      <c r="B7432" s="5" t="s">
        <v>7451</v>
      </c>
      <c r="C7432" s="5" t="s">
        <v>27</v>
      </c>
      <c r="D7432" s="5" t="s">
        <v>26</v>
      </c>
      <c r="E7432" s="5">
        <v>24</v>
      </c>
      <c r="F7432" s="5">
        <v>70</v>
      </c>
      <c r="G7432" s="5">
        <v>1</v>
      </c>
      <c r="H7432" s="5">
        <v>5</v>
      </c>
      <c r="I7432" s="5">
        <v>21</v>
      </c>
      <c r="J7432" s="5">
        <v>1</v>
      </c>
      <c r="K7432" s="5">
        <v>10</v>
      </c>
      <c r="L7432" s="5">
        <v>24</v>
      </c>
      <c r="M7432" s="5">
        <v>1</v>
      </c>
      <c r="N7432" s="5">
        <v>0</v>
      </c>
      <c r="O7432" s="5">
        <v>22</v>
      </c>
      <c r="P7432" s="5">
        <v>90000</v>
      </c>
      <c r="Q7432" s="5">
        <v>20</v>
      </c>
      <c r="R7432" s="5">
        <v>25</v>
      </c>
      <c r="S7432" s="5" t="s">
        <v>26</v>
      </c>
      <c r="T7432" s="5"/>
    </row>
    <row r="7433" spans="1:20" x14ac:dyDescent="0.25">
      <c r="A7433" s="5">
        <f>7426</f>
      </c>
      <c r="B7433" s="5" t="s">
        <v>7452</v>
      </c>
      <c r="C7433" s="5" t="s">
        <v>27</v>
      </c>
      <c r="D7433" s="5" t="s">
        <v>26</v>
      </c>
      <c r="E7433" s="5">
        <v>24</v>
      </c>
      <c r="F7433" s="5">
        <v>70</v>
      </c>
      <c r="G7433" s="5">
        <v>1</v>
      </c>
      <c r="H7433" s="5">
        <v>5</v>
      </c>
      <c r="I7433" s="5">
        <v>21</v>
      </c>
      <c r="J7433" s="5">
        <v>1</v>
      </c>
      <c r="K7433" s="5">
        <v>10</v>
      </c>
      <c r="L7433" s="5">
        <v>24</v>
      </c>
      <c r="M7433" s="5">
        <v>1</v>
      </c>
      <c r="N7433" s="5">
        <v>0</v>
      </c>
      <c r="O7433" s="5">
        <v>22</v>
      </c>
      <c r="P7433" s="5">
        <v>90000</v>
      </c>
      <c r="Q7433" s="5">
        <v>20</v>
      </c>
      <c r="R7433" s="5">
        <v>25</v>
      </c>
      <c r="S7433" s="5" t="s">
        <v>26</v>
      </c>
      <c r="T7433" s="5"/>
    </row>
    <row r="7434" spans="1:20" x14ac:dyDescent="0.25">
      <c r="A7434" s="5">
        <f>7427</f>
      </c>
      <c r="B7434" s="5" t="s">
        <v>7453</v>
      </c>
      <c r="C7434" s="5" t="s">
        <v>27</v>
      </c>
      <c r="D7434" s="5" t="s">
        <v>26</v>
      </c>
      <c r="E7434" s="5">
        <v>24</v>
      </c>
      <c r="F7434" s="5">
        <v>70</v>
      </c>
      <c r="G7434" s="5">
        <v>1</v>
      </c>
      <c r="H7434" s="5">
        <v>5</v>
      </c>
      <c r="I7434" s="5">
        <v>21</v>
      </c>
      <c r="J7434" s="5">
        <v>1</v>
      </c>
      <c r="K7434" s="5">
        <v>10</v>
      </c>
      <c r="L7434" s="5">
        <v>24</v>
      </c>
      <c r="M7434" s="5">
        <v>1</v>
      </c>
      <c r="N7434" s="5">
        <v>0</v>
      </c>
      <c r="O7434" s="5">
        <v>22</v>
      </c>
      <c r="P7434" s="5">
        <v>90000</v>
      </c>
      <c r="Q7434" s="5">
        <v>20</v>
      </c>
      <c r="R7434" s="5">
        <v>25</v>
      </c>
      <c r="S7434" s="5" t="s">
        <v>26</v>
      </c>
      <c r="T7434" s="5"/>
    </row>
    <row r="7435" spans="1:20" x14ac:dyDescent="0.25">
      <c r="A7435" s="5">
        <f>7428</f>
      </c>
      <c r="B7435" s="5" t="s">
        <v>7454</v>
      </c>
      <c r="C7435" s="5" t="s">
        <v>27</v>
      </c>
      <c r="D7435" s="5" t="s">
        <v>26</v>
      </c>
      <c r="E7435" s="5">
        <v>24</v>
      </c>
      <c r="F7435" s="5">
        <v>70</v>
      </c>
      <c r="G7435" s="5">
        <v>1</v>
      </c>
      <c r="H7435" s="5">
        <v>5</v>
      </c>
      <c r="I7435" s="5">
        <v>21</v>
      </c>
      <c r="J7435" s="5">
        <v>1</v>
      </c>
      <c r="K7435" s="5">
        <v>10</v>
      </c>
      <c r="L7435" s="5">
        <v>24</v>
      </c>
      <c r="M7435" s="5">
        <v>1</v>
      </c>
      <c r="N7435" s="5">
        <v>0</v>
      </c>
      <c r="O7435" s="5">
        <v>22</v>
      </c>
      <c r="P7435" s="5">
        <v>90000</v>
      </c>
      <c r="Q7435" s="5">
        <v>20</v>
      </c>
      <c r="R7435" s="5">
        <v>25</v>
      </c>
      <c r="S7435" s="5" t="s">
        <v>26</v>
      </c>
      <c r="T7435" s="5"/>
    </row>
    <row r="7436" spans="1:20" x14ac:dyDescent="0.25">
      <c r="A7436" s="5">
        <f>7429</f>
      </c>
      <c r="B7436" s="5" t="s">
        <v>7455</v>
      </c>
      <c r="C7436" s="5" t="s">
        <v>27</v>
      </c>
      <c r="D7436" s="5" t="s">
        <v>26</v>
      </c>
      <c r="E7436" s="5">
        <v>24</v>
      </c>
      <c r="F7436" s="5">
        <v>70</v>
      </c>
      <c r="G7436" s="5">
        <v>1</v>
      </c>
      <c r="H7436" s="5">
        <v>5</v>
      </c>
      <c r="I7436" s="5">
        <v>21</v>
      </c>
      <c r="J7436" s="5">
        <v>1</v>
      </c>
      <c r="K7436" s="5">
        <v>10</v>
      </c>
      <c r="L7436" s="5">
        <v>24</v>
      </c>
      <c r="M7436" s="5">
        <v>1</v>
      </c>
      <c r="N7436" s="5">
        <v>0</v>
      </c>
      <c r="O7436" s="5">
        <v>22</v>
      </c>
      <c r="P7436" s="5">
        <v>90000</v>
      </c>
      <c r="Q7436" s="5">
        <v>20</v>
      </c>
      <c r="R7436" s="5">
        <v>25</v>
      </c>
      <c r="S7436" s="5" t="s">
        <v>26</v>
      </c>
      <c r="T7436" s="5"/>
    </row>
    <row r="7437" spans="1:20" x14ac:dyDescent="0.25">
      <c r="A7437" s="5">
        <f>7430</f>
      </c>
      <c r="B7437" s="5" t="s">
        <v>7456</v>
      </c>
      <c r="C7437" s="5" t="s">
        <v>27</v>
      </c>
      <c r="D7437" s="5" t="s">
        <v>26</v>
      </c>
      <c r="E7437" s="5">
        <v>24</v>
      </c>
      <c r="F7437" s="5">
        <v>70</v>
      </c>
      <c r="G7437" s="5">
        <v>1</v>
      </c>
      <c r="H7437" s="5">
        <v>5</v>
      </c>
      <c r="I7437" s="5">
        <v>21</v>
      </c>
      <c r="J7437" s="5">
        <v>1</v>
      </c>
      <c r="K7437" s="5">
        <v>10</v>
      </c>
      <c r="L7437" s="5">
        <v>24</v>
      </c>
      <c r="M7437" s="5">
        <v>1</v>
      </c>
      <c r="N7437" s="5">
        <v>0</v>
      </c>
      <c r="O7437" s="5">
        <v>22</v>
      </c>
      <c r="P7437" s="5">
        <v>90000</v>
      </c>
      <c r="Q7437" s="5">
        <v>20</v>
      </c>
      <c r="R7437" s="5">
        <v>25</v>
      </c>
      <c r="S7437" s="5" t="s">
        <v>26</v>
      </c>
      <c r="T7437" s="5"/>
    </row>
    <row r="7438" spans="1:20" x14ac:dyDescent="0.25">
      <c r="A7438" s="5">
        <f>7431</f>
      </c>
      <c r="B7438" s="5" t="s">
        <v>7457</v>
      </c>
      <c r="C7438" s="5" t="s">
        <v>27</v>
      </c>
      <c r="D7438" s="5" t="s">
        <v>26</v>
      </c>
      <c r="E7438" s="5">
        <v>24</v>
      </c>
      <c r="F7438" s="5">
        <v>70</v>
      </c>
      <c r="G7438" s="5">
        <v>1</v>
      </c>
      <c r="H7438" s="5">
        <v>5</v>
      </c>
      <c r="I7438" s="5">
        <v>21</v>
      </c>
      <c r="J7438" s="5">
        <v>1</v>
      </c>
      <c r="K7438" s="5">
        <v>10</v>
      </c>
      <c r="L7438" s="5">
        <v>24</v>
      </c>
      <c r="M7438" s="5">
        <v>1</v>
      </c>
      <c r="N7438" s="5">
        <v>0</v>
      </c>
      <c r="O7438" s="5">
        <v>22</v>
      </c>
      <c r="P7438" s="5">
        <v>90000</v>
      </c>
      <c r="Q7438" s="5">
        <v>20</v>
      </c>
      <c r="R7438" s="5">
        <v>25</v>
      </c>
      <c r="S7438" s="5" t="s">
        <v>26</v>
      </c>
      <c r="T7438" s="5"/>
    </row>
    <row r="7439" spans="1:20" x14ac:dyDescent="0.25">
      <c r="A7439" s="5">
        <f>7432</f>
      </c>
      <c r="B7439" s="5" t="s">
        <v>7458</v>
      </c>
      <c r="C7439" s="5" t="s">
        <v>27</v>
      </c>
      <c r="D7439" s="5" t="s">
        <v>26</v>
      </c>
      <c r="E7439" s="5">
        <v>24</v>
      </c>
      <c r="F7439" s="5">
        <v>70</v>
      </c>
      <c r="G7439" s="5">
        <v>1</v>
      </c>
      <c r="H7439" s="5">
        <v>5</v>
      </c>
      <c r="I7439" s="5">
        <v>21</v>
      </c>
      <c r="J7439" s="5">
        <v>1</v>
      </c>
      <c r="K7439" s="5">
        <v>10</v>
      </c>
      <c r="L7439" s="5">
        <v>24</v>
      </c>
      <c r="M7439" s="5">
        <v>1</v>
      </c>
      <c r="N7439" s="5">
        <v>0</v>
      </c>
      <c r="O7439" s="5">
        <v>22</v>
      </c>
      <c r="P7439" s="5">
        <v>90000</v>
      </c>
      <c r="Q7439" s="5">
        <v>20</v>
      </c>
      <c r="R7439" s="5">
        <v>25</v>
      </c>
      <c r="S7439" s="5" t="s">
        <v>26</v>
      </c>
      <c r="T7439" s="5"/>
    </row>
    <row r="7440" spans="1:20" x14ac:dyDescent="0.25">
      <c r="A7440" s="5">
        <f>7433</f>
      </c>
      <c r="B7440" s="5" t="s">
        <v>7459</v>
      </c>
      <c r="C7440" s="5" t="s">
        <v>27</v>
      </c>
      <c r="D7440" s="5" t="s">
        <v>26</v>
      </c>
      <c r="E7440" s="5">
        <v>24</v>
      </c>
      <c r="F7440" s="5">
        <v>70</v>
      </c>
      <c r="G7440" s="5">
        <v>1</v>
      </c>
      <c r="H7440" s="5">
        <v>5</v>
      </c>
      <c r="I7440" s="5">
        <v>21</v>
      </c>
      <c r="J7440" s="5">
        <v>1</v>
      </c>
      <c r="K7440" s="5">
        <v>10</v>
      </c>
      <c r="L7440" s="5">
        <v>24</v>
      </c>
      <c r="M7440" s="5">
        <v>1</v>
      </c>
      <c r="N7440" s="5">
        <v>0</v>
      </c>
      <c r="O7440" s="5">
        <v>22</v>
      </c>
      <c r="P7440" s="5">
        <v>90000</v>
      </c>
      <c r="Q7440" s="5">
        <v>20</v>
      </c>
      <c r="R7440" s="5">
        <v>25</v>
      </c>
      <c r="S7440" s="5" t="s">
        <v>26</v>
      </c>
      <c r="T7440" s="5"/>
    </row>
    <row r="7441" spans="1:20" x14ac:dyDescent="0.25">
      <c r="A7441" s="5">
        <f>7434</f>
      </c>
      <c r="B7441" s="5" t="s">
        <v>7460</v>
      </c>
      <c r="C7441" s="5" t="s">
        <v>27</v>
      </c>
      <c r="D7441" s="5" t="s">
        <v>26</v>
      </c>
      <c r="E7441" s="5">
        <v>24</v>
      </c>
      <c r="F7441" s="5">
        <v>70</v>
      </c>
      <c r="G7441" s="5">
        <v>1</v>
      </c>
      <c r="H7441" s="5">
        <v>5</v>
      </c>
      <c r="I7441" s="5">
        <v>21</v>
      </c>
      <c r="J7441" s="5">
        <v>1</v>
      </c>
      <c r="K7441" s="5">
        <v>10</v>
      </c>
      <c r="L7441" s="5">
        <v>24</v>
      </c>
      <c r="M7441" s="5">
        <v>1</v>
      </c>
      <c r="N7441" s="5">
        <v>0</v>
      </c>
      <c r="O7441" s="5">
        <v>22</v>
      </c>
      <c r="P7441" s="5">
        <v>90000</v>
      </c>
      <c r="Q7441" s="5">
        <v>20</v>
      </c>
      <c r="R7441" s="5">
        <v>25</v>
      </c>
      <c r="S7441" s="5" t="s">
        <v>26</v>
      </c>
      <c r="T7441" s="5"/>
    </row>
    <row r="7442" spans="1:20" x14ac:dyDescent="0.25">
      <c r="A7442" s="5">
        <f>7435</f>
      </c>
      <c r="B7442" s="5" t="s">
        <v>7461</v>
      </c>
      <c r="C7442" s="5" t="s">
        <v>27</v>
      </c>
      <c r="D7442" s="5" t="s">
        <v>26</v>
      </c>
      <c r="E7442" s="5">
        <v>24</v>
      </c>
      <c r="F7442" s="5">
        <v>70</v>
      </c>
      <c r="G7442" s="5">
        <v>1</v>
      </c>
      <c r="H7442" s="5">
        <v>5</v>
      </c>
      <c r="I7442" s="5">
        <v>21</v>
      </c>
      <c r="J7442" s="5">
        <v>1</v>
      </c>
      <c r="K7442" s="5">
        <v>10</v>
      </c>
      <c r="L7442" s="5">
        <v>24</v>
      </c>
      <c r="M7442" s="5">
        <v>1</v>
      </c>
      <c r="N7442" s="5">
        <v>0</v>
      </c>
      <c r="O7442" s="5">
        <v>22</v>
      </c>
      <c r="P7442" s="5">
        <v>90000</v>
      </c>
      <c r="Q7442" s="5">
        <v>20</v>
      </c>
      <c r="R7442" s="5">
        <v>25</v>
      </c>
      <c r="S7442" s="5" t="s">
        <v>26</v>
      </c>
      <c r="T7442" s="5"/>
    </row>
    <row r="7443" spans="1:20" x14ac:dyDescent="0.25">
      <c r="A7443" s="5">
        <f>7436</f>
      </c>
      <c r="B7443" s="5" t="s">
        <v>7462</v>
      </c>
      <c r="C7443" s="5" t="s">
        <v>27</v>
      </c>
      <c r="D7443" s="5" t="s">
        <v>26</v>
      </c>
      <c r="E7443" s="5">
        <v>24</v>
      </c>
      <c r="F7443" s="5">
        <v>70</v>
      </c>
      <c r="G7443" s="5">
        <v>1</v>
      </c>
      <c r="H7443" s="5">
        <v>5</v>
      </c>
      <c r="I7443" s="5">
        <v>21</v>
      </c>
      <c r="J7443" s="5">
        <v>1</v>
      </c>
      <c r="K7443" s="5">
        <v>10</v>
      </c>
      <c r="L7443" s="5">
        <v>24</v>
      </c>
      <c r="M7443" s="5">
        <v>1</v>
      </c>
      <c r="N7443" s="5">
        <v>0</v>
      </c>
      <c r="O7443" s="5">
        <v>22</v>
      </c>
      <c r="P7443" s="5">
        <v>90000</v>
      </c>
      <c r="Q7443" s="5">
        <v>20</v>
      </c>
      <c r="R7443" s="5">
        <v>25</v>
      </c>
      <c r="S7443" s="5" t="s">
        <v>26</v>
      </c>
      <c r="T7443" s="5"/>
    </row>
    <row r="7444" spans="1:20" x14ac:dyDescent="0.25">
      <c r="A7444" s="5">
        <f>7437</f>
      </c>
      <c r="B7444" s="5" t="s">
        <v>7463</v>
      </c>
      <c r="C7444" s="5" t="s">
        <v>27</v>
      </c>
      <c r="D7444" s="5" t="s">
        <v>26</v>
      </c>
      <c r="E7444" s="5">
        <v>24</v>
      </c>
      <c r="F7444" s="5">
        <v>70</v>
      </c>
      <c r="G7444" s="5">
        <v>1</v>
      </c>
      <c r="H7444" s="5">
        <v>5</v>
      </c>
      <c r="I7444" s="5">
        <v>21</v>
      </c>
      <c r="J7444" s="5">
        <v>1</v>
      </c>
      <c r="K7444" s="5">
        <v>10</v>
      </c>
      <c r="L7444" s="5">
        <v>24</v>
      </c>
      <c r="M7444" s="5">
        <v>1</v>
      </c>
      <c r="N7444" s="5">
        <v>0</v>
      </c>
      <c r="O7444" s="5">
        <v>22</v>
      </c>
      <c r="P7444" s="5">
        <v>90000</v>
      </c>
      <c r="Q7444" s="5">
        <v>20</v>
      </c>
      <c r="R7444" s="5">
        <v>25</v>
      </c>
      <c r="S7444" s="5" t="s">
        <v>26</v>
      </c>
      <c r="T7444" s="5"/>
    </row>
    <row r="7445" spans="1:20" x14ac:dyDescent="0.25">
      <c r="A7445" s="5">
        <f>7438</f>
      </c>
      <c r="B7445" s="5" t="s">
        <v>7464</v>
      </c>
      <c r="C7445" s="5" t="s">
        <v>27</v>
      </c>
      <c r="D7445" s="5" t="s">
        <v>26</v>
      </c>
      <c r="E7445" s="5">
        <v>24</v>
      </c>
      <c r="F7445" s="5">
        <v>70</v>
      </c>
      <c r="G7445" s="5">
        <v>1</v>
      </c>
      <c r="H7445" s="5">
        <v>5</v>
      </c>
      <c r="I7445" s="5">
        <v>21</v>
      </c>
      <c r="J7445" s="5">
        <v>1</v>
      </c>
      <c r="K7445" s="5">
        <v>10</v>
      </c>
      <c r="L7445" s="5">
        <v>24</v>
      </c>
      <c r="M7445" s="5">
        <v>1</v>
      </c>
      <c r="N7445" s="5">
        <v>0</v>
      </c>
      <c r="O7445" s="5">
        <v>22</v>
      </c>
      <c r="P7445" s="5">
        <v>90000</v>
      </c>
      <c r="Q7445" s="5">
        <v>20</v>
      </c>
      <c r="R7445" s="5">
        <v>25</v>
      </c>
      <c r="S7445" s="5" t="s">
        <v>26</v>
      </c>
      <c r="T7445" s="5"/>
    </row>
    <row r="7446" spans="1:20" x14ac:dyDescent="0.25">
      <c r="A7446" s="5">
        <f>7439</f>
      </c>
      <c r="B7446" s="5" t="s">
        <v>7465</v>
      </c>
      <c r="C7446" s="5" t="s">
        <v>27</v>
      </c>
      <c r="D7446" s="5" t="s">
        <v>26</v>
      </c>
      <c r="E7446" s="5">
        <v>24</v>
      </c>
      <c r="F7446" s="5">
        <v>70</v>
      </c>
      <c r="G7446" s="5">
        <v>1</v>
      </c>
      <c r="H7446" s="5">
        <v>5</v>
      </c>
      <c r="I7446" s="5">
        <v>21</v>
      </c>
      <c r="J7446" s="5">
        <v>1</v>
      </c>
      <c r="K7446" s="5">
        <v>10</v>
      </c>
      <c r="L7446" s="5">
        <v>24</v>
      </c>
      <c r="M7446" s="5">
        <v>1</v>
      </c>
      <c r="N7446" s="5">
        <v>0</v>
      </c>
      <c r="O7446" s="5">
        <v>22</v>
      </c>
      <c r="P7446" s="5">
        <v>90000</v>
      </c>
      <c r="Q7446" s="5">
        <v>20</v>
      </c>
      <c r="R7446" s="5">
        <v>25</v>
      </c>
      <c r="S7446" s="5" t="s">
        <v>26</v>
      </c>
      <c r="T7446" s="5"/>
    </row>
    <row r="7447" spans="1:20" x14ac:dyDescent="0.25">
      <c r="A7447" s="5">
        <f>7440</f>
      </c>
      <c r="B7447" s="5" t="s">
        <v>7466</v>
      </c>
      <c r="C7447" s="5" t="s">
        <v>27</v>
      </c>
      <c r="D7447" s="5" t="s">
        <v>26</v>
      </c>
      <c r="E7447" s="5">
        <v>24</v>
      </c>
      <c r="F7447" s="5">
        <v>70</v>
      </c>
      <c r="G7447" s="5">
        <v>1</v>
      </c>
      <c r="H7447" s="5">
        <v>5</v>
      </c>
      <c r="I7447" s="5">
        <v>21</v>
      </c>
      <c r="J7447" s="5">
        <v>1</v>
      </c>
      <c r="K7447" s="5">
        <v>10</v>
      </c>
      <c r="L7447" s="5">
        <v>24</v>
      </c>
      <c r="M7447" s="5">
        <v>1</v>
      </c>
      <c r="N7447" s="5">
        <v>0</v>
      </c>
      <c r="O7447" s="5">
        <v>22</v>
      </c>
      <c r="P7447" s="5">
        <v>90000</v>
      </c>
      <c r="Q7447" s="5">
        <v>20</v>
      </c>
      <c r="R7447" s="5">
        <v>25</v>
      </c>
      <c r="S7447" s="5" t="s">
        <v>26</v>
      </c>
      <c r="T7447" s="5"/>
    </row>
    <row r="7448" spans="1:20" x14ac:dyDescent="0.25">
      <c r="A7448" s="5">
        <f>7441</f>
      </c>
      <c r="B7448" s="5" t="s">
        <v>7467</v>
      </c>
      <c r="C7448" s="5" t="s">
        <v>27</v>
      </c>
      <c r="D7448" s="5" t="s">
        <v>26</v>
      </c>
      <c r="E7448" s="5">
        <v>24</v>
      </c>
      <c r="F7448" s="5">
        <v>70</v>
      </c>
      <c r="G7448" s="5">
        <v>1</v>
      </c>
      <c r="H7448" s="5">
        <v>5</v>
      </c>
      <c r="I7448" s="5">
        <v>21</v>
      </c>
      <c r="J7448" s="5">
        <v>1</v>
      </c>
      <c r="K7448" s="5">
        <v>10</v>
      </c>
      <c r="L7448" s="5">
        <v>24</v>
      </c>
      <c r="M7448" s="5">
        <v>1</v>
      </c>
      <c r="N7448" s="5">
        <v>0</v>
      </c>
      <c r="O7448" s="5">
        <v>22</v>
      </c>
      <c r="P7448" s="5">
        <v>90000</v>
      </c>
      <c r="Q7448" s="5">
        <v>20</v>
      </c>
      <c r="R7448" s="5">
        <v>25</v>
      </c>
      <c r="S7448" s="5" t="s">
        <v>26</v>
      </c>
      <c r="T7448" s="5"/>
    </row>
    <row r="7449" spans="1:20" x14ac:dyDescent="0.25">
      <c r="A7449" s="5">
        <f>7442</f>
      </c>
      <c r="B7449" s="5" t="s">
        <v>7468</v>
      </c>
      <c r="C7449" s="5" t="s">
        <v>27</v>
      </c>
      <c r="D7449" s="5" t="s">
        <v>26</v>
      </c>
      <c r="E7449" s="5">
        <v>24</v>
      </c>
      <c r="F7449" s="5">
        <v>70</v>
      </c>
      <c r="G7449" s="5">
        <v>1</v>
      </c>
      <c r="H7449" s="5">
        <v>5</v>
      </c>
      <c r="I7449" s="5">
        <v>21</v>
      </c>
      <c r="J7449" s="5">
        <v>1</v>
      </c>
      <c r="K7449" s="5">
        <v>10</v>
      </c>
      <c r="L7449" s="5">
        <v>24</v>
      </c>
      <c r="M7449" s="5">
        <v>1</v>
      </c>
      <c r="N7449" s="5">
        <v>0</v>
      </c>
      <c r="O7449" s="5">
        <v>22</v>
      </c>
      <c r="P7449" s="5">
        <v>90000</v>
      </c>
      <c r="Q7449" s="5">
        <v>20</v>
      </c>
      <c r="R7449" s="5">
        <v>25</v>
      </c>
      <c r="S7449" s="5" t="s">
        <v>26</v>
      </c>
      <c r="T7449" s="5"/>
    </row>
    <row r="7450" spans="1:20" x14ac:dyDescent="0.25">
      <c r="A7450" s="5">
        <f>7443</f>
      </c>
      <c r="B7450" s="5" t="s">
        <v>7469</v>
      </c>
      <c r="C7450" s="5" t="s">
        <v>27</v>
      </c>
      <c r="D7450" s="5" t="s">
        <v>26</v>
      </c>
      <c r="E7450" s="5">
        <v>24</v>
      </c>
      <c r="F7450" s="5">
        <v>70</v>
      </c>
      <c r="G7450" s="5">
        <v>1</v>
      </c>
      <c r="H7450" s="5">
        <v>5</v>
      </c>
      <c r="I7450" s="5">
        <v>21</v>
      </c>
      <c r="J7450" s="5">
        <v>1</v>
      </c>
      <c r="K7450" s="5">
        <v>10</v>
      </c>
      <c r="L7450" s="5">
        <v>24</v>
      </c>
      <c r="M7450" s="5">
        <v>1</v>
      </c>
      <c r="N7450" s="5">
        <v>0</v>
      </c>
      <c r="O7450" s="5">
        <v>22</v>
      </c>
      <c r="P7450" s="5">
        <v>90000</v>
      </c>
      <c r="Q7450" s="5">
        <v>20</v>
      </c>
      <c r="R7450" s="5">
        <v>25</v>
      </c>
      <c r="S7450" s="5" t="s">
        <v>26</v>
      </c>
      <c r="T7450" s="5"/>
    </row>
    <row r="7451" spans="1:20" x14ac:dyDescent="0.25">
      <c r="A7451" s="5">
        <f>7444</f>
      </c>
      <c r="B7451" s="5" t="s">
        <v>7470</v>
      </c>
      <c r="C7451" s="5" t="s">
        <v>27</v>
      </c>
      <c r="D7451" s="5" t="s">
        <v>26</v>
      </c>
      <c r="E7451" s="5">
        <v>24</v>
      </c>
      <c r="F7451" s="5">
        <v>70</v>
      </c>
      <c r="G7451" s="5">
        <v>1</v>
      </c>
      <c r="H7451" s="5">
        <v>5</v>
      </c>
      <c r="I7451" s="5">
        <v>21</v>
      </c>
      <c r="J7451" s="5">
        <v>1</v>
      </c>
      <c r="K7451" s="5">
        <v>10</v>
      </c>
      <c r="L7451" s="5">
        <v>24</v>
      </c>
      <c r="M7451" s="5">
        <v>1</v>
      </c>
      <c r="N7451" s="5">
        <v>0</v>
      </c>
      <c r="O7451" s="5">
        <v>22</v>
      </c>
      <c r="P7451" s="5">
        <v>90000</v>
      </c>
      <c r="Q7451" s="5">
        <v>20</v>
      </c>
      <c r="R7451" s="5">
        <v>25</v>
      </c>
      <c r="S7451" s="5" t="s">
        <v>26</v>
      </c>
      <c r="T7451" s="5"/>
    </row>
    <row r="7452" spans="1:20" x14ac:dyDescent="0.25">
      <c r="A7452" s="5">
        <f>7445</f>
      </c>
      <c r="B7452" s="5" t="s">
        <v>7471</v>
      </c>
      <c r="C7452" s="5" t="s">
        <v>27</v>
      </c>
      <c r="D7452" s="5" t="s">
        <v>26</v>
      </c>
      <c r="E7452" s="5">
        <v>24</v>
      </c>
      <c r="F7452" s="5">
        <v>70</v>
      </c>
      <c r="G7452" s="5">
        <v>1</v>
      </c>
      <c r="H7452" s="5">
        <v>5</v>
      </c>
      <c r="I7452" s="5">
        <v>21</v>
      </c>
      <c r="J7452" s="5">
        <v>1</v>
      </c>
      <c r="K7452" s="5">
        <v>10</v>
      </c>
      <c r="L7452" s="5">
        <v>24</v>
      </c>
      <c r="M7452" s="5">
        <v>1</v>
      </c>
      <c r="N7452" s="5">
        <v>0</v>
      </c>
      <c r="O7452" s="5">
        <v>22</v>
      </c>
      <c r="P7452" s="5">
        <v>90000</v>
      </c>
      <c r="Q7452" s="5">
        <v>20</v>
      </c>
      <c r="R7452" s="5">
        <v>25</v>
      </c>
      <c r="S7452" s="5" t="s">
        <v>26</v>
      </c>
      <c r="T7452" s="5"/>
    </row>
    <row r="7453" spans="1:20" x14ac:dyDescent="0.25">
      <c r="A7453" s="5">
        <f>7446</f>
      </c>
      <c r="B7453" s="5" t="s">
        <v>7472</v>
      </c>
      <c r="C7453" s="5" t="s">
        <v>27</v>
      </c>
      <c r="D7453" s="5" t="s">
        <v>26</v>
      </c>
      <c r="E7453" s="5">
        <v>24</v>
      </c>
      <c r="F7453" s="5">
        <v>70</v>
      </c>
      <c r="G7453" s="5">
        <v>1</v>
      </c>
      <c r="H7453" s="5">
        <v>5</v>
      </c>
      <c r="I7453" s="5">
        <v>21</v>
      </c>
      <c r="J7453" s="5">
        <v>1</v>
      </c>
      <c r="K7453" s="5">
        <v>10</v>
      </c>
      <c r="L7453" s="5">
        <v>24</v>
      </c>
      <c r="M7453" s="5">
        <v>1</v>
      </c>
      <c r="N7453" s="5">
        <v>0</v>
      </c>
      <c r="O7453" s="5">
        <v>22</v>
      </c>
      <c r="P7453" s="5">
        <v>90000</v>
      </c>
      <c r="Q7453" s="5">
        <v>20</v>
      </c>
      <c r="R7453" s="5">
        <v>25</v>
      </c>
      <c r="S7453" s="5" t="s">
        <v>26</v>
      </c>
      <c r="T7453" s="5"/>
    </row>
    <row r="7454" spans="1:20" x14ac:dyDescent="0.25">
      <c r="A7454" s="5">
        <f>7447</f>
      </c>
      <c r="B7454" s="5" t="s">
        <v>7473</v>
      </c>
      <c r="C7454" s="5" t="s">
        <v>27</v>
      </c>
      <c r="D7454" s="5" t="s">
        <v>26</v>
      </c>
      <c r="E7454" s="5">
        <v>24</v>
      </c>
      <c r="F7454" s="5">
        <v>70</v>
      </c>
      <c r="G7454" s="5">
        <v>1</v>
      </c>
      <c r="H7454" s="5">
        <v>5</v>
      </c>
      <c r="I7454" s="5">
        <v>21</v>
      </c>
      <c r="J7454" s="5">
        <v>1</v>
      </c>
      <c r="K7454" s="5">
        <v>10</v>
      </c>
      <c r="L7454" s="5">
        <v>24</v>
      </c>
      <c r="M7454" s="5">
        <v>1</v>
      </c>
      <c r="N7454" s="5">
        <v>0</v>
      </c>
      <c r="O7454" s="5">
        <v>22</v>
      </c>
      <c r="P7454" s="5">
        <v>90000</v>
      </c>
      <c r="Q7454" s="5">
        <v>20</v>
      </c>
      <c r="R7454" s="5">
        <v>25</v>
      </c>
      <c r="S7454" s="5" t="s">
        <v>26</v>
      </c>
      <c r="T7454" s="5"/>
    </row>
    <row r="7455" spans="1:20" x14ac:dyDescent="0.25">
      <c r="A7455" s="5">
        <f>7448</f>
      </c>
      <c r="B7455" s="5" t="s">
        <v>7474</v>
      </c>
      <c r="C7455" s="5" t="s">
        <v>27</v>
      </c>
      <c r="D7455" s="5" t="s">
        <v>26</v>
      </c>
      <c r="E7455" s="5">
        <v>24</v>
      </c>
      <c r="F7455" s="5">
        <v>70</v>
      </c>
      <c r="G7455" s="5">
        <v>1</v>
      </c>
      <c r="H7455" s="5">
        <v>5</v>
      </c>
      <c r="I7455" s="5">
        <v>21</v>
      </c>
      <c r="J7455" s="5">
        <v>1</v>
      </c>
      <c r="K7455" s="5">
        <v>10</v>
      </c>
      <c r="L7455" s="5">
        <v>24</v>
      </c>
      <c r="M7455" s="5">
        <v>1</v>
      </c>
      <c r="N7455" s="5">
        <v>0</v>
      </c>
      <c r="O7455" s="5">
        <v>22</v>
      </c>
      <c r="P7455" s="5">
        <v>90000</v>
      </c>
      <c r="Q7455" s="5">
        <v>20</v>
      </c>
      <c r="R7455" s="5">
        <v>25</v>
      </c>
      <c r="S7455" s="5" t="s">
        <v>26</v>
      </c>
      <c r="T7455" s="5"/>
    </row>
    <row r="7456" spans="1:20" x14ac:dyDescent="0.25">
      <c r="A7456" s="5">
        <f>7449</f>
      </c>
      <c r="B7456" s="5" t="s">
        <v>7475</v>
      </c>
      <c r="C7456" s="5" t="s">
        <v>27</v>
      </c>
      <c r="D7456" s="5" t="s">
        <v>26</v>
      </c>
      <c r="E7456" s="5">
        <v>24</v>
      </c>
      <c r="F7456" s="5">
        <v>70</v>
      </c>
      <c r="G7456" s="5">
        <v>1</v>
      </c>
      <c r="H7456" s="5">
        <v>5</v>
      </c>
      <c r="I7456" s="5">
        <v>21</v>
      </c>
      <c r="J7456" s="5">
        <v>1</v>
      </c>
      <c r="K7456" s="5">
        <v>10</v>
      </c>
      <c r="L7456" s="5">
        <v>24</v>
      </c>
      <c r="M7456" s="5">
        <v>1</v>
      </c>
      <c r="N7456" s="5">
        <v>0</v>
      </c>
      <c r="O7456" s="5">
        <v>22</v>
      </c>
      <c r="P7456" s="5">
        <v>90000</v>
      </c>
      <c r="Q7456" s="5">
        <v>20</v>
      </c>
      <c r="R7456" s="5">
        <v>25</v>
      </c>
      <c r="S7456" s="5" t="s">
        <v>26</v>
      </c>
      <c r="T7456" s="5"/>
    </row>
    <row r="7457" spans="1:20" x14ac:dyDescent="0.25">
      <c r="A7457" s="5">
        <f>7450</f>
      </c>
      <c r="B7457" s="5" t="s">
        <v>7476</v>
      </c>
      <c r="C7457" s="5" t="s">
        <v>27</v>
      </c>
      <c r="D7457" s="5" t="s">
        <v>26</v>
      </c>
      <c r="E7457" s="5">
        <v>24</v>
      </c>
      <c r="F7457" s="5">
        <v>70</v>
      </c>
      <c r="G7457" s="5">
        <v>1</v>
      </c>
      <c r="H7457" s="5">
        <v>5</v>
      </c>
      <c r="I7457" s="5">
        <v>21</v>
      </c>
      <c r="J7457" s="5">
        <v>1</v>
      </c>
      <c r="K7457" s="5">
        <v>10</v>
      </c>
      <c r="L7457" s="5">
        <v>24</v>
      </c>
      <c r="M7457" s="5">
        <v>1</v>
      </c>
      <c r="N7457" s="5">
        <v>0</v>
      </c>
      <c r="O7457" s="5">
        <v>22</v>
      </c>
      <c r="P7457" s="5">
        <v>90000</v>
      </c>
      <c r="Q7457" s="5">
        <v>20</v>
      </c>
      <c r="R7457" s="5">
        <v>25</v>
      </c>
      <c r="S7457" s="5" t="s">
        <v>26</v>
      </c>
      <c r="T7457" s="5"/>
    </row>
    <row r="7458" spans="1:20" x14ac:dyDescent="0.25">
      <c r="A7458" s="5">
        <f>7451</f>
      </c>
      <c r="B7458" s="5" t="s">
        <v>7477</v>
      </c>
      <c r="C7458" s="5" t="s">
        <v>27</v>
      </c>
      <c r="D7458" s="5" t="s">
        <v>26</v>
      </c>
      <c r="E7458" s="5">
        <v>24</v>
      </c>
      <c r="F7458" s="5">
        <v>70</v>
      </c>
      <c r="G7458" s="5">
        <v>1</v>
      </c>
      <c r="H7458" s="5">
        <v>5</v>
      </c>
      <c r="I7458" s="5">
        <v>21</v>
      </c>
      <c r="J7458" s="5">
        <v>1</v>
      </c>
      <c r="K7458" s="5">
        <v>10</v>
      </c>
      <c r="L7458" s="5">
        <v>24</v>
      </c>
      <c r="M7458" s="5">
        <v>1</v>
      </c>
      <c r="N7458" s="5">
        <v>0</v>
      </c>
      <c r="O7458" s="5">
        <v>22</v>
      </c>
      <c r="P7458" s="5">
        <v>90000</v>
      </c>
      <c r="Q7458" s="5">
        <v>20</v>
      </c>
      <c r="R7458" s="5">
        <v>25</v>
      </c>
      <c r="S7458" s="5" t="s">
        <v>26</v>
      </c>
      <c r="T7458" s="5"/>
    </row>
    <row r="7459" spans="1:20" x14ac:dyDescent="0.25">
      <c r="A7459" s="5">
        <f>7452</f>
      </c>
      <c r="B7459" s="5" t="s">
        <v>7478</v>
      </c>
      <c r="C7459" s="5" t="s">
        <v>27</v>
      </c>
      <c r="D7459" s="5" t="s">
        <v>26</v>
      </c>
      <c r="E7459" s="5">
        <v>24</v>
      </c>
      <c r="F7459" s="5">
        <v>70</v>
      </c>
      <c r="G7459" s="5">
        <v>1</v>
      </c>
      <c r="H7459" s="5">
        <v>5</v>
      </c>
      <c r="I7459" s="5">
        <v>21</v>
      </c>
      <c r="J7459" s="5">
        <v>1</v>
      </c>
      <c r="K7459" s="5">
        <v>10</v>
      </c>
      <c r="L7459" s="5">
        <v>24</v>
      </c>
      <c r="M7459" s="5">
        <v>1</v>
      </c>
      <c r="N7459" s="5">
        <v>0</v>
      </c>
      <c r="O7459" s="5">
        <v>22</v>
      </c>
      <c r="P7459" s="5">
        <v>90000</v>
      </c>
      <c r="Q7459" s="5">
        <v>20</v>
      </c>
      <c r="R7459" s="5">
        <v>25</v>
      </c>
      <c r="S7459" s="5" t="s">
        <v>26</v>
      </c>
      <c r="T7459" s="5"/>
    </row>
    <row r="7460" spans="1:20" x14ac:dyDescent="0.25">
      <c r="A7460" s="5">
        <f>7453</f>
      </c>
      <c r="B7460" s="5" t="s">
        <v>7479</v>
      </c>
      <c r="C7460" s="5" t="s">
        <v>27</v>
      </c>
      <c r="D7460" s="5" t="s">
        <v>26</v>
      </c>
      <c r="E7460" s="5">
        <v>24</v>
      </c>
      <c r="F7460" s="5">
        <v>70</v>
      </c>
      <c r="G7460" s="5">
        <v>1</v>
      </c>
      <c r="H7460" s="5">
        <v>5</v>
      </c>
      <c r="I7460" s="5">
        <v>21</v>
      </c>
      <c r="J7460" s="5">
        <v>1</v>
      </c>
      <c r="K7460" s="5">
        <v>10</v>
      </c>
      <c r="L7460" s="5">
        <v>24</v>
      </c>
      <c r="M7460" s="5">
        <v>1</v>
      </c>
      <c r="N7460" s="5">
        <v>0</v>
      </c>
      <c r="O7460" s="5">
        <v>22</v>
      </c>
      <c r="P7460" s="5">
        <v>90000</v>
      </c>
      <c r="Q7460" s="5">
        <v>20</v>
      </c>
      <c r="R7460" s="5">
        <v>25</v>
      </c>
      <c r="S7460" s="5" t="s">
        <v>26</v>
      </c>
      <c r="T7460" s="5"/>
    </row>
    <row r="7461" spans="1:20" x14ac:dyDescent="0.25">
      <c r="A7461" s="5">
        <f>7454</f>
      </c>
      <c r="B7461" s="5" t="s">
        <v>7480</v>
      </c>
      <c r="C7461" s="5" t="s">
        <v>27</v>
      </c>
      <c r="D7461" s="5" t="s">
        <v>26</v>
      </c>
      <c r="E7461" s="5">
        <v>24</v>
      </c>
      <c r="F7461" s="5">
        <v>70</v>
      </c>
      <c r="G7461" s="5">
        <v>1</v>
      </c>
      <c r="H7461" s="5">
        <v>5</v>
      </c>
      <c r="I7461" s="5">
        <v>21</v>
      </c>
      <c r="J7461" s="5">
        <v>1</v>
      </c>
      <c r="K7461" s="5">
        <v>10</v>
      </c>
      <c r="L7461" s="5">
        <v>24</v>
      </c>
      <c r="M7461" s="5">
        <v>1</v>
      </c>
      <c r="N7461" s="5">
        <v>0</v>
      </c>
      <c r="O7461" s="5">
        <v>22</v>
      </c>
      <c r="P7461" s="5">
        <v>90000</v>
      </c>
      <c r="Q7461" s="5">
        <v>20</v>
      </c>
      <c r="R7461" s="5">
        <v>25</v>
      </c>
      <c r="S7461" s="5" t="s">
        <v>26</v>
      </c>
      <c r="T7461" s="5"/>
    </row>
    <row r="7462" spans="1:20" x14ac:dyDescent="0.25">
      <c r="A7462" s="5">
        <f>7455</f>
      </c>
      <c r="B7462" s="5" t="s">
        <v>7481</v>
      </c>
      <c r="C7462" s="5" t="s">
        <v>27</v>
      </c>
      <c r="D7462" s="5" t="s">
        <v>26</v>
      </c>
      <c r="E7462" s="5">
        <v>24</v>
      </c>
      <c r="F7462" s="5">
        <v>70</v>
      </c>
      <c r="G7462" s="5">
        <v>1</v>
      </c>
      <c r="H7462" s="5">
        <v>5</v>
      </c>
      <c r="I7462" s="5">
        <v>21</v>
      </c>
      <c r="J7462" s="5">
        <v>1</v>
      </c>
      <c r="K7462" s="5">
        <v>10</v>
      </c>
      <c r="L7462" s="5">
        <v>24</v>
      </c>
      <c r="M7462" s="5">
        <v>1</v>
      </c>
      <c r="N7462" s="5">
        <v>0</v>
      </c>
      <c r="O7462" s="5">
        <v>22</v>
      </c>
      <c r="P7462" s="5">
        <v>90000</v>
      </c>
      <c r="Q7462" s="5">
        <v>20</v>
      </c>
      <c r="R7462" s="5">
        <v>25</v>
      </c>
      <c r="S7462" s="5" t="s">
        <v>26</v>
      </c>
      <c r="T7462" s="5"/>
    </row>
    <row r="7463" spans="1:20" x14ac:dyDescent="0.25">
      <c r="A7463" s="5">
        <f>7456</f>
      </c>
      <c r="B7463" s="5" t="s">
        <v>7482</v>
      </c>
      <c r="C7463" s="5" t="s">
        <v>27</v>
      </c>
      <c r="D7463" s="5" t="s">
        <v>26</v>
      </c>
      <c r="E7463" s="5">
        <v>24</v>
      </c>
      <c r="F7463" s="5">
        <v>70</v>
      </c>
      <c r="G7463" s="5">
        <v>1</v>
      </c>
      <c r="H7463" s="5">
        <v>5</v>
      </c>
      <c r="I7463" s="5">
        <v>21</v>
      </c>
      <c r="J7463" s="5">
        <v>1</v>
      </c>
      <c r="K7463" s="5">
        <v>10</v>
      </c>
      <c r="L7463" s="5">
        <v>24</v>
      </c>
      <c r="M7463" s="5">
        <v>1</v>
      </c>
      <c r="N7463" s="5">
        <v>0</v>
      </c>
      <c r="O7463" s="5">
        <v>22</v>
      </c>
      <c r="P7463" s="5">
        <v>90000</v>
      </c>
      <c r="Q7463" s="5">
        <v>20</v>
      </c>
      <c r="R7463" s="5">
        <v>25</v>
      </c>
      <c r="S7463" s="5" t="s">
        <v>26</v>
      </c>
      <c r="T7463" s="5"/>
    </row>
    <row r="7464" spans="1:20" x14ac:dyDescent="0.25">
      <c r="A7464" s="5">
        <f>7457</f>
      </c>
      <c r="B7464" s="5" t="s">
        <v>7483</v>
      </c>
      <c r="C7464" s="5" t="s">
        <v>27</v>
      </c>
      <c r="D7464" s="5" t="s">
        <v>26</v>
      </c>
      <c r="E7464" s="5">
        <v>24</v>
      </c>
      <c r="F7464" s="5">
        <v>70</v>
      </c>
      <c r="G7464" s="5">
        <v>1</v>
      </c>
      <c r="H7464" s="5">
        <v>5</v>
      </c>
      <c r="I7464" s="5">
        <v>21</v>
      </c>
      <c r="J7464" s="5">
        <v>1</v>
      </c>
      <c r="K7464" s="5">
        <v>10</v>
      </c>
      <c r="L7464" s="5">
        <v>24</v>
      </c>
      <c r="M7464" s="5">
        <v>1</v>
      </c>
      <c r="N7464" s="5">
        <v>0</v>
      </c>
      <c r="O7464" s="5">
        <v>22</v>
      </c>
      <c r="P7464" s="5">
        <v>90000</v>
      </c>
      <c r="Q7464" s="5">
        <v>20</v>
      </c>
      <c r="R7464" s="5">
        <v>25</v>
      </c>
      <c r="S7464" s="5" t="s">
        <v>26</v>
      </c>
      <c r="T7464" s="5"/>
    </row>
    <row r="7465" spans="1:20" x14ac:dyDescent="0.25">
      <c r="A7465" s="5">
        <f>7458</f>
      </c>
      <c r="B7465" s="5" t="s">
        <v>7484</v>
      </c>
      <c r="C7465" s="5" t="s">
        <v>27</v>
      </c>
      <c r="D7465" s="5" t="s">
        <v>26</v>
      </c>
      <c r="E7465" s="5">
        <v>24</v>
      </c>
      <c r="F7465" s="5">
        <v>70</v>
      </c>
      <c r="G7465" s="5">
        <v>1</v>
      </c>
      <c r="H7465" s="5">
        <v>5</v>
      </c>
      <c r="I7465" s="5">
        <v>21</v>
      </c>
      <c r="J7465" s="5">
        <v>1</v>
      </c>
      <c r="K7465" s="5">
        <v>10</v>
      </c>
      <c r="L7465" s="5">
        <v>24</v>
      </c>
      <c r="M7465" s="5">
        <v>1</v>
      </c>
      <c r="N7465" s="5">
        <v>0</v>
      </c>
      <c r="O7465" s="5">
        <v>22</v>
      </c>
      <c r="P7465" s="5">
        <v>90000</v>
      </c>
      <c r="Q7465" s="5">
        <v>20</v>
      </c>
      <c r="R7465" s="5">
        <v>25</v>
      </c>
      <c r="S7465" s="5" t="s">
        <v>26</v>
      </c>
      <c r="T7465" s="5"/>
    </row>
    <row r="7466" spans="1:20" x14ac:dyDescent="0.25">
      <c r="A7466" s="5">
        <f>7459</f>
      </c>
      <c r="B7466" s="5" t="s">
        <v>7485</v>
      </c>
      <c r="C7466" s="5" t="s">
        <v>27</v>
      </c>
      <c r="D7466" s="5" t="s">
        <v>26</v>
      </c>
      <c r="E7466" s="5">
        <v>24</v>
      </c>
      <c r="F7466" s="5">
        <v>70</v>
      </c>
      <c r="G7466" s="5">
        <v>1</v>
      </c>
      <c r="H7466" s="5">
        <v>5</v>
      </c>
      <c r="I7466" s="5">
        <v>21</v>
      </c>
      <c r="J7466" s="5">
        <v>1</v>
      </c>
      <c r="K7466" s="5">
        <v>10</v>
      </c>
      <c r="L7466" s="5">
        <v>24</v>
      </c>
      <c r="M7466" s="5">
        <v>1</v>
      </c>
      <c r="N7466" s="5">
        <v>0</v>
      </c>
      <c r="O7466" s="5">
        <v>22</v>
      </c>
      <c r="P7466" s="5">
        <v>90000</v>
      </c>
      <c r="Q7466" s="5">
        <v>20</v>
      </c>
      <c r="R7466" s="5">
        <v>25</v>
      </c>
      <c r="S7466" s="5" t="s">
        <v>26</v>
      </c>
      <c r="T7466" s="5"/>
    </row>
    <row r="7467" spans="1:20" x14ac:dyDescent="0.25">
      <c r="A7467" s="5">
        <f>7460</f>
      </c>
      <c r="B7467" s="5" t="s">
        <v>7486</v>
      </c>
      <c r="C7467" s="5" t="s">
        <v>27</v>
      </c>
      <c r="D7467" s="5" t="s">
        <v>26</v>
      </c>
      <c r="E7467" s="5">
        <v>24</v>
      </c>
      <c r="F7467" s="5">
        <v>70</v>
      </c>
      <c r="G7467" s="5">
        <v>1</v>
      </c>
      <c r="H7467" s="5">
        <v>5</v>
      </c>
      <c r="I7467" s="5">
        <v>21</v>
      </c>
      <c r="J7467" s="5">
        <v>1</v>
      </c>
      <c r="K7467" s="5">
        <v>10</v>
      </c>
      <c r="L7467" s="5">
        <v>24</v>
      </c>
      <c r="M7467" s="5">
        <v>1</v>
      </c>
      <c r="N7467" s="5">
        <v>0</v>
      </c>
      <c r="O7467" s="5">
        <v>22</v>
      </c>
      <c r="P7467" s="5">
        <v>90000</v>
      </c>
      <c r="Q7467" s="5">
        <v>20</v>
      </c>
      <c r="R7467" s="5">
        <v>25</v>
      </c>
      <c r="S7467" s="5" t="s">
        <v>26</v>
      </c>
      <c r="T7467" s="5"/>
    </row>
    <row r="7468" spans="1:20" x14ac:dyDescent="0.25">
      <c r="A7468" s="5">
        <f>7461</f>
      </c>
      <c r="B7468" s="5" t="s">
        <v>7487</v>
      </c>
      <c r="C7468" s="5" t="s">
        <v>27</v>
      </c>
      <c r="D7468" s="5" t="s">
        <v>26</v>
      </c>
      <c r="E7468" s="5">
        <v>24</v>
      </c>
      <c r="F7468" s="5">
        <v>70</v>
      </c>
      <c r="G7468" s="5">
        <v>1</v>
      </c>
      <c r="H7468" s="5">
        <v>5</v>
      </c>
      <c r="I7468" s="5">
        <v>21</v>
      </c>
      <c r="J7468" s="5">
        <v>1</v>
      </c>
      <c r="K7468" s="5">
        <v>10</v>
      </c>
      <c r="L7468" s="5">
        <v>24</v>
      </c>
      <c r="M7468" s="5">
        <v>1</v>
      </c>
      <c r="N7468" s="5">
        <v>0</v>
      </c>
      <c r="O7468" s="5">
        <v>22</v>
      </c>
      <c r="P7468" s="5">
        <v>90000</v>
      </c>
      <c r="Q7468" s="5">
        <v>20</v>
      </c>
      <c r="R7468" s="5">
        <v>25</v>
      </c>
      <c r="S7468" s="5" t="s">
        <v>26</v>
      </c>
      <c r="T7468" s="5"/>
    </row>
    <row r="7469" spans="1:20" x14ac:dyDescent="0.25">
      <c r="A7469" s="5">
        <f>7462</f>
      </c>
      <c r="B7469" s="5" t="s">
        <v>7488</v>
      </c>
      <c r="C7469" s="5" t="s">
        <v>27</v>
      </c>
      <c r="D7469" s="5" t="s">
        <v>26</v>
      </c>
      <c r="E7469" s="5">
        <v>24</v>
      </c>
      <c r="F7469" s="5">
        <v>70</v>
      </c>
      <c r="G7469" s="5">
        <v>1</v>
      </c>
      <c r="H7469" s="5">
        <v>5</v>
      </c>
      <c r="I7469" s="5">
        <v>21</v>
      </c>
      <c r="J7469" s="5">
        <v>1</v>
      </c>
      <c r="K7469" s="5">
        <v>10</v>
      </c>
      <c r="L7469" s="5">
        <v>24</v>
      </c>
      <c r="M7469" s="5">
        <v>1</v>
      </c>
      <c r="N7469" s="5">
        <v>0</v>
      </c>
      <c r="O7469" s="5">
        <v>22</v>
      </c>
      <c r="P7469" s="5">
        <v>90000</v>
      </c>
      <c r="Q7469" s="5">
        <v>20</v>
      </c>
      <c r="R7469" s="5">
        <v>25</v>
      </c>
      <c r="S7469" s="5" t="s">
        <v>26</v>
      </c>
      <c r="T7469" s="5"/>
    </row>
    <row r="7470" spans="1:20" x14ac:dyDescent="0.25">
      <c r="A7470" s="5">
        <f>7463</f>
      </c>
      <c r="B7470" s="5" t="s">
        <v>7489</v>
      </c>
      <c r="C7470" s="5" t="s">
        <v>27</v>
      </c>
      <c r="D7470" s="5" t="s">
        <v>26</v>
      </c>
      <c r="E7470" s="5">
        <v>24</v>
      </c>
      <c r="F7470" s="5">
        <v>70</v>
      </c>
      <c r="G7470" s="5">
        <v>1</v>
      </c>
      <c r="H7470" s="5">
        <v>5</v>
      </c>
      <c r="I7470" s="5">
        <v>21</v>
      </c>
      <c r="J7470" s="5">
        <v>1</v>
      </c>
      <c r="K7470" s="5">
        <v>10</v>
      </c>
      <c r="L7470" s="5">
        <v>24</v>
      </c>
      <c r="M7470" s="5">
        <v>1</v>
      </c>
      <c r="N7470" s="5">
        <v>0</v>
      </c>
      <c r="O7470" s="5">
        <v>22</v>
      </c>
      <c r="P7470" s="5">
        <v>90000</v>
      </c>
      <c r="Q7470" s="5">
        <v>20</v>
      </c>
      <c r="R7470" s="5">
        <v>25</v>
      </c>
      <c r="S7470" s="5" t="s">
        <v>26</v>
      </c>
      <c r="T7470" s="5"/>
    </row>
    <row r="7471" spans="1:20" x14ac:dyDescent="0.25">
      <c r="A7471" s="5">
        <f>7464</f>
      </c>
      <c r="B7471" s="5" t="s">
        <v>7490</v>
      </c>
      <c r="C7471" s="5" t="s">
        <v>27</v>
      </c>
      <c r="D7471" s="5" t="s">
        <v>26</v>
      </c>
      <c r="E7471" s="5">
        <v>24</v>
      </c>
      <c r="F7471" s="5">
        <v>70</v>
      </c>
      <c r="G7471" s="5">
        <v>1</v>
      </c>
      <c r="H7471" s="5">
        <v>5</v>
      </c>
      <c r="I7471" s="5">
        <v>21</v>
      </c>
      <c r="J7471" s="5">
        <v>1</v>
      </c>
      <c r="K7471" s="5">
        <v>10</v>
      </c>
      <c r="L7471" s="5">
        <v>24</v>
      </c>
      <c r="M7471" s="5">
        <v>1</v>
      </c>
      <c r="N7471" s="5">
        <v>0</v>
      </c>
      <c r="O7471" s="5">
        <v>22</v>
      </c>
      <c r="P7471" s="5">
        <v>90000</v>
      </c>
      <c r="Q7471" s="5">
        <v>20</v>
      </c>
      <c r="R7471" s="5">
        <v>25</v>
      </c>
      <c r="S7471" s="5" t="s">
        <v>26</v>
      </c>
      <c r="T7471" s="5"/>
    </row>
    <row r="7472" spans="1:20" x14ac:dyDescent="0.25">
      <c r="A7472" s="5">
        <f>7465</f>
      </c>
      <c r="B7472" s="5" t="s">
        <v>7491</v>
      </c>
      <c r="C7472" s="5" t="s">
        <v>27</v>
      </c>
      <c r="D7472" s="5" t="s">
        <v>26</v>
      </c>
      <c r="E7472" s="5">
        <v>24</v>
      </c>
      <c r="F7472" s="5">
        <v>70</v>
      </c>
      <c r="G7472" s="5">
        <v>1</v>
      </c>
      <c r="H7472" s="5">
        <v>5</v>
      </c>
      <c r="I7472" s="5">
        <v>21</v>
      </c>
      <c r="J7472" s="5">
        <v>1</v>
      </c>
      <c r="K7472" s="5">
        <v>10</v>
      </c>
      <c r="L7472" s="5">
        <v>24</v>
      </c>
      <c r="M7472" s="5">
        <v>1</v>
      </c>
      <c r="N7472" s="5">
        <v>0</v>
      </c>
      <c r="O7472" s="5">
        <v>22</v>
      </c>
      <c r="P7472" s="5">
        <v>90000</v>
      </c>
      <c r="Q7472" s="5">
        <v>20</v>
      </c>
      <c r="R7472" s="5">
        <v>25</v>
      </c>
      <c r="S7472" s="5" t="s">
        <v>26</v>
      </c>
      <c r="T7472" s="5"/>
    </row>
    <row r="7473" spans="1:20" x14ac:dyDescent="0.25">
      <c r="A7473" s="5">
        <f>7466</f>
      </c>
      <c r="B7473" s="5" t="s">
        <v>7492</v>
      </c>
      <c r="C7473" s="5" t="s">
        <v>27</v>
      </c>
      <c r="D7473" s="5" t="s">
        <v>26</v>
      </c>
      <c r="E7473" s="5">
        <v>24</v>
      </c>
      <c r="F7473" s="5">
        <v>70</v>
      </c>
      <c r="G7473" s="5">
        <v>1</v>
      </c>
      <c r="H7473" s="5">
        <v>5</v>
      </c>
      <c r="I7473" s="5">
        <v>21</v>
      </c>
      <c r="J7473" s="5">
        <v>1</v>
      </c>
      <c r="K7473" s="5">
        <v>10</v>
      </c>
      <c r="L7473" s="5">
        <v>24</v>
      </c>
      <c r="M7473" s="5">
        <v>1</v>
      </c>
      <c r="N7473" s="5">
        <v>0</v>
      </c>
      <c r="O7473" s="5">
        <v>22</v>
      </c>
      <c r="P7473" s="5">
        <v>90000</v>
      </c>
      <c r="Q7473" s="5">
        <v>20</v>
      </c>
      <c r="R7473" s="5">
        <v>25</v>
      </c>
      <c r="S7473" s="5" t="s">
        <v>26</v>
      </c>
      <c r="T7473" s="5"/>
    </row>
    <row r="7474" spans="1:20" x14ac:dyDescent="0.25">
      <c r="A7474" s="5">
        <f>7467</f>
      </c>
      <c r="B7474" s="5" t="s">
        <v>7493</v>
      </c>
      <c r="C7474" s="5" t="s">
        <v>27</v>
      </c>
      <c r="D7474" s="5" t="s">
        <v>26</v>
      </c>
      <c r="E7474" s="5">
        <v>24</v>
      </c>
      <c r="F7474" s="5">
        <v>70</v>
      </c>
      <c r="G7474" s="5">
        <v>1</v>
      </c>
      <c r="H7474" s="5">
        <v>5</v>
      </c>
      <c r="I7474" s="5">
        <v>21</v>
      </c>
      <c r="J7474" s="5">
        <v>1</v>
      </c>
      <c r="K7474" s="5">
        <v>10</v>
      </c>
      <c r="L7474" s="5">
        <v>24</v>
      </c>
      <c r="M7474" s="5">
        <v>1</v>
      </c>
      <c r="N7474" s="5">
        <v>0</v>
      </c>
      <c r="O7474" s="5">
        <v>22</v>
      </c>
      <c r="P7474" s="5">
        <v>90000</v>
      </c>
      <c r="Q7474" s="5">
        <v>20</v>
      </c>
      <c r="R7474" s="5">
        <v>25</v>
      </c>
      <c r="S7474" s="5" t="s">
        <v>26</v>
      </c>
      <c r="T7474" s="5"/>
    </row>
    <row r="7475" spans="1:20" x14ac:dyDescent="0.25">
      <c r="A7475" s="5">
        <f>7468</f>
      </c>
      <c r="B7475" s="5" t="s">
        <v>7494</v>
      </c>
      <c r="C7475" s="5" t="s">
        <v>27</v>
      </c>
      <c r="D7475" s="5" t="s">
        <v>26</v>
      </c>
      <c r="E7475" s="5">
        <v>24</v>
      </c>
      <c r="F7475" s="5">
        <v>70</v>
      </c>
      <c r="G7475" s="5">
        <v>1</v>
      </c>
      <c r="H7475" s="5">
        <v>5</v>
      </c>
      <c r="I7475" s="5">
        <v>21</v>
      </c>
      <c r="J7475" s="5">
        <v>1</v>
      </c>
      <c r="K7475" s="5">
        <v>10</v>
      </c>
      <c r="L7475" s="5">
        <v>24</v>
      </c>
      <c r="M7475" s="5">
        <v>1</v>
      </c>
      <c r="N7475" s="5">
        <v>0</v>
      </c>
      <c r="O7475" s="5">
        <v>22</v>
      </c>
      <c r="P7475" s="5">
        <v>90000</v>
      </c>
      <c r="Q7475" s="5">
        <v>20</v>
      </c>
      <c r="R7475" s="5">
        <v>25</v>
      </c>
      <c r="S7475" s="5" t="s">
        <v>26</v>
      </c>
      <c r="T7475" s="5"/>
    </row>
    <row r="7476" spans="1:20" x14ac:dyDescent="0.25">
      <c r="A7476" s="5">
        <f>7469</f>
      </c>
      <c r="B7476" s="5" t="s">
        <v>7495</v>
      </c>
      <c r="C7476" s="5" t="s">
        <v>27</v>
      </c>
      <c r="D7476" s="5" t="s">
        <v>26</v>
      </c>
      <c r="E7476" s="5">
        <v>24</v>
      </c>
      <c r="F7476" s="5">
        <v>70</v>
      </c>
      <c r="G7476" s="5">
        <v>1</v>
      </c>
      <c r="H7476" s="5">
        <v>5</v>
      </c>
      <c r="I7476" s="5">
        <v>21</v>
      </c>
      <c r="J7476" s="5">
        <v>1</v>
      </c>
      <c r="K7476" s="5">
        <v>10</v>
      </c>
      <c r="L7476" s="5">
        <v>24</v>
      </c>
      <c r="M7476" s="5">
        <v>1</v>
      </c>
      <c r="N7476" s="5">
        <v>0</v>
      </c>
      <c r="O7476" s="5">
        <v>22</v>
      </c>
      <c r="P7476" s="5">
        <v>90000</v>
      </c>
      <c r="Q7476" s="5">
        <v>20</v>
      </c>
      <c r="R7476" s="5">
        <v>25</v>
      </c>
      <c r="S7476" s="5" t="s">
        <v>26</v>
      </c>
      <c r="T7476" s="5"/>
    </row>
    <row r="7477" spans="1:20" x14ac:dyDescent="0.25">
      <c r="A7477" s="5">
        <f>7470</f>
      </c>
      <c r="B7477" s="5" t="s">
        <v>7496</v>
      </c>
      <c r="C7477" s="5" t="s">
        <v>27</v>
      </c>
      <c r="D7477" s="5" t="s">
        <v>26</v>
      </c>
      <c r="E7477" s="5">
        <v>24</v>
      </c>
      <c r="F7477" s="5">
        <v>70</v>
      </c>
      <c r="G7477" s="5">
        <v>1</v>
      </c>
      <c r="H7477" s="5">
        <v>5</v>
      </c>
      <c r="I7477" s="5">
        <v>21</v>
      </c>
      <c r="J7477" s="5">
        <v>1</v>
      </c>
      <c r="K7477" s="5">
        <v>10</v>
      </c>
      <c r="L7477" s="5">
        <v>24</v>
      </c>
      <c r="M7477" s="5">
        <v>1</v>
      </c>
      <c r="N7477" s="5">
        <v>0</v>
      </c>
      <c r="O7477" s="5">
        <v>22</v>
      </c>
      <c r="P7477" s="5">
        <v>90000</v>
      </c>
      <c r="Q7477" s="5">
        <v>20</v>
      </c>
      <c r="R7477" s="5">
        <v>25</v>
      </c>
      <c r="S7477" s="5" t="s">
        <v>26</v>
      </c>
      <c r="T7477" s="5"/>
    </row>
    <row r="7478" spans="1:20" x14ac:dyDescent="0.25">
      <c r="A7478" s="5">
        <f>7471</f>
      </c>
      <c r="B7478" s="5" t="s">
        <v>7497</v>
      </c>
      <c r="C7478" s="5" t="s">
        <v>27</v>
      </c>
      <c r="D7478" s="5" t="s">
        <v>26</v>
      </c>
      <c r="E7478" s="5">
        <v>24</v>
      </c>
      <c r="F7478" s="5">
        <v>70</v>
      </c>
      <c r="G7478" s="5">
        <v>1</v>
      </c>
      <c r="H7478" s="5">
        <v>5</v>
      </c>
      <c r="I7478" s="5">
        <v>21</v>
      </c>
      <c r="J7478" s="5">
        <v>1</v>
      </c>
      <c r="K7478" s="5">
        <v>10</v>
      </c>
      <c r="L7478" s="5">
        <v>24</v>
      </c>
      <c r="M7478" s="5">
        <v>1</v>
      </c>
      <c r="N7478" s="5">
        <v>0</v>
      </c>
      <c r="O7478" s="5">
        <v>22</v>
      </c>
      <c r="P7478" s="5">
        <v>90000</v>
      </c>
      <c r="Q7478" s="5">
        <v>20</v>
      </c>
      <c r="R7478" s="5">
        <v>25</v>
      </c>
      <c r="S7478" s="5" t="s">
        <v>26</v>
      </c>
      <c r="T7478" s="5"/>
    </row>
    <row r="7479" spans="1:20" x14ac:dyDescent="0.25">
      <c r="A7479" s="5">
        <f>7472</f>
      </c>
      <c r="B7479" s="5" t="s">
        <v>7498</v>
      </c>
      <c r="C7479" s="5" t="s">
        <v>27</v>
      </c>
      <c r="D7479" s="5" t="s">
        <v>26</v>
      </c>
      <c r="E7479" s="5">
        <v>24</v>
      </c>
      <c r="F7479" s="5">
        <v>70</v>
      </c>
      <c r="G7479" s="5">
        <v>1</v>
      </c>
      <c r="H7479" s="5">
        <v>5</v>
      </c>
      <c r="I7479" s="5">
        <v>21</v>
      </c>
      <c r="J7479" s="5">
        <v>1</v>
      </c>
      <c r="K7479" s="5">
        <v>10</v>
      </c>
      <c r="L7479" s="5">
        <v>24</v>
      </c>
      <c r="M7479" s="5">
        <v>1</v>
      </c>
      <c r="N7479" s="5">
        <v>0</v>
      </c>
      <c r="O7479" s="5">
        <v>22</v>
      </c>
      <c r="P7479" s="5">
        <v>90000</v>
      </c>
      <c r="Q7479" s="5">
        <v>20</v>
      </c>
      <c r="R7479" s="5">
        <v>25</v>
      </c>
      <c r="S7479" s="5" t="s">
        <v>26</v>
      </c>
      <c r="T7479" s="5"/>
    </row>
    <row r="7480" spans="1:20" x14ac:dyDescent="0.25">
      <c r="A7480" s="5">
        <f>7473</f>
      </c>
      <c r="B7480" s="5" t="s">
        <v>7499</v>
      </c>
      <c r="C7480" s="5" t="s">
        <v>27</v>
      </c>
      <c r="D7480" s="5" t="s">
        <v>26</v>
      </c>
      <c r="E7480" s="5">
        <v>24</v>
      </c>
      <c r="F7480" s="5">
        <v>70</v>
      </c>
      <c r="G7480" s="5">
        <v>1</v>
      </c>
      <c r="H7480" s="5">
        <v>5</v>
      </c>
      <c r="I7480" s="5">
        <v>21</v>
      </c>
      <c r="J7480" s="5">
        <v>1</v>
      </c>
      <c r="K7480" s="5">
        <v>10</v>
      </c>
      <c r="L7480" s="5">
        <v>24</v>
      </c>
      <c r="M7480" s="5">
        <v>1</v>
      </c>
      <c r="N7480" s="5">
        <v>0</v>
      </c>
      <c r="O7480" s="5">
        <v>22</v>
      </c>
      <c r="P7480" s="5">
        <v>90000</v>
      </c>
      <c r="Q7480" s="5">
        <v>20</v>
      </c>
      <c r="R7480" s="5">
        <v>25</v>
      </c>
      <c r="S7480" s="5" t="s">
        <v>26</v>
      </c>
      <c r="T7480" s="5"/>
    </row>
    <row r="7481" spans="1:20" x14ac:dyDescent="0.25">
      <c r="A7481" s="5">
        <f>7474</f>
      </c>
      <c r="B7481" s="5" t="s">
        <v>7500</v>
      </c>
      <c r="C7481" s="5" t="s">
        <v>27</v>
      </c>
      <c r="D7481" s="5" t="s">
        <v>26</v>
      </c>
      <c r="E7481" s="5">
        <v>24</v>
      </c>
      <c r="F7481" s="5">
        <v>70</v>
      </c>
      <c r="G7481" s="5">
        <v>1</v>
      </c>
      <c r="H7481" s="5">
        <v>5</v>
      </c>
      <c r="I7481" s="5">
        <v>21</v>
      </c>
      <c r="J7481" s="5">
        <v>1</v>
      </c>
      <c r="K7481" s="5">
        <v>10</v>
      </c>
      <c r="L7481" s="5">
        <v>24</v>
      </c>
      <c r="M7481" s="5">
        <v>1</v>
      </c>
      <c r="N7481" s="5">
        <v>0</v>
      </c>
      <c r="O7481" s="5">
        <v>22</v>
      </c>
      <c r="P7481" s="5">
        <v>90000</v>
      </c>
      <c r="Q7481" s="5">
        <v>20</v>
      </c>
      <c r="R7481" s="5">
        <v>25</v>
      </c>
      <c r="S7481" s="5" t="s">
        <v>26</v>
      </c>
      <c r="T7481" s="5"/>
    </row>
    <row r="7482" spans="1:20" x14ac:dyDescent="0.25">
      <c r="A7482" s="5">
        <f>7475</f>
      </c>
      <c r="B7482" s="5" t="s">
        <v>7501</v>
      </c>
      <c r="C7482" s="5" t="s">
        <v>27</v>
      </c>
      <c r="D7482" s="5" t="s">
        <v>26</v>
      </c>
      <c r="E7482" s="5">
        <v>24</v>
      </c>
      <c r="F7482" s="5">
        <v>70</v>
      </c>
      <c r="G7482" s="5">
        <v>1</v>
      </c>
      <c r="H7482" s="5">
        <v>5</v>
      </c>
      <c r="I7482" s="5">
        <v>21</v>
      </c>
      <c r="J7482" s="5">
        <v>1</v>
      </c>
      <c r="K7482" s="5">
        <v>10</v>
      </c>
      <c r="L7482" s="5">
        <v>24</v>
      </c>
      <c r="M7482" s="5">
        <v>1</v>
      </c>
      <c r="N7482" s="5">
        <v>0</v>
      </c>
      <c r="O7482" s="5">
        <v>22</v>
      </c>
      <c r="P7482" s="5">
        <v>90000</v>
      </c>
      <c r="Q7482" s="5">
        <v>20</v>
      </c>
      <c r="R7482" s="5">
        <v>25</v>
      </c>
      <c r="S7482" s="5" t="s">
        <v>26</v>
      </c>
      <c r="T7482" s="5"/>
    </row>
    <row r="7483" spans="1:20" x14ac:dyDescent="0.25">
      <c r="A7483" s="5">
        <f>7476</f>
      </c>
      <c r="B7483" s="5" t="s">
        <v>7502</v>
      </c>
      <c r="C7483" s="5" t="s">
        <v>27</v>
      </c>
      <c r="D7483" s="5" t="s">
        <v>26</v>
      </c>
      <c r="E7483" s="5">
        <v>24</v>
      </c>
      <c r="F7483" s="5">
        <v>70</v>
      </c>
      <c r="G7483" s="5">
        <v>1</v>
      </c>
      <c r="H7483" s="5">
        <v>5</v>
      </c>
      <c r="I7483" s="5">
        <v>21</v>
      </c>
      <c r="J7483" s="5">
        <v>1</v>
      </c>
      <c r="K7483" s="5">
        <v>10</v>
      </c>
      <c r="L7483" s="5">
        <v>24</v>
      </c>
      <c r="M7483" s="5">
        <v>1</v>
      </c>
      <c r="N7483" s="5">
        <v>0</v>
      </c>
      <c r="O7483" s="5">
        <v>22</v>
      </c>
      <c r="P7483" s="5">
        <v>90000</v>
      </c>
      <c r="Q7483" s="5">
        <v>20</v>
      </c>
      <c r="R7483" s="5">
        <v>25</v>
      </c>
      <c r="S7483" s="5" t="s">
        <v>26</v>
      </c>
      <c r="T7483" s="5"/>
    </row>
    <row r="7484" spans="1:20" x14ac:dyDescent="0.25">
      <c r="A7484" s="5">
        <f>7477</f>
      </c>
      <c r="B7484" s="5" t="s">
        <v>7503</v>
      </c>
      <c r="C7484" s="5" t="s">
        <v>27</v>
      </c>
      <c r="D7484" s="5" t="s">
        <v>26</v>
      </c>
      <c r="E7484" s="5">
        <v>24</v>
      </c>
      <c r="F7484" s="5">
        <v>70</v>
      </c>
      <c r="G7484" s="5">
        <v>1</v>
      </c>
      <c r="H7484" s="5">
        <v>5</v>
      </c>
      <c r="I7484" s="5">
        <v>21</v>
      </c>
      <c r="J7484" s="5">
        <v>1</v>
      </c>
      <c r="K7484" s="5">
        <v>10</v>
      </c>
      <c r="L7484" s="5">
        <v>24</v>
      </c>
      <c r="M7484" s="5">
        <v>1</v>
      </c>
      <c r="N7484" s="5">
        <v>0</v>
      </c>
      <c r="O7484" s="5">
        <v>22</v>
      </c>
      <c r="P7484" s="5">
        <v>90000</v>
      </c>
      <c r="Q7484" s="5">
        <v>20</v>
      </c>
      <c r="R7484" s="5">
        <v>25</v>
      </c>
      <c r="S7484" s="5" t="s">
        <v>26</v>
      </c>
      <c r="T7484" s="5"/>
    </row>
    <row r="7485" spans="1:20" x14ac:dyDescent="0.25">
      <c r="A7485" s="5">
        <f>7478</f>
      </c>
      <c r="B7485" s="5" t="s">
        <v>7504</v>
      </c>
      <c r="C7485" s="5" t="s">
        <v>27</v>
      </c>
      <c r="D7485" s="5" t="s">
        <v>26</v>
      </c>
      <c r="E7485" s="5">
        <v>24</v>
      </c>
      <c r="F7485" s="5">
        <v>70</v>
      </c>
      <c r="G7485" s="5">
        <v>1</v>
      </c>
      <c r="H7485" s="5">
        <v>5</v>
      </c>
      <c r="I7485" s="5">
        <v>21</v>
      </c>
      <c r="J7485" s="5">
        <v>1</v>
      </c>
      <c r="K7485" s="5">
        <v>10</v>
      </c>
      <c r="L7485" s="5">
        <v>24</v>
      </c>
      <c r="M7485" s="5">
        <v>1</v>
      </c>
      <c r="N7485" s="5">
        <v>0</v>
      </c>
      <c r="O7485" s="5">
        <v>22</v>
      </c>
      <c r="P7485" s="5">
        <v>90000</v>
      </c>
      <c r="Q7485" s="5">
        <v>20</v>
      </c>
      <c r="R7485" s="5">
        <v>25</v>
      </c>
      <c r="S7485" s="5" t="s">
        <v>26</v>
      </c>
      <c r="T7485" s="5"/>
    </row>
    <row r="7486" spans="1:20" x14ac:dyDescent="0.25">
      <c r="A7486" s="5">
        <f>7479</f>
      </c>
      <c r="B7486" s="5" t="s">
        <v>7505</v>
      </c>
      <c r="C7486" s="5" t="s">
        <v>27</v>
      </c>
      <c r="D7486" s="5" t="s">
        <v>26</v>
      </c>
      <c r="E7486" s="5">
        <v>24</v>
      </c>
      <c r="F7486" s="5">
        <v>70</v>
      </c>
      <c r="G7486" s="5">
        <v>1</v>
      </c>
      <c r="H7486" s="5">
        <v>5</v>
      </c>
      <c r="I7486" s="5">
        <v>21</v>
      </c>
      <c r="J7486" s="5">
        <v>1</v>
      </c>
      <c r="K7486" s="5">
        <v>10</v>
      </c>
      <c r="L7486" s="5">
        <v>24</v>
      </c>
      <c r="M7486" s="5">
        <v>1</v>
      </c>
      <c r="N7486" s="5">
        <v>0</v>
      </c>
      <c r="O7486" s="5">
        <v>22</v>
      </c>
      <c r="P7486" s="5">
        <v>90000</v>
      </c>
      <c r="Q7486" s="5">
        <v>20</v>
      </c>
      <c r="R7486" s="5">
        <v>25</v>
      </c>
      <c r="S7486" s="5" t="s">
        <v>26</v>
      </c>
      <c r="T7486" s="5"/>
    </row>
    <row r="7487" spans="1:20" x14ac:dyDescent="0.25">
      <c r="A7487" s="5">
        <f>7480</f>
      </c>
      <c r="B7487" s="5" t="s">
        <v>7506</v>
      </c>
      <c r="C7487" s="5" t="s">
        <v>27</v>
      </c>
      <c r="D7487" s="5" t="s">
        <v>26</v>
      </c>
      <c r="E7487" s="5">
        <v>24</v>
      </c>
      <c r="F7487" s="5">
        <v>70</v>
      </c>
      <c r="G7487" s="5">
        <v>1</v>
      </c>
      <c r="H7487" s="5">
        <v>5</v>
      </c>
      <c r="I7487" s="5">
        <v>21</v>
      </c>
      <c r="J7487" s="5">
        <v>1</v>
      </c>
      <c r="K7487" s="5">
        <v>10</v>
      </c>
      <c r="L7487" s="5">
        <v>24</v>
      </c>
      <c r="M7487" s="5">
        <v>1</v>
      </c>
      <c r="N7487" s="5">
        <v>0</v>
      </c>
      <c r="O7487" s="5">
        <v>22</v>
      </c>
      <c r="P7487" s="5">
        <v>90000</v>
      </c>
      <c r="Q7487" s="5">
        <v>20</v>
      </c>
      <c r="R7487" s="5">
        <v>25</v>
      </c>
      <c r="S7487" s="5" t="s">
        <v>26</v>
      </c>
      <c r="T7487" s="5"/>
    </row>
    <row r="7488" spans="1:20" x14ac:dyDescent="0.25">
      <c r="A7488" s="5">
        <f>7481</f>
      </c>
      <c r="B7488" s="5" t="s">
        <v>7507</v>
      </c>
      <c r="C7488" s="5" t="s">
        <v>27</v>
      </c>
      <c r="D7488" s="5" t="s">
        <v>26</v>
      </c>
      <c r="E7488" s="5">
        <v>24</v>
      </c>
      <c r="F7488" s="5">
        <v>70</v>
      </c>
      <c r="G7488" s="5">
        <v>1</v>
      </c>
      <c r="H7488" s="5">
        <v>5</v>
      </c>
      <c r="I7488" s="5">
        <v>21</v>
      </c>
      <c r="J7488" s="5">
        <v>1</v>
      </c>
      <c r="K7488" s="5">
        <v>10</v>
      </c>
      <c r="L7488" s="5">
        <v>24</v>
      </c>
      <c r="M7488" s="5">
        <v>1</v>
      </c>
      <c r="N7488" s="5">
        <v>0</v>
      </c>
      <c r="O7488" s="5">
        <v>22</v>
      </c>
      <c r="P7488" s="5">
        <v>90000</v>
      </c>
      <c r="Q7488" s="5">
        <v>20</v>
      </c>
      <c r="R7488" s="5">
        <v>25</v>
      </c>
      <c r="S7488" s="5" t="s">
        <v>26</v>
      </c>
      <c r="T7488" s="5"/>
    </row>
    <row r="7489" spans="1:20" x14ac:dyDescent="0.25">
      <c r="A7489" s="5">
        <f>7482</f>
      </c>
      <c r="B7489" s="5" t="s">
        <v>7508</v>
      </c>
      <c r="C7489" s="5" t="s">
        <v>27</v>
      </c>
      <c r="D7489" s="5" t="s">
        <v>26</v>
      </c>
      <c r="E7489" s="5">
        <v>24</v>
      </c>
      <c r="F7489" s="5">
        <v>70</v>
      </c>
      <c r="G7489" s="5">
        <v>1</v>
      </c>
      <c r="H7489" s="5">
        <v>5</v>
      </c>
      <c r="I7489" s="5">
        <v>21</v>
      </c>
      <c r="J7489" s="5">
        <v>1</v>
      </c>
      <c r="K7489" s="5">
        <v>10</v>
      </c>
      <c r="L7489" s="5">
        <v>24</v>
      </c>
      <c r="M7489" s="5">
        <v>1</v>
      </c>
      <c r="N7489" s="5">
        <v>0</v>
      </c>
      <c r="O7489" s="5">
        <v>22</v>
      </c>
      <c r="P7489" s="5">
        <v>90000</v>
      </c>
      <c r="Q7489" s="5">
        <v>20</v>
      </c>
      <c r="R7489" s="5">
        <v>25</v>
      </c>
      <c r="S7489" s="5" t="s">
        <v>26</v>
      </c>
      <c r="T7489" s="5"/>
    </row>
    <row r="7490" spans="1:20" x14ac:dyDescent="0.25">
      <c r="A7490" s="5">
        <f>7483</f>
      </c>
      <c r="B7490" s="5" t="s">
        <v>7509</v>
      </c>
      <c r="C7490" s="5" t="s">
        <v>27</v>
      </c>
      <c r="D7490" s="5" t="s">
        <v>26</v>
      </c>
      <c r="E7490" s="5">
        <v>24</v>
      </c>
      <c r="F7490" s="5">
        <v>70</v>
      </c>
      <c r="G7490" s="5">
        <v>1</v>
      </c>
      <c r="H7490" s="5">
        <v>5</v>
      </c>
      <c r="I7490" s="5">
        <v>21</v>
      </c>
      <c r="J7490" s="5">
        <v>1</v>
      </c>
      <c r="K7490" s="5">
        <v>10</v>
      </c>
      <c r="L7490" s="5">
        <v>24</v>
      </c>
      <c r="M7490" s="5">
        <v>1</v>
      </c>
      <c r="N7490" s="5">
        <v>0</v>
      </c>
      <c r="O7490" s="5">
        <v>22</v>
      </c>
      <c r="P7490" s="5">
        <v>90000</v>
      </c>
      <c r="Q7490" s="5">
        <v>20</v>
      </c>
      <c r="R7490" s="5">
        <v>25</v>
      </c>
      <c r="S7490" s="5" t="s">
        <v>26</v>
      </c>
      <c r="T7490" s="5"/>
    </row>
    <row r="7491" spans="1:20" x14ac:dyDescent="0.25">
      <c r="A7491" s="5">
        <f>7484</f>
      </c>
      <c r="B7491" s="5" t="s">
        <v>7510</v>
      </c>
      <c r="C7491" s="5" t="s">
        <v>27</v>
      </c>
      <c r="D7491" s="5" t="s">
        <v>26</v>
      </c>
      <c r="E7491" s="5">
        <v>24</v>
      </c>
      <c r="F7491" s="5">
        <v>70</v>
      </c>
      <c r="G7491" s="5">
        <v>1</v>
      </c>
      <c r="H7491" s="5">
        <v>5</v>
      </c>
      <c r="I7491" s="5">
        <v>21</v>
      </c>
      <c r="J7491" s="5">
        <v>1</v>
      </c>
      <c r="K7491" s="5">
        <v>10</v>
      </c>
      <c r="L7491" s="5">
        <v>24</v>
      </c>
      <c r="M7491" s="5">
        <v>1</v>
      </c>
      <c r="N7491" s="5">
        <v>0</v>
      </c>
      <c r="O7491" s="5">
        <v>22</v>
      </c>
      <c r="P7491" s="5">
        <v>90000</v>
      </c>
      <c r="Q7491" s="5">
        <v>20</v>
      </c>
      <c r="R7491" s="5">
        <v>25</v>
      </c>
      <c r="S7491" s="5" t="s">
        <v>26</v>
      </c>
      <c r="T7491" s="5"/>
    </row>
    <row r="7492" spans="1:20" x14ac:dyDescent="0.25">
      <c r="A7492" s="5">
        <f>7485</f>
      </c>
      <c r="B7492" s="5" t="s">
        <v>7511</v>
      </c>
      <c r="C7492" s="5" t="s">
        <v>27</v>
      </c>
      <c r="D7492" s="5" t="s">
        <v>26</v>
      </c>
      <c r="E7492" s="5">
        <v>24</v>
      </c>
      <c r="F7492" s="5">
        <v>70</v>
      </c>
      <c r="G7492" s="5">
        <v>1</v>
      </c>
      <c r="H7492" s="5">
        <v>5</v>
      </c>
      <c r="I7492" s="5">
        <v>21</v>
      </c>
      <c r="J7492" s="5">
        <v>1</v>
      </c>
      <c r="K7492" s="5">
        <v>10</v>
      </c>
      <c r="L7492" s="5">
        <v>24</v>
      </c>
      <c r="M7492" s="5">
        <v>1</v>
      </c>
      <c r="N7492" s="5">
        <v>0</v>
      </c>
      <c r="O7492" s="5">
        <v>22</v>
      </c>
      <c r="P7492" s="5">
        <v>90000</v>
      </c>
      <c r="Q7492" s="5">
        <v>20</v>
      </c>
      <c r="R7492" s="5">
        <v>25</v>
      </c>
      <c r="S7492" s="5" t="s">
        <v>26</v>
      </c>
      <c r="T7492" s="5"/>
    </row>
    <row r="7493" spans="1:20" x14ac:dyDescent="0.25">
      <c r="A7493" s="5">
        <f>7486</f>
      </c>
      <c r="B7493" s="5" t="s">
        <v>7512</v>
      </c>
      <c r="C7493" s="5" t="s">
        <v>27</v>
      </c>
      <c r="D7493" s="5" t="s">
        <v>26</v>
      </c>
      <c r="E7493" s="5">
        <v>24</v>
      </c>
      <c r="F7493" s="5">
        <v>70</v>
      </c>
      <c r="G7493" s="5">
        <v>1</v>
      </c>
      <c r="H7493" s="5">
        <v>5</v>
      </c>
      <c r="I7493" s="5">
        <v>21</v>
      </c>
      <c r="J7493" s="5">
        <v>1</v>
      </c>
      <c r="K7493" s="5">
        <v>10</v>
      </c>
      <c r="L7493" s="5">
        <v>24</v>
      </c>
      <c r="M7493" s="5">
        <v>1</v>
      </c>
      <c r="N7493" s="5">
        <v>0</v>
      </c>
      <c r="O7493" s="5">
        <v>22</v>
      </c>
      <c r="P7493" s="5">
        <v>90000</v>
      </c>
      <c r="Q7493" s="5">
        <v>20</v>
      </c>
      <c r="R7493" s="5">
        <v>25</v>
      </c>
      <c r="S7493" s="5" t="s">
        <v>26</v>
      </c>
      <c r="T7493" s="5"/>
    </row>
    <row r="7494" spans="1:20" x14ac:dyDescent="0.25">
      <c r="A7494" s="5">
        <f>7487</f>
      </c>
      <c r="B7494" s="5" t="s">
        <v>7513</v>
      </c>
      <c r="C7494" s="5" t="s">
        <v>27</v>
      </c>
      <c r="D7494" s="5" t="s">
        <v>26</v>
      </c>
      <c r="E7494" s="5">
        <v>24</v>
      </c>
      <c r="F7494" s="5">
        <v>70</v>
      </c>
      <c r="G7494" s="5">
        <v>1</v>
      </c>
      <c r="H7494" s="5">
        <v>5</v>
      </c>
      <c r="I7494" s="5">
        <v>21</v>
      </c>
      <c r="J7494" s="5">
        <v>1</v>
      </c>
      <c r="K7494" s="5">
        <v>10</v>
      </c>
      <c r="L7494" s="5">
        <v>24</v>
      </c>
      <c r="M7494" s="5">
        <v>1</v>
      </c>
      <c r="N7494" s="5">
        <v>0</v>
      </c>
      <c r="O7494" s="5">
        <v>22</v>
      </c>
      <c r="P7494" s="5">
        <v>90000</v>
      </c>
      <c r="Q7494" s="5">
        <v>20</v>
      </c>
      <c r="R7494" s="5">
        <v>25</v>
      </c>
      <c r="S7494" s="5" t="s">
        <v>26</v>
      </c>
      <c r="T7494" s="5"/>
    </row>
    <row r="7495" spans="1:20" x14ac:dyDescent="0.25">
      <c r="A7495" s="5">
        <f>7488</f>
      </c>
      <c r="B7495" s="5" t="s">
        <v>7514</v>
      </c>
      <c r="C7495" s="5" t="s">
        <v>27</v>
      </c>
      <c r="D7495" s="5" t="s">
        <v>26</v>
      </c>
      <c r="E7495" s="5">
        <v>24</v>
      </c>
      <c r="F7495" s="5">
        <v>70</v>
      </c>
      <c r="G7495" s="5">
        <v>1</v>
      </c>
      <c r="H7495" s="5">
        <v>5</v>
      </c>
      <c r="I7495" s="5">
        <v>21</v>
      </c>
      <c r="J7495" s="5">
        <v>1</v>
      </c>
      <c r="K7495" s="5">
        <v>10</v>
      </c>
      <c r="L7495" s="5">
        <v>24</v>
      </c>
      <c r="M7495" s="5">
        <v>1</v>
      </c>
      <c r="N7495" s="5">
        <v>0</v>
      </c>
      <c r="O7495" s="5">
        <v>22</v>
      </c>
      <c r="P7495" s="5">
        <v>90000</v>
      </c>
      <c r="Q7495" s="5">
        <v>20</v>
      </c>
      <c r="R7495" s="5">
        <v>25</v>
      </c>
      <c r="S7495" s="5" t="s">
        <v>26</v>
      </c>
      <c r="T7495" s="5"/>
    </row>
    <row r="7496" spans="1:20" x14ac:dyDescent="0.25">
      <c r="A7496" s="5">
        <f>7489</f>
      </c>
      <c r="B7496" s="5" t="s">
        <v>7515</v>
      </c>
      <c r="C7496" s="5" t="s">
        <v>27</v>
      </c>
      <c r="D7496" s="5" t="s">
        <v>26</v>
      </c>
      <c r="E7496" s="5">
        <v>24</v>
      </c>
      <c r="F7496" s="5">
        <v>70</v>
      </c>
      <c r="G7496" s="5">
        <v>1</v>
      </c>
      <c r="H7496" s="5">
        <v>5</v>
      </c>
      <c r="I7496" s="5">
        <v>21</v>
      </c>
      <c r="J7496" s="5">
        <v>1</v>
      </c>
      <c r="K7496" s="5">
        <v>10</v>
      </c>
      <c r="L7496" s="5">
        <v>24</v>
      </c>
      <c r="M7496" s="5">
        <v>1</v>
      </c>
      <c r="N7496" s="5">
        <v>0</v>
      </c>
      <c r="O7496" s="5">
        <v>22</v>
      </c>
      <c r="P7496" s="5">
        <v>90000</v>
      </c>
      <c r="Q7496" s="5">
        <v>20</v>
      </c>
      <c r="R7496" s="5">
        <v>25</v>
      </c>
      <c r="S7496" s="5" t="s">
        <v>26</v>
      </c>
      <c r="T7496" s="5"/>
    </row>
    <row r="7497" spans="1:20" x14ac:dyDescent="0.25">
      <c r="A7497" s="5">
        <f>7490</f>
      </c>
      <c r="B7497" s="5" t="s">
        <v>7516</v>
      </c>
      <c r="C7497" s="5" t="s">
        <v>27</v>
      </c>
      <c r="D7497" s="5" t="s">
        <v>26</v>
      </c>
      <c r="E7497" s="5">
        <v>24</v>
      </c>
      <c r="F7497" s="5">
        <v>70</v>
      </c>
      <c r="G7497" s="5">
        <v>1</v>
      </c>
      <c r="H7497" s="5">
        <v>5</v>
      </c>
      <c r="I7497" s="5">
        <v>21</v>
      </c>
      <c r="J7497" s="5">
        <v>1</v>
      </c>
      <c r="K7497" s="5">
        <v>10</v>
      </c>
      <c r="L7497" s="5">
        <v>24</v>
      </c>
      <c r="M7497" s="5">
        <v>1</v>
      </c>
      <c r="N7497" s="5">
        <v>0</v>
      </c>
      <c r="O7497" s="5">
        <v>22</v>
      </c>
      <c r="P7497" s="5">
        <v>90000</v>
      </c>
      <c r="Q7497" s="5">
        <v>20</v>
      </c>
      <c r="R7497" s="5">
        <v>25</v>
      </c>
      <c r="S7497" s="5" t="s">
        <v>26</v>
      </c>
      <c r="T7497" s="5"/>
    </row>
    <row r="7498" spans="1:20" x14ac:dyDescent="0.25">
      <c r="A7498" s="5">
        <f>7491</f>
      </c>
      <c r="B7498" s="5" t="s">
        <v>7517</v>
      </c>
      <c r="C7498" s="5" t="s">
        <v>27</v>
      </c>
      <c r="D7498" s="5" t="s">
        <v>26</v>
      </c>
      <c r="E7498" s="5">
        <v>24</v>
      </c>
      <c r="F7498" s="5">
        <v>70</v>
      </c>
      <c r="G7498" s="5">
        <v>1</v>
      </c>
      <c r="H7498" s="5">
        <v>5</v>
      </c>
      <c r="I7498" s="5">
        <v>21</v>
      </c>
      <c r="J7498" s="5">
        <v>1</v>
      </c>
      <c r="K7498" s="5">
        <v>10</v>
      </c>
      <c r="L7498" s="5">
        <v>24</v>
      </c>
      <c r="M7498" s="5">
        <v>1</v>
      </c>
      <c r="N7498" s="5">
        <v>0</v>
      </c>
      <c r="O7498" s="5">
        <v>22</v>
      </c>
      <c r="P7498" s="5">
        <v>90000</v>
      </c>
      <c r="Q7498" s="5">
        <v>20</v>
      </c>
      <c r="R7498" s="5">
        <v>25</v>
      </c>
      <c r="S7498" s="5" t="s">
        <v>26</v>
      </c>
      <c r="T7498" s="5"/>
    </row>
    <row r="7499" spans="1:20" x14ac:dyDescent="0.25">
      <c r="A7499" s="5">
        <f>7492</f>
      </c>
      <c r="B7499" s="5" t="s">
        <v>7518</v>
      </c>
      <c r="C7499" s="5" t="s">
        <v>27</v>
      </c>
      <c r="D7499" s="5" t="s">
        <v>26</v>
      </c>
      <c r="E7499" s="5">
        <v>24</v>
      </c>
      <c r="F7499" s="5">
        <v>70</v>
      </c>
      <c r="G7499" s="5">
        <v>1</v>
      </c>
      <c r="H7499" s="5">
        <v>5</v>
      </c>
      <c r="I7499" s="5">
        <v>21</v>
      </c>
      <c r="J7499" s="5">
        <v>1</v>
      </c>
      <c r="K7499" s="5">
        <v>10</v>
      </c>
      <c r="L7499" s="5">
        <v>24</v>
      </c>
      <c r="M7499" s="5">
        <v>1</v>
      </c>
      <c r="N7499" s="5">
        <v>0</v>
      </c>
      <c r="O7499" s="5">
        <v>22</v>
      </c>
      <c r="P7499" s="5">
        <v>90000</v>
      </c>
      <c r="Q7499" s="5">
        <v>20</v>
      </c>
      <c r="R7499" s="5">
        <v>25</v>
      </c>
      <c r="S7499" s="5" t="s">
        <v>26</v>
      </c>
      <c r="T7499" s="5"/>
    </row>
    <row r="7500" spans="1:20" x14ac:dyDescent="0.25">
      <c r="A7500" s="5">
        <f>7493</f>
      </c>
      <c r="B7500" s="5" t="s">
        <v>7519</v>
      </c>
      <c r="C7500" s="5" t="s">
        <v>27</v>
      </c>
      <c r="D7500" s="5" t="s">
        <v>26</v>
      </c>
      <c r="E7500" s="5">
        <v>24</v>
      </c>
      <c r="F7500" s="5">
        <v>70</v>
      </c>
      <c r="G7500" s="5">
        <v>1</v>
      </c>
      <c r="H7500" s="5">
        <v>5</v>
      </c>
      <c r="I7500" s="5">
        <v>21</v>
      </c>
      <c r="J7500" s="5">
        <v>1</v>
      </c>
      <c r="K7500" s="5">
        <v>10</v>
      </c>
      <c r="L7500" s="5">
        <v>24</v>
      </c>
      <c r="M7500" s="5">
        <v>1</v>
      </c>
      <c r="N7500" s="5">
        <v>0</v>
      </c>
      <c r="O7500" s="5">
        <v>22</v>
      </c>
      <c r="P7500" s="5">
        <v>90000</v>
      </c>
      <c r="Q7500" s="5">
        <v>20</v>
      </c>
      <c r="R7500" s="5">
        <v>25</v>
      </c>
      <c r="S7500" s="5" t="s">
        <v>26</v>
      </c>
      <c r="T7500" s="5"/>
    </row>
    <row r="7501" spans="1:20" x14ac:dyDescent="0.25">
      <c r="A7501" s="5">
        <f>7494</f>
      </c>
      <c r="B7501" s="5" t="s">
        <v>7520</v>
      </c>
      <c r="C7501" s="5" t="s">
        <v>27</v>
      </c>
      <c r="D7501" s="5" t="s">
        <v>26</v>
      </c>
      <c r="E7501" s="5">
        <v>24</v>
      </c>
      <c r="F7501" s="5">
        <v>70</v>
      </c>
      <c r="G7501" s="5">
        <v>1</v>
      </c>
      <c r="H7501" s="5">
        <v>5</v>
      </c>
      <c r="I7501" s="5">
        <v>21</v>
      </c>
      <c r="J7501" s="5">
        <v>1</v>
      </c>
      <c r="K7501" s="5">
        <v>10</v>
      </c>
      <c r="L7501" s="5">
        <v>24</v>
      </c>
      <c r="M7501" s="5">
        <v>1</v>
      </c>
      <c r="N7501" s="5">
        <v>0</v>
      </c>
      <c r="O7501" s="5">
        <v>22</v>
      </c>
      <c r="P7501" s="5">
        <v>90000</v>
      </c>
      <c r="Q7501" s="5">
        <v>20</v>
      </c>
      <c r="R7501" s="5">
        <v>25</v>
      </c>
      <c r="S7501" s="5" t="s">
        <v>26</v>
      </c>
      <c r="T7501" s="5"/>
    </row>
    <row r="7502" spans="1:20" x14ac:dyDescent="0.25">
      <c r="A7502" s="5">
        <f>7495</f>
      </c>
      <c r="B7502" s="5" t="s">
        <v>7521</v>
      </c>
      <c r="C7502" s="5" t="s">
        <v>27</v>
      </c>
      <c r="D7502" s="5" t="s">
        <v>26</v>
      </c>
      <c r="E7502" s="5">
        <v>24</v>
      </c>
      <c r="F7502" s="5">
        <v>70</v>
      </c>
      <c r="G7502" s="5">
        <v>1</v>
      </c>
      <c r="H7502" s="5">
        <v>5</v>
      </c>
      <c r="I7502" s="5">
        <v>21</v>
      </c>
      <c r="J7502" s="5">
        <v>1</v>
      </c>
      <c r="K7502" s="5">
        <v>10</v>
      </c>
      <c r="L7502" s="5">
        <v>24</v>
      </c>
      <c r="M7502" s="5">
        <v>1</v>
      </c>
      <c r="N7502" s="5">
        <v>0</v>
      </c>
      <c r="O7502" s="5">
        <v>22</v>
      </c>
      <c r="P7502" s="5">
        <v>90000</v>
      </c>
      <c r="Q7502" s="5">
        <v>20</v>
      </c>
      <c r="R7502" s="5">
        <v>25</v>
      </c>
      <c r="S7502" s="5" t="s">
        <v>26</v>
      </c>
      <c r="T7502" s="5"/>
    </row>
    <row r="7503" spans="1:20" x14ac:dyDescent="0.25">
      <c r="A7503" s="5">
        <f>7496</f>
      </c>
      <c r="B7503" s="5" t="s">
        <v>7522</v>
      </c>
      <c r="C7503" s="5" t="s">
        <v>27</v>
      </c>
      <c r="D7503" s="5" t="s">
        <v>26</v>
      </c>
      <c r="E7503" s="5">
        <v>24</v>
      </c>
      <c r="F7503" s="5">
        <v>70</v>
      </c>
      <c r="G7503" s="5">
        <v>1</v>
      </c>
      <c r="H7503" s="5">
        <v>5</v>
      </c>
      <c r="I7503" s="5">
        <v>21</v>
      </c>
      <c r="J7503" s="5">
        <v>1</v>
      </c>
      <c r="K7503" s="5">
        <v>10</v>
      </c>
      <c r="L7503" s="5">
        <v>24</v>
      </c>
      <c r="M7503" s="5">
        <v>1</v>
      </c>
      <c r="N7503" s="5">
        <v>0</v>
      </c>
      <c r="O7503" s="5">
        <v>22</v>
      </c>
      <c r="P7503" s="5">
        <v>90000</v>
      </c>
      <c r="Q7503" s="5">
        <v>20</v>
      </c>
      <c r="R7503" s="5">
        <v>25</v>
      </c>
      <c r="S7503" s="5" t="s">
        <v>26</v>
      </c>
      <c r="T7503" s="5"/>
    </row>
    <row r="7504" spans="1:20" x14ac:dyDescent="0.25">
      <c r="A7504" s="5">
        <f>7497</f>
      </c>
      <c r="B7504" s="5" t="s">
        <v>7523</v>
      </c>
      <c r="C7504" s="5" t="s">
        <v>27</v>
      </c>
      <c r="D7504" s="5" t="s">
        <v>26</v>
      </c>
      <c r="E7504" s="5">
        <v>24</v>
      </c>
      <c r="F7504" s="5">
        <v>70</v>
      </c>
      <c r="G7504" s="5">
        <v>1</v>
      </c>
      <c r="H7504" s="5">
        <v>5</v>
      </c>
      <c r="I7504" s="5">
        <v>21</v>
      </c>
      <c r="J7504" s="5">
        <v>1</v>
      </c>
      <c r="K7504" s="5">
        <v>10</v>
      </c>
      <c r="L7504" s="5">
        <v>24</v>
      </c>
      <c r="M7504" s="5">
        <v>1</v>
      </c>
      <c r="N7504" s="5">
        <v>0</v>
      </c>
      <c r="O7504" s="5">
        <v>22</v>
      </c>
      <c r="P7504" s="5">
        <v>90000</v>
      </c>
      <c r="Q7504" s="5">
        <v>20</v>
      </c>
      <c r="R7504" s="5">
        <v>25</v>
      </c>
      <c r="S7504" s="5" t="s">
        <v>26</v>
      </c>
      <c r="T7504" s="5"/>
    </row>
    <row r="7505" spans="1:20" x14ac:dyDescent="0.25">
      <c r="A7505" s="5">
        <f>7498</f>
      </c>
      <c r="B7505" s="5" t="s">
        <v>7524</v>
      </c>
      <c r="C7505" s="5" t="s">
        <v>27</v>
      </c>
      <c r="D7505" s="5" t="s">
        <v>26</v>
      </c>
      <c r="E7505" s="5">
        <v>24</v>
      </c>
      <c r="F7505" s="5">
        <v>70</v>
      </c>
      <c r="G7505" s="5">
        <v>1</v>
      </c>
      <c r="H7505" s="5">
        <v>5</v>
      </c>
      <c r="I7505" s="5">
        <v>21</v>
      </c>
      <c r="J7505" s="5">
        <v>1</v>
      </c>
      <c r="K7505" s="5">
        <v>10</v>
      </c>
      <c r="L7505" s="5">
        <v>24</v>
      </c>
      <c r="M7505" s="5">
        <v>1</v>
      </c>
      <c r="N7505" s="5">
        <v>0</v>
      </c>
      <c r="O7505" s="5">
        <v>22</v>
      </c>
      <c r="P7505" s="5">
        <v>90000</v>
      </c>
      <c r="Q7505" s="5">
        <v>20</v>
      </c>
      <c r="R7505" s="5">
        <v>25</v>
      </c>
      <c r="S7505" s="5" t="s">
        <v>26</v>
      </c>
      <c r="T7505" s="5"/>
    </row>
    <row r="7506" spans="1:20" x14ac:dyDescent="0.25">
      <c r="A7506" s="5">
        <f>7499</f>
      </c>
      <c r="B7506" s="5" t="s">
        <v>7525</v>
      </c>
      <c r="C7506" s="5" t="s">
        <v>27</v>
      </c>
      <c r="D7506" s="5" t="s">
        <v>26</v>
      </c>
      <c r="E7506" s="5">
        <v>24</v>
      </c>
      <c r="F7506" s="5">
        <v>70</v>
      </c>
      <c r="G7506" s="5">
        <v>1</v>
      </c>
      <c r="H7506" s="5">
        <v>5</v>
      </c>
      <c r="I7506" s="5">
        <v>21</v>
      </c>
      <c r="J7506" s="5">
        <v>1</v>
      </c>
      <c r="K7506" s="5">
        <v>10</v>
      </c>
      <c r="L7506" s="5">
        <v>24</v>
      </c>
      <c r="M7506" s="5">
        <v>1</v>
      </c>
      <c r="N7506" s="5">
        <v>0</v>
      </c>
      <c r="O7506" s="5">
        <v>22</v>
      </c>
      <c r="P7506" s="5">
        <v>90000</v>
      </c>
      <c r="Q7506" s="5">
        <v>20</v>
      </c>
      <c r="R7506" s="5">
        <v>25</v>
      </c>
      <c r="S7506" s="5" t="s">
        <v>26</v>
      </c>
      <c r="T7506" s="5"/>
    </row>
    <row r="7507" spans="1:20" x14ac:dyDescent="0.25">
      <c r="A7507" s="5">
        <f>7500</f>
      </c>
      <c r="B7507" s="5" t="s">
        <v>7526</v>
      </c>
      <c r="C7507" s="5" t="s">
        <v>27</v>
      </c>
      <c r="D7507" s="5" t="s">
        <v>26</v>
      </c>
      <c r="E7507" s="5">
        <v>24</v>
      </c>
      <c r="F7507" s="5">
        <v>70</v>
      </c>
      <c r="G7507" s="5">
        <v>1</v>
      </c>
      <c r="H7507" s="5">
        <v>5</v>
      </c>
      <c r="I7507" s="5">
        <v>21</v>
      </c>
      <c r="J7507" s="5">
        <v>1</v>
      </c>
      <c r="K7507" s="5">
        <v>10</v>
      </c>
      <c r="L7507" s="5">
        <v>24</v>
      </c>
      <c r="M7507" s="5">
        <v>1</v>
      </c>
      <c r="N7507" s="5">
        <v>0</v>
      </c>
      <c r="O7507" s="5">
        <v>22</v>
      </c>
      <c r="P7507" s="5">
        <v>90000</v>
      </c>
      <c r="Q7507" s="5">
        <v>20</v>
      </c>
      <c r="R7507" s="5">
        <v>25</v>
      </c>
      <c r="S7507" s="5" t="s">
        <v>26</v>
      </c>
      <c r="T7507" s="5"/>
    </row>
    <row r="7508" spans="1:20" x14ac:dyDescent="0.25">
      <c r="A7508" s="5">
        <f>7501</f>
      </c>
      <c r="B7508" s="5" t="s">
        <v>7527</v>
      </c>
      <c r="C7508" s="5" t="s">
        <v>27</v>
      </c>
      <c r="D7508" s="5" t="s">
        <v>26</v>
      </c>
      <c r="E7508" s="5">
        <v>24</v>
      </c>
      <c r="F7508" s="5">
        <v>70</v>
      </c>
      <c r="G7508" s="5">
        <v>1</v>
      </c>
      <c r="H7508" s="5">
        <v>5</v>
      </c>
      <c r="I7508" s="5">
        <v>21</v>
      </c>
      <c r="J7508" s="5">
        <v>1</v>
      </c>
      <c r="K7508" s="5">
        <v>10</v>
      </c>
      <c r="L7508" s="5">
        <v>24</v>
      </c>
      <c r="M7508" s="5">
        <v>1</v>
      </c>
      <c r="N7508" s="5">
        <v>0</v>
      </c>
      <c r="O7508" s="5">
        <v>22</v>
      </c>
      <c r="P7508" s="5">
        <v>90000</v>
      </c>
      <c r="Q7508" s="5">
        <v>20</v>
      </c>
      <c r="R7508" s="5">
        <v>25</v>
      </c>
      <c r="S7508" s="5" t="s">
        <v>26</v>
      </c>
      <c r="T7508" s="5"/>
    </row>
    <row r="7509" spans="1:20" x14ac:dyDescent="0.25">
      <c r="A7509" s="5">
        <f>7502</f>
      </c>
      <c r="B7509" s="5" t="s">
        <v>7528</v>
      </c>
      <c r="C7509" s="5" t="s">
        <v>27</v>
      </c>
      <c r="D7509" s="5" t="s">
        <v>26</v>
      </c>
      <c r="E7509" s="5">
        <v>24</v>
      </c>
      <c r="F7509" s="5">
        <v>70</v>
      </c>
      <c r="G7509" s="5">
        <v>1</v>
      </c>
      <c r="H7509" s="5">
        <v>5</v>
      </c>
      <c r="I7509" s="5">
        <v>21</v>
      </c>
      <c r="J7509" s="5">
        <v>1</v>
      </c>
      <c r="K7509" s="5">
        <v>10</v>
      </c>
      <c r="L7509" s="5">
        <v>24</v>
      </c>
      <c r="M7509" s="5">
        <v>1</v>
      </c>
      <c r="N7509" s="5">
        <v>0</v>
      </c>
      <c r="O7509" s="5">
        <v>22</v>
      </c>
      <c r="P7509" s="5">
        <v>90000</v>
      </c>
      <c r="Q7509" s="5">
        <v>20</v>
      </c>
      <c r="R7509" s="5">
        <v>25</v>
      </c>
      <c r="S7509" s="5" t="s">
        <v>26</v>
      </c>
      <c r="T7509" s="5"/>
    </row>
    <row r="7510" spans="1:20" x14ac:dyDescent="0.25">
      <c r="A7510" s="5">
        <f>7503</f>
      </c>
      <c r="B7510" s="5" t="s">
        <v>7529</v>
      </c>
      <c r="C7510" s="5" t="s">
        <v>27</v>
      </c>
      <c r="D7510" s="5" t="s">
        <v>26</v>
      </c>
      <c r="E7510" s="5">
        <v>24</v>
      </c>
      <c r="F7510" s="5">
        <v>70</v>
      </c>
      <c r="G7510" s="5">
        <v>1</v>
      </c>
      <c r="H7510" s="5">
        <v>5</v>
      </c>
      <c r="I7510" s="5">
        <v>21</v>
      </c>
      <c r="J7510" s="5">
        <v>1</v>
      </c>
      <c r="K7510" s="5">
        <v>10</v>
      </c>
      <c r="L7510" s="5">
        <v>24</v>
      </c>
      <c r="M7510" s="5">
        <v>1</v>
      </c>
      <c r="N7510" s="5">
        <v>0</v>
      </c>
      <c r="O7510" s="5">
        <v>22</v>
      </c>
      <c r="P7510" s="5">
        <v>90000</v>
      </c>
      <c r="Q7510" s="5">
        <v>20</v>
      </c>
      <c r="R7510" s="5">
        <v>25</v>
      </c>
      <c r="S7510" s="5" t="s">
        <v>26</v>
      </c>
      <c r="T7510" s="5"/>
    </row>
    <row r="7511" spans="1:20" x14ac:dyDescent="0.25">
      <c r="A7511" s="5">
        <f>7504</f>
      </c>
      <c r="B7511" s="5" t="s">
        <v>7530</v>
      </c>
      <c r="C7511" s="5" t="s">
        <v>27</v>
      </c>
      <c r="D7511" s="5" t="s">
        <v>26</v>
      </c>
      <c r="E7511" s="5">
        <v>24</v>
      </c>
      <c r="F7511" s="5">
        <v>70</v>
      </c>
      <c r="G7511" s="5">
        <v>1</v>
      </c>
      <c r="H7511" s="5">
        <v>5</v>
      </c>
      <c r="I7511" s="5">
        <v>21</v>
      </c>
      <c r="J7511" s="5">
        <v>1</v>
      </c>
      <c r="K7511" s="5">
        <v>10</v>
      </c>
      <c r="L7511" s="5">
        <v>24</v>
      </c>
      <c r="M7511" s="5">
        <v>1</v>
      </c>
      <c r="N7511" s="5">
        <v>0</v>
      </c>
      <c r="O7511" s="5">
        <v>22</v>
      </c>
      <c r="P7511" s="5">
        <v>90000</v>
      </c>
      <c r="Q7511" s="5">
        <v>20</v>
      </c>
      <c r="R7511" s="5">
        <v>25</v>
      </c>
      <c r="S7511" s="5" t="s">
        <v>26</v>
      </c>
      <c r="T7511" s="5"/>
    </row>
    <row r="7512" spans="1:20" x14ac:dyDescent="0.25">
      <c r="A7512" s="5">
        <f>7505</f>
      </c>
      <c r="B7512" s="5" t="s">
        <v>7531</v>
      </c>
      <c r="C7512" s="5" t="s">
        <v>27</v>
      </c>
      <c r="D7512" s="5" t="s">
        <v>26</v>
      </c>
      <c r="E7512" s="5">
        <v>24</v>
      </c>
      <c r="F7512" s="5">
        <v>70</v>
      </c>
      <c r="G7512" s="5">
        <v>1</v>
      </c>
      <c r="H7512" s="5">
        <v>5</v>
      </c>
      <c r="I7512" s="5">
        <v>21</v>
      </c>
      <c r="J7512" s="5">
        <v>1</v>
      </c>
      <c r="K7512" s="5">
        <v>10</v>
      </c>
      <c r="L7512" s="5">
        <v>24</v>
      </c>
      <c r="M7512" s="5">
        <v>1</v>
      </c>
      <c r="N7512" s="5">
        <v>0</v>
      </c>
      <c r="O7512" s="5">
        <v>22</v>
      </c>
      <c r="P7512" s="5">
        <v>90000</v>
      </c>
      <c r="Q7512" s="5">
        <v>20</v>
      </c>
      <c r="R7512" s="5">
        <v>25</v>
      </c>
      <c r="S7512" s="5" t="s">
        <v>26</v>
      </c>
      <c r="T7512" s="5"/>
    </row>
    <row r="7513" spans="1:20" x14ac:dyDescent="0.25">
      <c r="A7513" s="5">
        <f>7506</f>
      </c>
      <c r="B7513" s="5" t="s">
        <v>7532</v>
      </c>
      <c r="C7513" s="5" t="s">
        <v>27</v>
      </c>
      <c r="D7513" s="5" t="s">
        <v>26</v>
      </c>
      <c r="E7513" s="5">
        <v>24</v>
      </c>
      <c r="F7513" s="5">
        <v>70</v>
      </c>
      <c r="G7513" s="5">
        <v>1</v>
      </c>
      <c r="H7513" s="5">
        <v>5</v>
      </c>
      <c r="I7513" s="5">
        <v>21</v>
      </c>
      <c r="J7513" s="5">
        <v>1</v>
      </c>
      <c r="K7513" s="5">
        <v>10</v>
      </c>
      <c r="L7513" s="5">
        <v>24</v>
      </c>
      <c r="M7513" s="5">
        <v>1</v>
      </c>
      <c r="N7513" s="5">
        <v>0</v>
      </c>
      <c r="O7513" s="5">
        <v>22</v>
      </c>
      <c r="P7513" s="5">
        <v>90000</v>
      </c>
      <c r="Q7513" s="5">
        <v>20</v>
      </c>
      <c r="R7513" s="5">
        <v>25</v>
      </c>
      <c r="S7513" s="5" t="s">
        <v>26</v>
      </c>
      <c r="T7513" s="5"/>
    </row>
    <row r="7514" spans="1:20" x14ac:dyDescent="0.25">
      <c r="A7514" s="5">
        <f>7507</f>
      </c>
      <c r="B7514" s="5" t="s">
        <v>7533</v>
      </c>
      <c r="C7514" s="5" t="s">
        <v>27</v>
      </c>
      <c r="D7514" s="5" t="s">
        <v>26</v>
      </c>
      <c r="E7514" s="5">
        <v>24</v>
      </c>
      <c r="F7514" s="5">
        <v>70</v>
      </c>
      <c r="G7514" s="5">
        <v>1</v>
      </c>
      <c r="H7514" s="5">
        <v>5</v>
      </c>
      <c r="I7514" s="5">
        <v>21</v>
      </c>
      <c r="J7514" s="5">
        <v>1</v>
      </c>
      <c r="K7514" s="5">
        <v>10</v>
      </c>
      <c r="L7514" s="5">
        <v>24</v>
      </c>
      <c r="M7514" s="5">
        <v>1</v>
      </c>
      <c r="N7514" s="5">
        <v>0</v>
      </c>
      <c r="O7514" s="5">
        <v>22</v>
      </c>
      <c r="P7514" s="5">
        <v>90000</v>
      </c>
      <c r="Q7514" s="5">
        <v>20</v>
      </c>
      <c r="R7514" s="5">
        <v>25</v>
      </c>
      <c r="S7514" s="5" t="s">
        <v>26</v>
      </c>
      <c r="T7514" s="5"/>
    </row>
    <row r="7515" spans="1:20" x14ac:dyDescent="0.25">
      <c r="A7515" s="5">
        <f>7508</f>
      </c>
      <c r="B7515" s="5" t="s">
        <v>7534</v>
      </c>
      <c r="C7515" s="5" t="s">
        <v>27</v>
      </c>
      <c r="D7515" s="5" t="s">
        <v>26</v>
      </c>
      <c r="E7515" s="5">
        <v>24</v>
      </c>
      <c r="F7515" s="5">
        <v>70</v>
      </c>
      <c r="G7515" s="5">
        <v>1</v>
      </c>
      <c r="H7515" s="5">
        <v>5</v>
      </c>
      <c r="I7515" s="5">
        <v>21</v>
      </c>
      <c r="J7515" s="5">
        <v>1</v>
      </c>
      <c r="K7515" s="5">
        <v>10</v>
      </c>
      <c r="L7515" s="5">
        <v>24</v>
      </c>
      <c r="M7515" s="5">
        <v>1</v>
      </c>
      <c r="N7515" s="5">
        <v>0</v>
      </c>
      <c r="O7515" s="5">
        <v>22</v>
      </c>
      <c r="P7515" s="5">
        <v>90000</v>
      </c>
      <c r="Q7515" s="5">
        <v>20</v>
      </c>
      <c r="R7515" s="5">
        <v>25</v>
      </c>
      <c r="S7515" s="5" t="s">
        <v>26</v>
      </c>
      <c r="T7515" s="5"/>
    </row>
    <row r="7516" spans="1:20" x14ac:dyDescent="0.25">
      <c r="A7516" s="5">
        <f>7509</f>
      </c>
      <c r="B7516" s="5" t="s">
        <v>7535</v>
      </c>
      <c r="C7516" s="5" t="s">
        <v>27</v>
      </c>
      <c r="D7516" s="5" t="s">
        <v>26</v>
      </c>
      <c r="E7516" s="5">
        <v>24</v>
      </c>
      <c r="F7516" s="5">
        <v>70</v>
      </c>
      <c r="G7516" s="5">
        <v>1</v>
      </c>
      <c r="H7516" s="5">
        <v>5</v>
      </c>
      <c r="I7516" s="5">
        <v>21</v>
      </c>
      <c r="J7516" s="5">
        <v>1</v>
      </c>
      <c r="K7516" s="5">
        <v>10</v>
      </c>
      <c r="L7516" s="5">
        <v>24</v>
      </c>
      <c r="M7516" s="5">
        <v>1</v>
      </c>
      <c r="N7516" s="5">
        <v>0</v>
      </c>
      <c r="O7516" s="5">
        <v>22</v>
      </c>
      <c r="P7516" s="5">
        <v>90000</v>
      </c>
      <c r="Q7516" s="5">
        <v>20</v>
      </c>
      <c r="R7516" s="5">
        <v>25</v>
      </c>
      <c r="S7516" s="5" t="s">
        <v>26</v>
      </c>
      <c r="T7516" s="5"/>
    </row>
    <row r="7517" spans="1:20" x14ac:dyDescent="0.25">
      <c r="A7517" s="5">
        <f>7510</f>
      </c>
      <c r="B7517" s="5" t="s">
        <v>7536</v>
      </c>
      <c r="C7517" s="5" t="s">
        <v>27</v>
      </c>
      <c r="D7517" s="5" t="s">
        <v>26</v>
      </c>
      <c r="E7517" s="5">
        <v>24</v>
      </c>
      <c r="F7517" s="5">
        <v>70</v>
      </c>
      <c r="G7517" s="5">
        <v>1</v>
      </c>
      <c r="H7517" s="5">
        <v>5</v>
      </c>
      <c r="I7517" s="5">
        <v>21</v>
      </c>
      <c r="J7517" s="5">
        <v>1</v>
      </c>
      <c r="K7517" s="5">
        <v>10</v>
      </c>
      <c r="L7517" s="5">
        <v>24</v>
      </c>
      <c r="M7517" s="5">
        <v>1</v>
      </c>
      <c r="N7517" s="5">
        <v>0</v>
      </c>
      <c r="O7517" s="5">
        <v>22</v>
      </c>
      <c r="P7517" s="5">
        <v>90000</v>
      </c>
      <c r="Q7517" s="5">
        <v>20</v>
      </c>
      <c r="R7517" s="5">
        <v>25</v>
      </c>
      <c r="S7517" s="5" t="s">
        <v>26</v>
      </c>
      <c r="T7517" s="5"/>
    </row>
    <row r="7518" spans="1:20" x14ac:dyDescent="0.25">
      <c r="A7518" s="5">
        <f>7511</f>
      </c>
      <c r="B7518" s="5" t="s">
        <v>7537</v>
      </c>
      <c r="C7518" s="5" t="s">
        <v>27</v>
      </c>
      <c r="D7518" s="5" t="s">
        <v>26</v>
      </c>
      <c r="E7518" s="5">
        <v>24</v>
      </c>
      <c r="F7518" s="5">
        <v>70</v>
      </c>
      <c r="G7518" s="5">
        <v>1</v>
      </c>
      <c r="H7518" s="5">
        <v>5</v>
      </c>
      <c r="I7518" s="5">
        <v>21</v>
      </c>
      <c r="J7518" s="5">
        <v>1</v>
      </c>
      <c r="K7518" s="5">
        <v>10</v>
      </c>
      <c r="L7518" s="5">
        <v>24</v>
      </c>
      <c r="M7518" s="5">
        <v>1</v>
      </c>
      <c r="N7518" s="5">
        <v>0</v>
      </c>
      <c r="O7518" s="5">
        <v>22</v>
      </c>
      <c r="P7518" s="5">
        <v>90000</v>
      </c>
      <c r="Q7518" s="5">
        <v>20</v>
      </c>
      <c r="R7518" s="5">
        <v>25</v>
      </c>
      <c r="S7518" s="5" t="s">
        <v>26</v>
      </c>
      <c r="T7518" s="5"/>
    </row>
    <row r="7519" spans="1:20" x14ac:dyDescent="0.25">
      <c r="A7519" s="5">
        <f>7512</f>
      </c>
      <c r="B7519" s="5" t="s">
        <v>7538</v>
      </c>
      <c r="C7519" s="5" t="s">
        <v>27</v>
      </c>
      <c r="D7519" s="5" t="s">
        <v>26</v>
      </c>
      <c r="E7519" s="5">
        <v>24</v>
      </c>
      <c r="F7519" s="5">
        <v>70</v>
      </c>
      <c r="G7519" s="5">
        <v>1</v>
      </c>
      <c r="H7519" s="5">
        <v>5</v>
      </c>
      <c r="I7519" s="5">
        <v>21</v>
      </c>
      <c r="J7519" s="5">
        <v>1</v>
      </c>
      <c r="K7519" s="5">
        <v>10</v>
      </c>
      <c r="L7519" s="5">
        <v>24</v>
      </c>
      <c r="M7519" s="5">
        <v>1</v>
      </c>
      <c r="N7519" s="5">
        <v>0</v>
      </c>
      <c r="O7519" s="5">
        <v>22</v>
      </c>
      <c r="P7519" s="5">
        <v>90000</v>
      </c>
      <c r="Q7519" s="5">
        <v>20</v>
      </c>
      <c r="R7519" s="5">
        <v>25</v>
      </c>
      <c r="S7519" s="5" t="s">
        <v>26</v>
      </c>
      <c r="T7519" s="5"/>
    </row>
    <row r="7520" spans="1:20" x14ac:dyDescent="0.25">
      <c r="A7520" s="5">
        <f>7513</f>
      </c>
      <c r="B7520" s="5" t="s">
        <v>7539</v>
      </c>
      <c r="C7520" s="5" t="s">
        <v>27</v>
      </c>
      <c r="D7520" s="5" t="s">
        <v>26</v>
      </c>
      <c r="E7520" s="5">
        <v>24</v>
      </c>
      <c r="F7520" s="5">
        <v>70</v>
      </c>
      <c r="G7520" s="5">
        <v>1</v>
      </c>
      <c r="H7520" s="5">
        <v>5</v>
      </c>
      <c r="I7520" s="5">
        <v>21</v>
      </c>
      <c r="J7520" s="5">
        <v>1</v>
      </c>
      <c r="K7520" s="5">
        <v>10</v>
      </c>
      <c r="L7520" s="5">
        <v>24</v>
      </c>
      <c r="M7520" s="5">
        <v>1</v>
      </c>
      <c r="N7520" s="5">
        <v>0</v>
      </c>
      <c r="O7520" s="5">
        <v>22</v>
      </c>
      <c r="P7520" s="5">
        <v>90000</v>
      </c>
      <c r="Q7520" s="5">
        <v>20</v>
      </c>
      <c r="R7520" s="5">
        <v>25</v>
      </c>
      <c r="S7520" s="5" t="s">
        <v>26</v>
      </c>
      <c r="T7520" s="5"/>
    </row>
    <row r="7521" spans="1:20" x14ac:dyDescent="0.25">
      <c r="A7521" s="5">
        <f>7514</f>
      </c>
      <c r="B7521" s="5" t="s">
        <v>7540</v>
      </c>
      <c r="C7521" s="5" t="s">
        <v>27</v>
      </c>
      <c r="D7521" s="5" t="s">
        <v>26</v>
      </c>
      <c r="E7521" s="5">
        <v>24</v>
      </c>
      <c r="F7521" s="5">
        <v>70</v>
      </c>
      <c r="G7521" s="5">
        <v>1</v>
      </c>
      <c r="H7521" s="5">
        <v>5</v>
      </c>
      <c r="I7521" s="5">
        <v>21</v>
      </c>
      <c r="J7521" s="5">
        <v>1</v>
      </c>
      <c r="K7521" s="5">
        <v>10</v>
      </c>
      <c r="L7521" s="5">
        <v>24</v>
      </c>
      <c r="M7521" s="5">
        <v>1</v>
      </c>
      <c r="N7521" s="5">
        <v>0</v>
      </c>
      <c r="O7521" s="5">
        <v>22</v>
      </c>
      <c r="P7521" s="5">
        <v>90000</v>
      </c>
      <c r="Q7521" s="5">
        <v>20</v>
      </c>
      <c r="R7521" s="5">
        <v>25</v>
      </c>
      <c r="S7521" s="5" t="s">
        <v>26</v>
      </c>
      <c r="T7521" s="5"/>
    </row>
    <row r="7522" spans="1:20" x14ac:dyDescent="0.25">
      <c r="A7522" s="5">
        <f>7515</f>
      </c>
      <c r="B7522" s="5" t="s">
        <v>7541</v>
      </c>
      <c r="C7522" s="5" t="s">
        <v>27</v>
      </c>
      <c r="D7522" s="5" t="s">
        <v>26</v>
      </c>
      <c r="E7522" s="5">
        <v>24</v>
      </c>
      <c r="F7522" s="5">
        <v>70</v>
      </c>
      <c r="G7522" s="5">
        <v>1</v>
      </c>
      <c r="H7522" s="5">
        <v>5</v>
      </c>
      <c r="I7522" s="5">
        <v>21</v>
      </c>
      <c r="J7522" s="5">
        <v>1</v>
      </c>
      <c r="K7522" s="5">
        <v>10</v>
      </c>
      <c r="L7522" s="5">
        <v>24</v>
      </c>
      <c r="M7522" s="5">
        <v>1</v>
      </c>
      <c r="N7522" s="5">
        <v>0</v>
      </c>
      <c r="O7522" s="5">
        <v>22</v>
      </c>
      <c r="P7522" s="5">
        <v>90000</v>
      </c>
      <c r="Q7522" s="5">
        <v>20</v>
      </c>
      <c r="R7522" s="5">
        <v>25</v>
      </c>
      <c r="S7522" s="5" t="s">
        <v>26</v>
      </c>
      <c r="T7522" s="5"/>
    </row>
    <row r="7523" spans="1:20" x14ac:dyDescent="0.25">
      <c r="A7523" s="5">
        <f>7516</f>
      </c>
      <c r="B7523" s="5" t="s">
        <v>7542</v>
      </c>
      <c r="C7523" s="5" t="s">
        <v>27</v>
      </c>
      <c r="D7523" s="5" t="s">
        <v>26</v>
      </c>
      <c r="E7523" s="5">
        <v>24</v>
      </c>
      <c r="F7523" s="5">
        <v>70</v>
      </c>
      <c r="G7523" s="5">
        <v>1</v>
      </c>
      <c r="H7523" s="5">
        <v>5</v>
      </c>
      <c r="I7523" s="5">
        <v>21</v>
      </c>
      <c r="J7523" s="5">
        <v>1</v>
      </c>
      <c r="K7523" s="5">
        <v>10</v>
      </c>
      <c r="L7523" s="5">
        <v>24</v>
      </c>
      <c r="M7523" s="5">
        <v>1</v>
      </c>
      <c r="N7523" s="5">
        <v>0</v>
      </c>
      <c r="O7523" s="5">
        <v>22</v>
      </c>
      <c r="P7523" s="5">
        <v>90000</v>
      </c>
      <c r="Q7523" s="5">
        <v>20</v>
      </c>
      <c r="R7523" s="5">
        <v>25</v>
      </c>
      <c r="S7523" s="5" t="s">
        <v>26</v>
      </c>
      <c r="T7523" s="5"/>
    </row>
    <row r="7524" spans="1:20" x14ac:dyDescent="0.25">
      <c r="A7524" s="5">
        <f>7517</f>
      </c>
      <c r="B7524" s="5" t="s">
        <v>7543</v>
      </c>
      <c r="C7524" s="5" t="s">
        <v>27</v>
      </c>
      <c r="D7524" s="5" t="s">
        <v>26</v>
      </c>
      <c r="E7524" s="5">
        <v>24</v>
      </c>
      <c r="F7524" s="5">
        <v>70</v>
      </c>
      <c r="G7524" s="5">
        <v>1</v>
      </c>
      <c r="H7524" s="5">
        <v>5</v>
      </c>
      <c r="I7524" s="5">
        <v>21</v>
      </c>
      <c r="J7524" s="5">
        <v>1</v>
      </c>
      <c r="K7524" s="5">
        <v>10</v>
      </c>
      <c r="L7524" s="5">
        <v>24</v>
      </c>
      <c r="M7524" s="5">
        <v>1</v>
      </c>
      <c r="N7524" s="5">
        <v>0</v>
      </c>
      <c r="O7524" s="5">
        <v>22</v>
      </c>
      <c r="P7524" s="5">
        <v>90000</v>
      </c>
      <c r="Q7524" s="5">
        <v>20</v>
      </c>
      <c r="R7524" s="5">
        <v>25</v>
      </c>
      <c r="S7524" s="5" t="s">
        <v>26</v>
      </c>
      <c r="T7524" s="5"/>
    </row>
    <row r="7525" spans="1:20" x14ac:dyDescent="0.25">
      <c r="A7525" s="5">
        <f>7518</f>
      </c>
      <c r="B7525" s="5" t="s">
        <v>7544</v>
      </c>
      <c r="C7525" s="5" t="s">
        <v>27</v>
      </c>
      <c r="D7525" s="5" t="s">
        <v>26</v>
      </c>
      <c r="E7525" s="5">
        <v>24</v>
      </c>
      <c r="F7525" s="5">
        <v>70</v>
      </c>
      <c r="G7525" s="5">
        <v>1</v>
      </c>
      <c r="H7525" s="5">
        <v>5</v>
      </c>
      <c r="I7525" s="5">
        <v>21</v>
      </c>
      <c r="J7525" s="5">
        <v>1</v>
      </c>
      <c r="K7525" s="5">
        <v>10</v>
      </c>
      <c r="L7525" s="5">
        <v>24</v>
      </c>
      <c r="M7525" s="5">
        <v>1</v>
      </c>
      <c r="N7525" s="5">
        <v>0</v>
      </c>
      <c r="O7525" s="5">
        <v>22</v>
      </c>
      <c r="P7525" s="5">
        <v>90000</v>
      </c>
      <c r="Q7525" s="5">
        <v>20</v>
      </c>
      <c r="R7525" s="5">
        <v>25</v>
      </c>
      <c r="S7525" s="5" t="s">
        <v>26</v>
      </c>
      <c r="T7525" s="5"/>
    </row>
    <row r="7526" spans="1:20" x14ac:dyDescent="0.25">
      <c r="A7526" s="5">
        <f>7519</f>
      </c>
      <c r="B7526" s="5" t="s">
        <v>7545</v>
      </c>
      <c r="C7526" s="5" t="s">
        <v>27</v>
      </c>
      <c r="D7526" s="5" t="s">
        <v>26</v>
      </c>
      <c r="E7526" s="5">
        <v>24</v>
      </c>
      <c r="F7526" s="5">
        <v>70</v>
      </c>
      <c r="G7526" s="5">
        <v>1</v>
      </c>
      <c r="H7526" s="5">
        <v>5</v>
      </c>
      <c r="I7526" s="5">
        <v>21</v>
      </c>
      <c r="J7526" s="5">
        <v>1</v>
      </c>
      <c r="K7526" s="5">
        <v>10</v>
      </c>
      <c r="L7526" s="5">
        <v>24</v>
      </c>
      <c r="M7526" s="5">
        <v>1</v>
      </c>
      <c r="N7526" s="5">
        <v>0</v>
      </c>
      <c r="O7526" s="5">
        <v>22</v>
      </c>
      <c r="P7526" s="5">
        <v>90000</v>
      </c>
      <c r="Q7526" s="5">
        <v>20</v>
      </c>
      <c r="R7526" s="5">
        <v>25</v>
      </c>
      <c r="S7526" s="5" t="s">
        <v>26</v>
      </c>
      <c r="T7526" s="5"/>
    </row>
    <row r="7527" spans="1:20" x14ac:dyDescent="0.25">
      <c r="A7527" s="5">
        <f>7520</f>
      </c>
      <c r="B7527" s="5" t="s">
        <v>7546</v>
      </c>
      <c r="C7527" s="5" t="s">
        <v>27</v>
      </c>
      <c r="D7527" s="5" t="s">
        <v>26</v>
      </c>
      <c r="E7527" s="5">
        <v>24</v>
      </c>
      <c r="F7527" s="5">
        <v>70</v>
      </c>
      <c r="G7527" s="5">
        <v>1</v>
      </c>
      <c r="H7527" s="5">
        <v>5</v>
      </c>
      <c r="I7527" s="5">
        <v>21</v>
      </c>
      <c r="J7527" s="5">
        <v>1</v>
      </c>
      <c r="K7527" s="5">
        <v>10</v>
      </c>
      <c r="L7527" s="5">
        <v>24</v>
      </c>
      <c r="M7527" s="5">
        <v>1</v>
      </c>
      <c r="N7527" s="5">
        <v>0</v>
      </c>
      <c r="O7527" s="5">
        <v>22</v>
      </c>
      <c r="P7527" s="5">
        <v>90000</v>
      </c>
      <c r="Q7527" s="5">
        <v>20</v>
      </c>
      <c r="R7527" s="5">
        <v>25</v>
      </c>
      <c r="S7527" s="5" t="s">
        <v>26</v>
      </c>
      <c r="T7527" s="5"/>
    </row>
    <row r="7528" spans="1:20" x14ac:dyDescent="0.25">
      <c r="A7528" s="5">
        <f>7521</f>
      </c>
      <c r="B7528" s="5" t="s">
        <v>7547</v>
      </c>
      <c r="C7528" s="5" t="s">
        <v>27</v>
      </c>
      <c r="D7528" s="5" t="s">
        <v>26</v>
      </c>
      <c r="E7528" s="5">
        <v>24</v>
      </c>
      <c r="F7528" s="5">
        <v>70</v>
      </c>
      <c r="G7528" s="5">
        <v>1</v>
      </c>
      <c r="H7528" s="5">
        <v>5</v>
      </c>
      <c r="I7528" s="5">
        <v>21</v>
      </c>
      <c r="J7528" s="5">
        <v>1</v>
      </c>
      <c r="K7528" s="5">
        <v>10</v>
      </c>
      <c r="L7528" s="5">
        <v>24</v>
      </c>
      <c r="M7528" s="5">
        <v>1</v>
      </c>
      <c r="N7528" s="5">
        <v>0</v>
      </c>
      <c r="O7528" s="5">
        <v>22</v>
      </c>
      <c r="P7528" s="5">
        <v>90000</v>
      </c>
      <c r="Q7528" s="5">
        <v>20</v>
      </c>
      <c r="R7528" s="5">
        <v>25</v>
      </c>
      <c r="S7528" s="5" t="s">
        <v>26</v>
      </c>
      <c r="T7528" s="5"/>
    </row>
    <row r="7529" spans="1:20" x14ac:dyDescent="0.25">
      <c r="A7529" s="5">
        <f>7522</f>
      </c>
      <c r="B7529" s="5" t="s">
        <v>7548</v>
      </c>
      <c r="C7529" s="5" t="s">
        <v>27</v>
      </c>
      <c r="D7529" s="5" t="s">
        <v>26</v>
      </c>
      <c r="E7529" s="5">
        <v>24</v>
      </c>
      <c r="F7529" s="5">
        <v>70</v>
      </c>
      <c r="G7529" s="5">
        <v>1</v>
      </c>
      <c r="H7529" s="5">
        <v>5</v>
      </c>
      <c r="I7529" s="5">
        <v>21</v>
      </c>
      <c r="J7529" s="5">
        <v>1</v>
      </c>
      <c r="K7529" s="5">
        <v>10</v>
      </c>
      <c r="L7529" s="5">
        <v>24</v>
      </c>
      <c r="M7529" s="5">
        <v>1</v>
      </c>
      <c r="N7529" s="5">
        <v>0</v>
      </c>
      <c r="O7529" s="5">
        <v>22</v>
      </c>
      <c r="P7529" s="5">
        <v>90000</v>
      </c>
      <c r="Q7529" s="5">
        <v>20</v>
      </c>
      <c r="R7529" s="5">
        <v>25</v>
      </c>
      <c r="S7529" s="5" t="s">
        <v>26</v>
      </c>
      <c r="T7529" s="5"/>
    </row>
    <row r="7530" spans="1:20" x14ac:dyDescent="0.25">
      <c r="A7530" s="5">
        <f>7523</f>
      </c>
      <c r="B7530" s="5" t="s">
        <v>7549</v>
      </c>
      <c r="C7530" s="5" t="s">
        <v>27</v>
      </c>
      <c r="D7530" s="5" t="s">
        <v>26</v>
      </c>
      <c r="E7530" s="5">
        <v>24</v>
      </c>
      <c r="F7530" s="5">
        <v>70</v>
      </c>
      <c r="G7530" s="5">
        <v>1</v>
      </c>
      <c r="H7530" s="5">
        <v>5</v>
      </c>
      <c r="I7530" s="5">
        <v>21</v>
      </c>
      <c r="J7530" s="5">
        <v>1</v>
      </c>
      <c r="K7530" s="5">
        <v>10</v>
      </c>
      <c r="L7530" s="5">
        <v>24</v>
      </c>
      <c r="M7530" s="5">
        <v>1</v>
      </c>
      <c r="N7530" s="5">
        <v>0</v>
      </c>
      <c r="O7530" s="5">
        <v>22</v>
      </c>
      <c r="P7530" s="5">
        <v>90000</v>
      </c>
      <c r="Q7530" s="5">
        <v>20</v>
      </c>
      <c r="R7530" s="5">
        <v>25</v>
      </c>
      <c r="S7530" s="5" t="s">
        <v>26</v>
      </c>
      <c r="T7530" s="5"/>
    </row>
    <row r="7531" spans="1:20" x14ac:dyDescent="0.25">
      <c r="A7531" s="5">
        <f>7524</f>
      </c>
      <c r="B7531" s="5" t="s">
        <v>7550</v>
      </c>
      <c r="C7531" s="5" t="s">
        <v>27</v>
      </c>
      <c r="D7531" s="5" t="s">
        <v>26</v>
      </c>
      <c r="E7531" s="5">
        <v>24</v>
      </c>
      <c r="F7531" s="5">
        <v>70</v>
      </c>
      <c r="G7531" s="5">
        <v>1</v>
      </c>
      <c r="H7531" s="5">
        <v>5</v>
      </c>
      <c r="I7531" s="5">
        <v>21</v>
      </c>
      <c r="J7531" s="5">
        <v>1</v>
      </c>
      <c r="K7531" s="5">
        <v>10</v>
      </c>
      <c r="L7531" s="5">
        <v>24</v>
      </c>
      <c r="M7531" s="5">
        <v>1</v>
      </c>
      <c r="N7531" s="5">
        <v>0</v>
      </c>
      <c r="O7531" s="5">
        <v>22</v>
      </c>
      <c r="P7531" s="5">
        <v>90000</v>
      </c>
      <c r="Q7531" s="5">
        <v>20</v>
      </c>
      <c r="R7531" s="5">
        <v>25</v>
      </c>
      <c r="S7531" s="5" t="s">
        <v>26</v>
      </c>
      <c r="T7531" s="5"/>
    </row>
    <row r="7532" spans="1:20" x14ac:dyDescent="0.25">
      <c r="A7532" s="5">
        <f>7525</f>
      </c>
      <c r="B7532" s="5" t="s">
        <v>7551</v>
      </c>
      <c r="C7532" s="5" t="s">
        <v>27</v>
      </c>
      <c r="D7532" s="5" t="s">
        <v>26</v>
      </c>
      <c r="E7532" s="5">
        <v>24</v>
      </c>
      <c r="F7532" s="5">
        <v>70</v>
      </c>
      <c r="G7532" s="5">
        <v>1</v>
      </c>
      <c r="H7532" s="5">
        <v>5</v>
      </c>
      <c r="I7532" s="5">
        <v>21</v>
      </c>
      <c r="J7532" s="5">
        <v>1</v>
      </c>
      <c r="K7532" s="5">
        <v>10</v>
      </c>
      <c r="L7532" s="5">
        <v>24</v>
      </c>
      <c r="M7532" s="5">
        <v>1</v>
      </c>
      <c r="N7532" s="5">
        <v>0</v>
      </c>
      <c r="O7532" s="5">
        <v>22</v>
      </c>
      <c r="P7532" s="5">
        <v>90000</v>
      </c>
      <c r="Q7532" s="5">
        <v>20</v>
      </c>
      <c r="R7532" s="5">
        <v>25</v>
      </c>
      <c r="S7532" s="5" t="s">
        <v>26</v>
      </c>
      <c r="T7532" s="5"/>
    </row>
    <row r="7533" spans="1:20" x14ac:dyDescent="0.25">
      <c r="A7533" s="5">
        <f>7526</f>
      </c>
      <c r="B7533" s="5" t="s">
        <v>7552</v>
      </c>
      <c r="C7533" s="5" t="s">
        <v>27</v>
      </c>
      <c r="D7533" s="5" t="s">
        <v>26</v>
      </c>
      <c r="E7533" s="5">
        <v>24</v>
      </c>
      <c r="F7533" s="5">
        <v>70</v>
      </c>
      <c r="G7533" s="5">
        <v>1</v>
      </c>
      <c r="H7533" s="5">
        <v>5</v>
      </c>
      <c r="I7533" s="5">
        <v>21</v>
      </c>
      <c r="J7533" s="5">
        <v>1</v>
      </c>
      <c r="K7533" s="5">
        <v>10</v>
      </c>
      <c r="L7533" s="5">
        <v>24</v>
      </c>
      <c r="M7533" s="5">
        <v>1</v>
      </c>
      <c r="N7533" s="5">
        <v>0</v>
      </c>
      <c r="O7533" s="5">
        <v>22</v>
      </c>
      <c r="P7533" s="5">
        <v>90000</v>
      </c>
      <c r="Q7533" s="5">
        <v>20</v>
      </c>
      <c r="R7533" s="5">
        <v>25</v>
      </c>
      <c r="S7533" s="5" t="s">
        <v>26</v>
      </c>
      <c r="T7533" s="5"/>
    </row>
    <row r="7534" spans="1:20" x14ac:dyDescent="0.25">
      <c r="A7534" s="5">
        <f>7527</f>
      </c>
      <c r="B7534" s="5" t="s">
        <v>7553</v>
      </c>
      <c r="C7534" s="5" t="s">
        <v>27</v>
      </c>
      <c r="D7534" s="5" t="s">
        <v>26</v>
      </c>
      <c r="E7534" s="5">
        <v>24</v>
      </c>
      <c r="F7534" s="5">
        <v>70</v>
      </c>
      <c r="G7534" s="5">
        <v>1</v>
      </c>
      <c r="H7534" s="5">
        <v>5</v>
      </c>
      <c r="I7534" s="5">
        <v>21</v>
      </c>
      <c r="J7534" s="5">
        <v>1</v>
      </c>
      <c r="K7534" s="5">
        <v>10</v>
      </c>
      <c r="L7534" s="5">
        <v>24</v>
      </c>
      <c r="M7534" s="5">
        <v>1</v>
      </c>
      <c r="N7534" s="5">
        <v>0</v>
      </c>
      <c r="O7534" s="5">
        <v>22</v>
      </c>
      <c r="P7534" s="5">
        <v>90000</v>
      </c>
      <c r="Q7534" s="5">
        <v>20</v>
      </c>
      <c r="R7534" s="5">
        <v>25</v>
      </c>
      <c r="S7534" s="5" t="s">
        <v>26</v>
      </c>
      <c r="T7534" s="5"/>
    </row>
    <row r="7535" spans="1:20" x14ac:dyDescent="0.25">
      <c r="A7535" s="5">
        <f>7528</f>
      </c>
      <c r="B7535" s="5" t="s">
        <v>7554</v>
      </c>
      <c r="C7535" s="5" t="s">
        <v>27</v>
      </c>
      <c r="D7535" s="5" t="s">
        <v>26</v>
      </c>
      <c r="E7535" s="5">
        <v>24</v>
      </c>
      <c r="F7535" s="5">
        <v>70</v>
      </c>
      <c r="G7535" s="5">
        <v>1</v>
      </c>
      <c r="H7535" s="5">
        <v>5</v>
      </c>
      <c r="I7535" s="5">
        <v>21</v>
      </c>
      <c r="J7535" s="5">
        <v>1</v>
      </c>
      <c r="K7535" s="5">
        <v>10</v>
      </c>
      <c r="L7535" s="5">
        <v>24</v>
      </c>
      <c r="M7535" s="5">
        <v>1</v>
      </c>
      <c r="N7535" s="5">
        <v>0</v>
      </c>
      <c r="O7535" s="5">
        <v>22</v>
      </c>
      <c r="P7535" s="5">
        <v>90000</v>
      </c>
      <c r="Q7535" s="5">
        <v>20</v>
      </c>
      <c r="R7535" s="5">
        <v>25</v>
      </c>
      <c r="S7535" s="5" t="s">
        <v>26</v>
      </c>
      <c r="T7535" s="5"/>
    </row>
    <row r="7536" spans="1:20" x14ac:dyDescent="0.25">
      <c r="A7536" s="5">
        <f>7529</f>
      </c>
      <c r="B7536" s="5" t="s">
        <v>7555</v>
      </c>
      <c r="C7536" s="5" t="s">
        <v>27</v>
      </c>
      <c r="D7536" s="5" t="s">
        <v>26</v>
      </c>
      <c r="E7536" s="5">
        <v>24</v>
      </c>
      <c r="F7536" s="5">
        <v>70</v>
      </c>
      <c r="G7536" s="5">
        <v>1</v>
      </c>
      <c r="H7536" s="5">
        <v>5</v>
      </c>
      <c r="I7536" s="5">
        <v>21</v>
      </c>
      <c r="J7536" s="5">
        <v>1</v>
      </c>
      <c r="K7536" s="5">
        <v>10</v>
      </c>
      <c r="L7536" s="5">
        <v>24</v>
      </c>
      <c r="M7536" s="5">
        <v>1</v>
      </c>
      <c r="N7536" s="5">
        <v>0</v>
      </c>
      <c r="O7536" s="5">
        <v>22</v>
      </c>
      <c r="P7536" s="5">
        <v>90000</v>
      </c>
      <c r="Q7536" s="5">
        <v>20</v>
      </c>
      <c r="R7536" s="5">
        <v>25</v>
      </c>
      <c r="S7536" s="5" t="s">
        <v>26</v>
      </c>
      <c r="T7536" s="5"/>
    </row>
    <row r="7537" spans="1:20" x14ac:dyDescent="0.25">
      <c r="A7537" s="5">
        <f>7530</f>
      </c>
      <c r="B7537" s="5" t="s">
        <v>7556</v>
      </c>
      <c r="C7537" s="5" t="s">
        <v>27</v>
      </c>
      <c r="D7537" s="5" t="s">
        <v>26</v>
      </c>
      <c r="E7537" s="5">
        <v>24</v>
      </c>
      <c r="F7537" s="5">
        <v>70</v>
      </c>
      <c r="G7537" s="5">
        <v>1</v>
      </c>
      <c r="H7537" s="5">
        <v>5</v>
      </c>
      <c r="I7537" s="5">
        <v>21</v>
      </c>
      <c r="J7537" s="5">
        <v>1</v>
      </c>
      <c r="K7537" s="5">
        <v>10</v>
      </c>
      <c r="L7537" s="5">
        <v>24</v>
      </c>
      <c r="M7537" s="5">
        <v>1</v>
      </c>
      <c r="N7537" s="5">
        <v>0</v>
      </c>
      <c r="O7537" s="5">
        <v>22</v>
      </c>
      <c r="P7537" s="5">
        <v>90000</v>
      </c>
      <c r="Q7537" s="5">
        <v>20</v>
      </c>
      <c r="R7537" s="5">
        <v>25</v>
      </c>
      <c r="S7537" s="5" t="s">
        <v>26</v>
      </c>
      <c r="T7537" s="5"/>
    </row>
    <row r="7538" spans="1:20" x14ac:dyDescent="0.25">
      <c r="A7538" s="5">
        <f>7531</f>
      </c>
      <c r="B7538" s="5" t="s">
        <v>7557</v>
      </c>
      <c r="C7538" s="5" t="s">
        <v>27</v>
      </c>
      <c r="D7538" s="5" t="s">
        <v>26</v>
      </c>
      <c r="E7538" s="5">
        <v>24</v>
      </c>
      <c r="F7538" s="5">
        <v>70</v>
      </c>
      <c r="G7538" s="5">
        <v>1</v>
      </c>
      <c r="H7538" s="5">
        <v>5</v>
      </c>
      <c r="I7538" s="5">
        <v>21</v>
      </c>
      <c r="J7538" s="5">
        <v>1</v>
      </c>
      <c r="K7538" s="5">
        <v>10</v>
      </c>
      <c r="L7538" s="5">
        <v>24</v>
      </c>
      <c r="M7538" s="5">
        <v>1</v>
      </c>
      <c r="N7538" s="5">
        <v>0</v>
      </c>
      <c r="O7538" s="5">
        <v>22</v>
      </c>
      <c r="P7538" s="5">
        <v>90000</v>
      </c>
      <c r="Q7538" s="5">
        <v>20</v>
      </c>
      <c r="R7538" s="5">
        <v>25</v>
      </c>
      <c r="S7538" s="5" t="s">
        <v>26</v>
      </c>
      <c r="T7538" s="5"/>
    </row>
    <row r="7539" spans="1:20" x14ac:dyDescent="0.25">
      <c r="A7539" s="5">
        <f>7532</f>
      </c>
      <c r="B7539" s="5" t="s">
        <v>7558</v>
      </c>
      <c r="C7539" s="5" t="s">
        <v>27</v>
      </c>
      <c r="D7539" s="5" t="s">
        <v>26</v>
      </c>
      <c r="E7539" s="5">
        <v>24</v>
      </c>
      <c r="F7539" s="5">
        <v>70</v>
      </c>
      <c r="G7539" s="5">
        <v>1</v>
      </c>
      <c r="H7539" s="5">
        <v>5</v>
      </c>
      <c r="I7539" s="5">
        <v>21</v>
      </c>
      <c r="J7539" s="5">
        <v>1</v>
      </c>
      <c r="K7539" s="5">
        <v>10</v>
      </c>
      <c r="L7539" s="5">
        <v>24</v>
      </c>
      <c r="M7539" s="5">
        <v>1</v>
      </c>
      <c r="N7539" s="5">
        <v>0</v>
      </c>
      <c r="O7539" s="5">
        <v>22</v>
      </c>
      <c r="P7539" s="5">
        <v>90000</v>
      </c>
      <c r="Q7539" s="5">
        <v>20</v>
      </c>
      <c r="R7539" s="5">
        <v>25</v>
      </c>
      <c r="S7539" s="5" t="s">
        <v>26</v>
      </c>
      <c r="T7539" s="5"/>
    </row>
    <row r="7540" spans="1:20" x14ac:dyDescent="0.25">
      <c r="A7540" s="5">
        <f>7533</f>
      </c>
      <c r="B7540" s="5" t="s">
        <v>7559</v>
      </c>
      <c r="C7540" s="5" t="s">
        <v>27</v>
      </c>
      <c r="D7540" s="5" t="s">
        <v>26</v>
      </c>
      <c r="E7540" s="5">
        <v>24</v>
      </c>
      <c r="F7540" s="5">
        <v>70</v>
      </c>
      <c r="G7540" s="5">
        <v>1</v>
      </c>
      <c r="H7540" s="5">
        <v>5</v>
      </c>
      <c r="I7540" s="5">
        <v>21</v>
      </c>
      <c r="J7540" s="5">
        <v>1</v>
      </c>
      <c r="K7540" s="5">
        <v>10</v>
      </c>
      <c r="L7540" s="5">
        <v>24</v>
      </c>
      <c r="M7540" s="5">
        <v>1</v>
      </c>
      <c r="N7540" s="5">
        <v>0</v>
      </c>
      <c r="O7540" s="5">
        <v>22</v>
      </c>
      <c r="P7540" s="5">
        <v>90000</v>
      </c>
      <c r="Q7540" s="5">
        <v>20</v>
      </c>
      <c r="R7540" s="5">
        <v>25</v>
      </c>
      <c r="S7540" s="5" t="s">
        <v>26</v>
      </c>
      <c r="T7540" s="5"/>
    </row>
    <row r="7541" spans="1:20" x14ac:dyDescent="0.25">
      <c r="A7541" s="5">
        <f>7534</f>
      </c>
      <c r="B7541" s="5" t="s">
        <v>7560</v>
      </c>
      <c r="C7541" s="5" t="s">
        <v>27</v>
      </c>
      <c r="D7541" s="5" t="s">
        <v>26</v>
      </c>
      <c r="E7541" s="5">
        <v>24</v>
      </c>
      <c r="F7541" s="5">
        <v>70</v>
      </c>
      <c r="G7541" s="5">
        <v>1</v>
      </c>
      <c r="H7541" s="5">
        <v>5</v>
      </c>
      <c r="I7541" s="5">
        <v>21</v>
      </c>
      <c r="J7541" s="5">
        <v>1</v>
      </c>
      <c r="K7541" s="5">
        <v>10</v>
      </c>
      <c r="L7541" s="5">
        <v>24</v>
      </c>
      <c r="M7541" s="5">
        <v>1</v>
      </c>
      <c r="N7541" s="5">
        <v>0</v>
      </c>
      <c r="O7541" s="5">
        <v>22</v>
      </c>
      <c r="P7541" s="5">
        <v>90000</v>
      </c>
      <c r="Q7541" s="5">
        <v>20</v>
      </c>
      <c r="R7541" s="5">
        <v>25</v>
      </c>
      <c r="S7541" s="5" t="s">
        <v>26</v>
      </c>
      <c r="T7541" s="5"/>
    </row>
    <row r="7542" spans="1:20" x14ac:dyDescent="0.25">
      <c r="A7542" s="5">
        <f>7535</f>
      </c>
      <c r="B7542" s="5" t="s">
        <v>7561</v>
      </c>
      <c r="C7542" s="5" t="s">
        <v>27</v>
      </c>
      <c r="D7542" s="5" t="s">
        <v>26</v>
      </c>
      <c r="E7542" s="5">
        <v>24</v>
      </c>
      <c r="F7542" s="5">
        <v>70</v>
      </c>
      <c r="G7542" s="5">
        <v>1</v>
      </c>
      <c r="H7542" s="5">
        <v>5</v>
      </c>
      <c r="I7542" s="5">
        <v>21</v>
      </c>
      <c r="J7542" s="5">
        <v>1</v>
      </c>
      <c r="K7542" s="5">
        <v>10</v>
      </c>
      <c r="L7542" s="5">
        <v>24</v>
      </c>
      <c r="M7542" s="5">
        <v>1</v>
      </c>
      <c r="N7542" s="5">
        <v>0</v>
      </c>
      <c r="O7542" s="5">
        <v>22</v>
      </c>
      <c r="P7542" s="5">
        <v>90000</v>
      </c>
      <c r="Q7542" s="5">
        <v>20</v>
      </c>
      <c r="R7542" s="5">
        <v>25</v>
      </c>
      <c r="S7542" s="5" t="s">
        <v>26</v>
      </c>
      <c r="T7542" s="5"/>
    </row>
    <row r="7543" spans="1:20" x14ac:dyDescent="0.25">
      <c r="A7543" s="5">
        <f>7536</f>
      </c>
      <c r="B7543" s="5" t="s">
        <v>7562</v>
      </c>
      <c r="C7543" s="5" t="s">
        <v>27</v>
      </c>
      <c r="D7543" s="5" t="s">
        <v>26</v>
      </c>
      <c r="E7543" s="5">
        <v>24</v>
      </c>
      <c r="F7543" s="5">
        <v>70</v>
      </c>
      <c r="G7543" s="5">
        <v>1</v>
      </c>
      <c r="H7543" s="5">
        <v>5</v>
      </c>
      <c r="I7543" s="5">
        <v>21</v>
      </c>
      <c r="J7543" s="5">
        <v>1</v>
      </c>
      <c r="K7543" s="5">
        <v>10</v>
      </c>
      <c r="L7543" s="5">
        <v>24</v>
      </c>
      <c r="M7543" s="5">
        <v>1</v>
      </c>
      <c r="N7543" s="5">
        <v>0</v>
      </c>
      <c r="O7543" s="5">
        <v>22</v>
      </c>
      <c r="P7543" s="5">
        <v>90000</v>
      </c>
      <c r="Q7543" s="5">
        <v>20</v>
      </c>
      <c r="R7543" s="5">
        <v>25</v>
      </c>
      <c r="S7543" s="5" t="s">
        <v>26</v>
      </c>
      <c r="T7543" s="5"/>
    </row>
    <row r="7544" spans="1:20" x14ac:dyDescent="0.25">
      <c r="A7544" s="5">
        <f>7537</f>
      </c>
      <c r="B7544" s="5" t="s">
        <v>7563</v>
      </c>
      <c r="C7544" s="5" t="s">
        <v>27</v>
      </c>
      <c r="D7544" s="5" t="s">
        <v>26</v>
      </c>
      <c r="E7544" s="5">
        <v>24</v>
      </c>
      <c r="F7544" s="5">
        <v>70</v>
      </c>
      <c r="G7544" s="5">
        <v>1</v>
      </c>
      <c r="H7544" s="5">
        <v>5</v>
      </c>
      <c r="I7544" s="5">
        <v>21</v>
      </c>
      <c r="J7544" s="5">
        <v>1</v>
      </c>
      <c r="K7544" s="5">
        <v>10</v>
      </c>
      <c r="L7544" s="5">
        <v>24</v>
      </c>
      <c r="M7544" s="5">
        <v>1</v>
      </c>
      <c r="N7544" s="5">
        <v>0</v>
      </c>
      <c r="O7544" s="5">
        <v>22</v>
      </c>
      <c r="P7544" s="5">
        <v>90000</v>
      </c>
      <c r="Q7544" s="5">
        <v>20</v>
      </c>
      <c r="R7544" s="5">
        <v>25</v>
      </c>
      <c r="S7544" s="5" t="s">
        <v>26</v>
      </c>
      <c r="T7544" s="5"/>
    </row>
    <row r="7545" spans="1:20" x14ac:dyDescent="0.25">
      <c r="A7545" s="5">
        <f>7538</f>
      </c>
      <c r="B7545" s="5" t="s">
        <v>7564</v>
      </c>
      <c r="C7545" s="5" t="s">
        <v>27</v>
      </c>
      <c r="D7545" s="5" t="s">
        <v>26</v>
      </c>
      <c r="E7545" s="5">
        <v>24</v>
      </c>
      <c r="F7545" s="5">
        <v>70</v>
      </c>
      <c r="G7545" s="5">
        <v>1</v>
      </c>
      <c r="H7545" s="5">
        <v>5</v>
      </c>
      <c r="I7545" s="5">
        <v>21</v>
      </c>
      <c r="J7545" s="5">
        <v>1</v>
      </c>
      <c r="K7545" s="5">
        <v>10</v>
      </c>
      <c r="L7545" s="5">
        <v>24</v>
      </c>
      <c r="M7545" s="5">
        <v>1</v>
      </c>
      <c r="N7545" s="5">
        <v>0</v>
      </c>
      <c r="O7545" s="5">
        <v>22</v>
      </c>
      <c r="P7545" s="5">
        <v>90000</v>
      </c>
      <c r="Q7545" s="5">
        <v>20</v>
      </c>
      <c r="R7545" s="5">
        <v>25</v>
      </c>
      <c r="S7545" s="5" t="s">
        <v>26</v>
      </c>
      <c r="T7545" s="5"/>
    </row>
    <row r="7546" spans="1:20" x14ac:dyDescent="0.25">
      <c r="A7546" s="5">
        <f>7539</f>
      </c>
      <c r="B7546" s="5" t="s">
        <v>7565</v>
      </c>
      <c r="C7546" s="5" t="s">
        <v>27</v>
      </c>
      <c r="D7546" s="5" t="s">
        <v>26</v>
      </c>
      <c r="E7546" s="5">
        <v>24</v>
      </c>
      <c r="F7546" s="5">
        <v>70</v>
      </c>
      <c r="G7546" s="5">
        <v>1</v>
      </c>
      <c r="H7546" s="5">
        <v>5</v>
      </c>
      <c r="I7546" s="5">
        <v>21</v>
      </c>
      <c r="J7546" s="5">
        <v>1</v>
      </c>
      <c r="K7546" s="5">
        <v>10</v>
      </c>
      <c r="L7546" s="5">
        <v>24</v>
      </c>
      <c r="M7546" s="5">
        <v>1</v>
      </c>
      <c r="N7546" s="5">
        <v>0</v>
      </c>
      <c r="O7546" s="5">
        <v>22</v>
      </c>
      <c r="P7546" s="5">
        <v>90000</v>
      </c>
      <c r="Q7546" s="5">
        <v>20</v>
      </c>
      <c r="R7546" s="5">
        <v>25</v>
      </c>
      <c r="S7546" s="5" t="s">
        <v>26</v>
      </c>
      <c r="T7546" s="5"/>
    </row>
    <row r="7547" spans="1:20" x14ac:dyDescent="0.25">
      <c r="A7547" s="5">
        <f>7540</f>
      </c>
      <c r="B7547" s="5" t="s">
        <v>7566</v>
      </c>
      <c r="C7547" s="5" t="s">
        <v>27</v>
      </c>
      <c r="D7547" s="5" t="s">
        <v>26</v>
      </c>
      <c r="E7547" s="5">
        <v>24</v>
      </c>
      <c r="F7547" s="5">
        <v>70</v>
      </c>
      <c r="G7547" s="5">
        <v>1</v>
      </c>
      <c r="H7547" s="5">
        <v>5</v>
      </c>
      <c r="I7547" s="5">
        <v>21</v>
      </c>
      <c r="J7547" s="5">
        <v>1</v>
      </c>
      <c r="K7547" s="5">
        <v>10</v>
      </c>
      <c r="L7547" s="5">
        <v>24</v>
      </c>
      <c r="M7547" s="5">
        <v>1</v>
      </c>
      <c r="N7547" s="5">
        <v>0</v>
      </c>
      <c r="O7547" s="5">
        <v>22</v>
      </c>
      <c r="P7547" s="5">
        <v>90000</v>
      </c>
      <c r="Q7547" s="5">
        <v>20</v>
      </c>
      <c r="R7547" s="5">
        <v>25</v>
      </c>
      <c r="S7547" s="5" t="s">
        <v>26</v>
      </c>
      <c r="T7547" s="5"/>
    </row>
    <row r="7548" spans="1:20" x14ac:dyDescent="0.25">
      <c r="A7548" s="5">
        <f>7541</f>
      </c>
      <c r="B7548" s="5" t="s">
        <v>7567</v>
      </c>
      <c r="C7548" s="5" t="s">
        <v>27</v>
      </c>
      <c r="D7548" s="5" t="s">
        <v>26</v>
      </c>
      <c r="E7548" s="5">
        <v>24</v>
      </c>
      <c r="F7548" s="5">
        <v>70</v>
      </c>
      <c r="G7548" s="5">
        <v>1</v>
      </c>
      <c r="H7548" s="5">
        <v>5</v>
      </c>
      <c r="I7548" s="5">
        <v>21</v>
      </c>
      <c r="J7548" s="5">
        <v>1</v>
      </c>
      <c r="K7548" s="5">
        <v>10</v>
      </c>
      <c r="L7548" s="5">
        <v>24</v>
      </c>
      <c r="M7548" s="5">
        <v>1</v>
      </c>
      <c r="N7548" s="5">
        <v>0</v>
      </c>
      <c r="O7548" s="5">
        <v>22</v>
      </c>
      <c r="P7548" s="5">
        <v>90000</v>
      </c>
      <c r="Q7548" s="5">
        <v>20</v>
      </c>
      <c r="R7548" s="5">
        <v>25</v>
      </c>
      <c r="S7548" s="5" t="s">
        <v>26</v>
      </c>
      <c r="T7548" s="5"/>
    </row>
    <row r="7549" spans="1:20" x14ac:dyDescent="0.25">
      <c r="A7549" s="5">
        <f>7542</f>
      </c>
      <c r="B7549" s="5" t="s">
        <v>7568</v>
      </c>
      <c r="C7549" s="5" t="s">
        <v>27</v>
      </c>
      <c r="D7549" s="5" t="s">
        <v>26</v>
      </c>
      <c r="E7549" s="5">
        <v>24</v>
      </c>
      <c r="F7549" s="5">
        <v>70</v>
      </c>
      <c r="G7549" s="5">
        <v>1</v>
      </c>
      <c r="H7549" s="5">
        <v>5</v>
      </c>
      <c r="I7549" s="5">
        <v>21</v>
      </c>
      <c r="J7549" s="5">
        <v>1</v>
      </c>
      <c r="K7549" s="5">
        <v>10</v>
      </c>
      <c r="L7549" s="5">
        <v>24</v>
      </c>
      <c r="M7549" s="5">
        <v>1</v>
      </c>
      <c r="N7549" s="5">
        <v>0</v>
      </c>
      <c r="O7549" s="5">
        <v>22</v>
      </c>
      <c r="P7549" s="5">
        <v>90000</v>
      </c>
      <c r="Q7549" s="5">
        <v>20</v>
      </c>
      <c r="R7549" s="5">
        <v>25</v>
      </c>
      <c r="S7549" s="5" t="s">
        <v>26</v>
      </c>
      <c r="T7549" s="5"/>
    </row>
    <row r="7550" spans="1:20" x14ac:dyDescent="0.25">
      <c r="A7550" s="5">
        <f>7543</f>
      </c>
      <c r="B7550" s="5" t="s">
        <v>7569</v>
      </c>
      <c r="C7550" s="5" t="s">
        <v>27</v>
      </c>
      <c r="D7550" s="5" t="s">
        <v>26</v>
      </c>
      <c r="E7550" s="5">
        <v>24</v>
      </c>
      <c r="F7550" s="5">
        <v>70</v>
      </c>
      <c r="G7550" s="5">
        <v>1</v>
      </c>
      <c r="H7550" s="5">
        <v>5</v>
      </c>
      <c r="I7550" s="5">
        <v>21</v>
      </c>
      <c r="J7550" s="5">
        <v>1</v>
      </c>
      <c r="K7550" s="5">
        <v>10</v>
      </c>
      <c r="L7550" s="5">
        <v>24</v>
      </c>
      <c r="M7550" s="5">
        <v>1</v>
      </c>
      <c r="N7550" s="5">
        <v>0</v>
      </c>
      <c r="O7550" s="5">
        <v>22</v>
      </c>
      <c r="P7550" s="5">
        <v>90000</v>
      </c>
      <c r="Q7550" s="5">
        <v>20</v>
      </c>
      <c r="R7550" s="5">
        <v>25</v>
      </c>
      <c r="S7550" s="5" t="s">
        <v>26</v>
      </c>
      <c r="T7550" s="5"/>
    </row>
    <row r="7551" spans="1:20" x14ac:dyDescent="0.25">
      <c r="A7551" s="5">
        <f>7544</f>
      </c>
      <c r="B7551" s="5" t="s">
        <v>7570</v>
      </c>
      <c r="C7551" s="5" t="s">
        <v>27</v>
      </c>
      <c r="D7551" s="5" t="s">
        <v>26</v>
      </c>
      <c r="E7551" s="5">
        <v>24</v>
      </c>
      <c r="F7551" s="5">
        <v>70</v>
      </c>
      <c r="G7551" s="5">
        <v>1</v>
      </c>
      <c r="H7551" s="5">
        <v>5</v>
      </c>
      <c r="I7551" s="5">
        <v>21</v>
      </c>
      <c r="J7551" s="5">
        <v>1</v>
      </c>
      <c r="K7551" s="5">
        <v>10</v>
      </c>
      <c r="L7551" s="5">
        <v>24</v>
      </c>
      <c r="M7551" s="5">
        <v>1</v>
      </c>
      <c r="N7551" s="5">
        <v>0</v>
      </c>
      <c r="O7551" s="5">
        <v>22</v>
      </c>
      <c r="P7551" s="5">
        <v>90000</v>
      </c>
      <c r="Q7551" s="5">
        <v>20</v>
      </c>
      <c r="R7551" s="5">
        <v>25</v>
      </c>
      <c r="S7551" s="5" t="s">
        <v>26</v>
      </c>
      <c r="T7551" s="5"/>
    </row>
    <row r="7552" spans="1:20" x14ac:dyDescent="0.25">
      <c r="A7552" s="5">
        <f>7545</f>
      </c>
      <c r="B7552" s="5" t="s">
        <v>7571</v>
      </c>
      <c r="C7552" s="5" t="s">
        <v>27</v>
      </c>
      <c r="D7552" s="5" t="s">
        <v>26</v>
      </c>
      <c r="E7552" s="5">
        <v>24</v>
      </c>
      <c r="F7552" s="5">
        <v>70</v>
      </c>
      <c r="G7552" s="5">
        <v>1</v>
      </c>
      <c r="H7552" s="5">
        <v>5</v>
      </c>
      <c r="I7552" s="5">
        <v>21</v>
      </c>
      <c r="J7552" s="5">
        <v>1</v>
      </c>
      <c r="K7552" s="5">
        <v>10</v>
      </c>
      <c r="L7552" s="5">
        <v>24</v>
      </c>
      <c r="M7552" s="5">
        <v>1</v>
      </c>
      <c r="N7552" s="5">
        <v>0</v>
      </c>
      <c r="O7552" s="5">
        <v>22</v>
      </c>
      <c r="P7552" s="5">
        <v>90000</v>
      </c>
      <c r="Q7552" s="5">
        <v>20</v>
      </c>
      <c r="R7552" s="5">
        <v>25</v>
      </c>
      <c r="S7552" s="5" t="s">
        <v>26</v>
      </c>
      <c r="T7552" s="5"/>
    </row>
    <row r="7553" spans="1:20" x14ac:dyDescent="0.25">
      <c r="A7553" s="5">
        <f>7546</f>
      </c>
      <c r="B7553" s="5" t="s">
        <v>7572</v>
      </c>
      <c r="C7553" s="5" t="s">
        <v>27</v>
      </c>
      <c r="D7553" s="5" t="s">
        <v>26</v>
      </c>
      <c r="E7553" s="5">
        <v>24</v>
      </c>
      <c r="F7553" s="5">
        <v>70</v>
      </c>
      <c r="G7553" s="5">
        <v>1</v>
      </c>
      <c r="H7553" s="5">
        <v>5</v>
      </c>
      <c r="I7553" s="5">
        <v>21</v>
      </c>
      <c r="J7553" s="5">
        <v>1</v>
      </c>
      <c r="K7553" s="5">
        <v>10</v>
      </c>
      <c r="L7553" s="5">
        <v>24</v>
      </c>
      <c r="M7553" s="5">
        <v>1</v>
      </c>
      <c r="N7553" s="5">
        <v>0</v>
      </c>
      <c r="O7553" s="5">
        <v>22</v>
      </c>
      <c r="P7553" s="5">
        <v>90000</v>
      </c>
      <c r="Q7553" s="5">
        <v>20</v>
      </c>
      <c r="R7553" s="5">
        <v>25</v>
      </c>
      <c r="S7553" s="5" t="s">
        <v>26</v>
      </c>
      <c r="T7553" s="5"/>
    </row>
    <row r="7554" spans="1:20" x14ac:dyDescent="0.25">
      <c r="A7554" s="5">
        <f>7547</f>
      </c>
      <c r="B7554" s="5" t="s">
        <v>7573</v>
      </c>
      <c r="C7554" s="5" t="s">
        <v>27</v>
      </c>
      <c r="D7554" s="5" t="s">
        <v>26</v>
      </c>
      <c r="E7554" s="5">
        <v>24</v>
      </c>
      <c r="F7554" s="5">
        <v>70</v>
      </c>
      <c r="G7554" s="5">
        <v>1</v>
      </c>
      <c r="H7554" s="5">
        <v>5</v>
      </c>
      <c r="I7554" s="5">
        <v>21</v>
      </c>
      <c r="J7554" s="5">
        <v>1</v>
      </c>
      <c r="K7554" s="5">
        <v>10</v>
      </c>
      <c r="L7554" s="5">
        <v>24</v>
      </c>
      <c r="M7554" s="5">
        <v>1</v>
      </c>
      <c r="N7554" s="5">
        <v>0</v>
      </c>
      <c r="O7554" s="5">
        <v>22</v>
      </c>
      <c r="P7554" s="5">
        <v>90000</v>
      </c>
      <c r="Q7554" s="5">
        <v>20</v>
      </c>
      <c r="R7554" s="5">
        <v>25</v>
      </c>
      <c r="S7554" s="5" t="s">
        <v>26</v>
      </c>
      <c r="T7554" s="5"/>
    </row>
    <row r="7555" spans="1:20" x14ac:dyDescent="0.25">
      <c r="A7555" s="5">
        <f>7548</f>
      </c>
      <c r="B7555" s="5" t="s">
        <v>7574</v>
      </c>
      <c r="C7555" s="5" t="s">
        <v>27</v>
      </c>
      <c r="D7555" s="5" t="s">
        <v>26</v>
      </c>
      <c r="E7555" s="5">
        <v>24</v>
      </c>
      <c r="F7555" s="5">
        <v>70</v>
      </c>
      <c r="G7555" s="5">
        <v>1</v>
      </c>
      <c r="H7555" s="5">
        <v>5</v>
      </c>
      <c r="I7555" s="5">
        <v>21</v>
      </c>
      <c r="J7555" s="5">
        <v>1</v>
      </c>
      <c r="K7555" s="5">
        <v>10</v>
      </c>
      <c r="L7555" s="5">
        <v>24</v>
      </c>
      <c r="M7555" s="5">
        <v>1</v>
      </c>
      <c r="N7555" s="5">
        <v>0</v>
      </c>
      <c r="O7555" s="5">
        <v>22</v>
      </c>
      <c r="P7555" s="5">
        <v>90000</v>
      </c>
      <c r="Q7555" s="5">
        <v>20</v>
      </c>
      <c r="R7555" s="5">
        <v>25</v>
      </c>
      <c r="S7555" s="5" t="s">
        <v>26</v>
      </c>
      <c r="T7555" s="5"/>
    </row>
    <row r="7556" spans="1:20" x14ac:dyDescent="0.25">
      <c r="A7556" s="5">
        <f>7549</f>
      </c>
      <c r="B7556" s="5" t="s">
        <v>7575</v>
      </c>
      <c r="C7556" s="5" t="s">
        <v>27</v>
      </c>
      <c r="D7556" s="5" t="s">
        <v>26</v>
      </c>
      <c r="E7556" s="5">
        <v>24</v>
      </c>
      <c r="F7556" s="5">
        <v>70</v>
      </c>
      <c r="G7556" s="5">
        <v>1</v>
      </c>
      <c r="H7556" s="5">
        <v>5</v>
      </c>
      <c r="I7556" s="5">
        <v>21</v>
      </c>
      <c r="J7556" s="5">
        <v>1</v>
      </c>
      <c r="K7556" s="5">
        <v>10</v>
      </c>
      <c r="L7556" s="5">
        <v>24</v>
      </c>
      <c r="M7556" s="5">
        <v>1</v>
      </c>
      <c r="N7556" s="5">
        <v>0</v>
      </c>
      <c r="O7556" s="5">
        <v>22</v>
      </c>
      <c r="P7556" s="5">
        <v>90000</v>
      </c>
      <c r="Q7556" s="5">
        <v>20</v>
      </c>
      <c r="R7556" s="5">
        <v>25</v>
      </c>
      <c r="S7556" s="5" t="s">
        <v>26</v>
      </c>
      <c r="T7556" s="5"/>
    </row>
    <row r="7557" spans="1:20" x14ac:dyDescent="0.25">
      <c r="A7557" s="5">
        <f>7550</f>
      </c>
      <c r="B7557" s="5" t="s">
        <v>7576</v>
      </c>
      <c r="C7557" s="5" t="s">
        <v>27</v>
      </c>
      <c r="D7557" s="5" t="s">
        <v>26</v>
      </c>
      <c r="E7557" s="5">
        <v>24</v>
      </c>
      <c r="F7557" s="5">
        <v>70</v>
      </c>
      <c r="G7557" s="5">
        <v>1</v>
      </c>
      <c r="H7557" s="5">
        <v>5</v>
      </c>
      <c r="I7557" s="5">
        <v>21</v>
      </c>
      <c r="J7557" s="5">
        <v>1</v>
      </c>
      <c r="K7557" s="5">
        <v>10</v>
      </c>
      <c r="L7557" s="5">
        <v>24</v>
      </c>
      <c r="M7557" s="5">
        <v>1</v>
      </c>
      <c r="N7557" s="5">
        <v>0</v>
      </c>
      <c r="O7557" s="5">
        <v>22</v>
      </c>
      <c r="P7557" s="5">
        <v>90000</v>
      </c>
      <c r="Q7557" s="5">
        <v>20</v>
      </c>
      <c r="R7557" s="5">
        <v>25</v>
      </c>
      <c r="S7557" s="5" t="s">
        <v>26</v>
      </c>
      <c r="T7557" s="5"/>
    </row>
    <row r="7558" spans="1:20" x14ac:dyDescent="0.25">
      <c r="A7558" s="5">
        <f>7551</f>
      </c>
      <c r="B7558" s="5" t="s">
        <v>7577</v>
      </c>
      <c r="C7558" s="5" t="s">
        <v>27</v>
      </c>
      <c r="D7558" s="5" t="s">
        <v>26</v>
      </c>
      <c r="E7558" s="5">
        <v>24</v>
      </c>
      <c r="F7558" s="5">
        <v>70</v>
      </c>
      <c r="G7558" s="5">
        <v>1</v>
      </c>
      <c r="H7558" s="5">
        <v>5</v>
      </c>
      <c r="I7558" s="5">
        <v>21</v>
      </c>
      <c r="J7558" s="5">
        <v>1</v>
      </c>
      <c r="K7558" s="5">
        <v>10</v>
      </c>
      <c r="L7558" s="5">
        <v>24</v>
      </c>
      <c r="M7558" s="5">
        <v>1</v>
      </c>
      <c r="N7558" s="5">
        <v>0</v>
      </c>
      <c r="O7558" s="5">
        <v>22</v>
      </c>
      <c r="P7558" s="5">
        <v>90000</v>
      </c>
      <c r="Q7558" s="5">
        <v>20</v>
      </c>
      <c r="R7558" s="5">
        <v>25</v>
      </c>
      <c r="S7558" s="5" t="s">
        <v>26</v>
      </c>
      <c r="T7558" s="5"/>
    </row>
    <row r="7559" spans="1:20" x14ac:dyDescent="0.25">
      <c r="A7559" s="5">
        <f>7552</f>
      </c>
      <c r="B7559" s="5" t="s">
        <v>7578</v>
      </c>
      <c r="C7559" s="5" t="s">
        <v>27</v>
      </c>
      <c r="D7559" s="5" t="s">
        <v>26</v>
      </c>
      <c r="E7559" s="5">
        <v>24</v>
      </c>
      <c r="F7559" s="5">
        <v>70</v>
      </c>
      <c r="G7559" s="5">
        <v>1</v>
      </c>
      <c r="H7559" s="5">
        <v>5</v>
      </c>
      <c r="I7559" s="5">
        <v>21</v>
      </c>
      <c r="J7559" s="5">
        <v>1</v>
      </c>
      <c r="K7559" s="5">
        <v>10</v>
      </c>
      <c r="L7559" s="5">
        <v>24</v>
      </c>
      <c r="M7559" s="5">
        <v>1</v>
      </c>
      <c r="N7559" s="5">
        <v>0</v>
      </c>
      <c r="O7559" s="5">
        <v>22</v>
      </c>
      <c r="P7559" s="5">
        <v>90000</v>
      </c>
      <c r="Q7559" s="5">
        <v>20</v>
      </c>
      <c r="R7559" s="5">
        <v>25</v>
      </c>
      <c r="S7559" s="5" t="s">
        <v>26</v>
      </c>
      <c r="T7559" s="5"/>
    </row>
    <row r="7560" spans="1:20" x14ac:dyDescent="0.25">
      <c r="A7560" s="5">
        <f>7553</f>
      </c>
      <c r="B7560" s="5" t="s">
        <v>7579</v>
      </c>
      <c r="C7560" s="5" t="s">
        <v>27</v>
      </c>
      <c r="D7560" s="5" t="s">
        <v>26</v>
      </c>
      <c r="E7560" s="5">
        <v>24</v>
      </c>
      <c r="F7560" s="5">
        <v>70</v>
      </c>
      <c r="G7560" s="5">
        <v>1</v>
      </c>
      <c r="H7560" s="5">
        <v>5</v>
      </c>
      <c r="I7560" s="5">
        <v>21</v>
      </c>
      <c r="J7560" s="5">
        <v>1</v>
      </c>
      <c r="K7560" s="5">
        <v>10</v>
      </c>
      <c r="L7560" s="5">
        <v>24</v>
      </c>
      <c r="M7560" s="5">
        <v>1</v>
      </c>
      <c r="N7560" s="5">
        <v>0</v>
      </c>
      <c r="O7560" s="5">
        <v>22</v>
      </c>
      <c r="P7560" s="5">
        <v>90000</v>
      </c>
      <c r="Q7560" s="5">
        <v>20</v>
      </c>
      <c r="R7560" s="5">
        <v>25</v>
      </c>
      <c r="S7560" s="5" t="s">
        <v>26</v>
      </c>
      <c r="T7560" s="5"/>
    </row>
    <row r="7561" spans="1:20" x14ac:dyDescent="0.25">
      <c r="A7561" s="5">
        <f>7554</f>
      </c>
      <c r="B7561" s="5" t="s">
        <v>7580</v>
      </c>
      <c r="C7561" s="5" t="s">
        <v>27</v>
      </c>
      <c r="D7561" s="5" t="s">
        <v>26</v>
      </c>
      <c r="E7561" s="5">
        <v>24</v>
      </c>
      <c r="F7561" s="5">
        <v>70</v>
      </c>
      <c r="G7561" s="5">
        <v>1</v>
      </c>
      <c r="H7561" s="5">
        <v>5</v>
      </c>
      <c r="I7561" s="5">
        <v>21</v>
      </c>
      <c r="J7561" s="5">
        <v>1</v>
      </c>
      <c r="K7561" s="5">
        <v>10</v>
      </c>
      <c r="L7561" s="5">
        <v>24</v>
      </c>
      <c r="M7561" s="5">
        <v>1</v>
      </c>
      <c r="N7561" s="5">
        <v>0</v>
      </c>
      <c r="O7561" s="5">
        <v>22</v>
      </c>
      <c r="P7561" s="5">
        <v>90000</v>
      </c>
      <c r="Q7561" s="5">
        <v>20</v>
      </c>
      <c r="R7561" s="5">
        <v>25</v>
      </c>
      <c r="S7561" s="5" t="s">
        <v>26</v>
      </c>
      <c r="T7561" s="5"/>
    </row>
    <row r="7562" spans="1:20" x14ac:dyDescent="0.25">
      <c r="A7562" s="5">
        <f>7555</f>
      </c>
      <c r="B7562" s="5" t="s">
        <v>7581</v>
      </c>
      <c r="C7562" s="5" t="s">
        <v>27</v>
      </c>
      <c r="D7562" s="5" t="s">
        <v>26</v>
      </c>
      <c r="E7562" s="5">
        <v>24</v>
      </c>
      <c r="F7562" s="5">
        <v>70</v>
      </c>
      <c r="G7562" s="5">
        <v>1</v>
      </c>
      <c r="H7562" s="5">
        <v>5</v>
      </c>
      <c r="I7562" s="5">
        <v>21</v>
      </c>
      <c r="J7562" s="5">
        <v>1</v>
      </c>
      <c r="K7562" s="5">
        <v>10</v>
      </c>
      <c r="L7562" s="5">
        <v>24</v>
      </c>
      <c r="M7562" s="5">
        <v>1</v>
      </c>
      <c r="N7562" s="5">
        <v>0</v>
      </c>
      <c r="O7562" s="5">
        <v>22</v>
      </c>
      <c r="P7562" s="5">
        <v>90000</v>
      </c>
      <c r="Q7562" s="5">
        <v>20</v>
      </c>
      <c r="R7562" s="5">
        <v>25</v>
      </c>
      <c r="S7562" s="5" t="s">
        <v>26</v>
      </c>
      <c r="T7562" s="5"/>
    </row>
    <row r="7563" spans="1:20" x14ac:dyDescent="0.25">
      <c r="A7563" s="5">
        <f>7556</f>
      </c>
      <c r="B7563" s="5" t="s">
        <v>7582</v>
      </c>
      <c r="C7563" s="5" t="s">
        <v>27</v>
      </c>
      <c r="D7563" s="5" t="s">
        <v>26</v>
      </c>
      <c r="E7563" s="5">
        <v>24</v>
      </c>
      <c r="F7563" s="5">
        <v>70</v>
      </c>
      <c r="G7563" s="5">
        <v>1</v>
      </c>
      <c r="H7563" s="5">
        <v>5</v>
      </c>
      <c r="I7563" s="5">
        <v>21</v>
      </c>
      <c r="J7563" s="5">
        <v>1</v>
      </c>
      <c r="K7563" s="5">
        <v>10</v>
      </c>
      <c r="L7563" s="5">
        <v>24</v>
      </c>
      <c r="M7563" s="5">
        <v>1</v>
      </c>
      <c r="N7563" s="5">
        <v>0</v>
      </c>
      <c r="O7563" s="5">
        <v>22</v>
      </c>
      <c r="P7563" s="5">
        <v>90000</v>
      </c>
      <c r="Q7563" s="5">
        <v>20</v>
      </c>
      <c r="R7563" s="5">
        <v>25</v>
      </c>
      <c r="S7563" s="5" t="s">
        <v>26</v>
      </c>
      <c r="T7563" s="5"/>
    </row>
    <row r="7564" spans="1:20" x14ac:dyDescent="0.25">
      <c r="A7564" s="5">
        <f>7557</f>
      </c>
      <c r="B7564" s="5" t="s">
        <v>7583</v>
      </c>
      <c r="C7564" s="5" t="s">
        <v>27</v>
      </c>
      <c r="D7564" s="5" t="s">
        <v>26</v>
      </c>
      <c r="E7564" s="5">
        <v>24</v>
      </c>
      <c r="F7564" s="5">
        <v>70</v>
      </c>
      <c r="G7564" s="5">
        <v>1</v>
      </c>
      <c r="H7564" s="5">
        <v>5</v>
      </c>
      <c r="I7564" s="5">
        <v>21</v>
      </c>
      <c r="J7564" s="5">
        <v>1</v>
      </c>
      <c r="K7564" s="5">
        <v>10</v>
      </c>
      <c r="L7564" s="5">
        <v>24</v>
      </c>
      <c r="M7564" s="5">
        <v>1</v>
      </c>
      <c r="N7564" s="5">
        <v>0</v>
      </c>
      <c r="O7564" s="5">
        <v>22</v>
      </c>
      <c r="P7564" s="5">
        <v>90000</v>
      </c>
      <c r="Q7564" s="5">
        <v>20</v>
      </c>
      <c r="R7564" s="5">
        <v>25</v>
      </c>
      <c r="S7564" s="5" t="s">
        <v>26</v>
      </c>
      <c r="T7564" s="5"/>
    </row>
    <row r="7565" spans="1:20" x14ac:dyDescent="0.25">
      <c r="A7565" s="5">
        <f>7558</f>
      </c>
      <c r="B7565" s="5" t="s">
        <v>7584</v>
      </c>
      <c r="C7565" s="5" t="s">
        <v>27</v>
      </c>
      <c r="D7565" s="5" t="s">
        <v>26</v>
      </c>
      <c r="E7565" s="5">
        <v>24</v>
      </c>
      <c r="F7565" s="5">
        <v>70</v>
      </c>
      <c r="G7565" s="5">
        <v>1</v>
      </c>
      <c r="H7565" s="5">
        <v>5</v>
      </c>
      <c r="I7565" s="5">
        <v>21</v>
      </c>
      <c r="J7565" s="5">
        <v>1</v>
      </c>
      <c r="K7565" s="5">
        <v>10</v>
      </c>
      <c r="L7565" s="5">
        <v>24</v>
      </c>
      <c r="M7565" s="5">
        <v>1</v>
      </c>
      <c r="N7565" s="5">
        <v>0</v>
      </c>
      <c r="O7565" s="5">
        <v>22</v>
      </c>
      <c r="P7565" s="5">
        <v>90000</v>
      </c>
      <c r="Q7565" s="5">
        <v>20</v>
      </c>
      <c r="R7565" s="5">
        <v>25</v>
      </c>
      <c r="S7565" s="5" t="s">
        <v>26</v>
      </c>
      <c r="T7565" s="5"/>
    </row>
    <row r="7566" spans="1:20" x14ac:dyDescent="0.25">
      <c r="A7566" s="5">
        <f>7559</f>
      </c>
      <c r="B7566" s="5" t="s">
        <v>7585</v>
      </c>
      <c r="C7566" s="5" t="s">
        <v>27</v>
      </c>
      <c r="D7566" s="5" t="s">
        <v>26</v>
      </c>
      <c r="E7566" s="5">
        <v>24</v>
      </c>
      <c r="F7566" s="5">
        <v>70</v>
      </c>
      <c r="G7566" s="5">
        <v>1</v>
      </c>
      <c r="H7566" s="5">
        <v>5</v>
      </c>
      <c r="I7566" s="5">
        <v>21</v>
      </c>
      <c r="J7566" s="5">
        <v>1</v>
      </c>
      <c r="K7566" s="5">
        <v>10</v>
      </c>
      <c r="L7566" s="5">
        <v>24</v>
      </c>
      <c r="M7566" s="5">
        <v>1</v>
      </c>
      <c r="N7566" s="5">
        <v>0</v>
      </c>
      <c r="O7566" s="5">
        <v>22</v>
      </c>
      <c r="P7566" s="5">
        <v>90000</v>
      </c>
      <c r="Q7566" s="5">
        <v>20</v>
      </c>
      <c r="R7566" s="5">
        <v>25</v>
      </c>
      <c r="S7566" s="5" t="s">
        <v>26</v>
      </c>
      <c r="T7566" s="5"/>
    </row>
    <row r="7567" spans="1:20" x14ac:dyDescent="0.25">
      <c r="A7567" s="5">
        <f>7560</f>
      </c>
      <c r="B7567" s="5" t="s">
        <v>7586</v>
      </c>
      <c r="C7567" s="5" t="s">
        <v>27</v>
      </c>
      <c r="D7567" s="5" t="s">
        <v>26</v>
      </c>
      <c r="E7567" s="5">
        <v>24</v>
      </c>
      <c r="F7567" s="5">
        <v>70</v>
      </c>
      <c r="G7567" s="5">
        <v>1</v>
      </c>
      <c r="H7567" s="5">
        <v>5</v>
      </c>
      <c r="I7567" s="5">
        <v>21</v>
      </c>
      <c r="J7567" s="5">
        <v>1</v>
      </c>
      <c r="K7567" s="5">
        <v>10</v>
      </c>
      <c r="L7567" s="5">
        <v>24</v>
      </c>
      <c r="M7567" s="5">
        <v>1</v>
      </c>
      <c r="N7567" s="5">
        <v>0</v>
      </c>
      <c r="O7567" s="5">
        <v>22</v>
      </c>
      <c r="P7567" s="5">
        <v>90000</v>
      </c>
      <c r="Q7567" s="5">
        <v>20</v>
      </c>
      <c r="R7567" s="5">
        <v>25</v>
      </c>
      <c r="S7567" s="5" t="s">
        <v>26</v>
      </c>
      <c r="T7567" s="5"/>
    </row>
    <row r="7568" spans="1:20" x14ac:dyDescent="0.25">
      <c r="A7568" s="5">
        <f>7561</f>
      </c>
      <c r="B7568" s="5" t="s">
        <v>7587</v>
      </c>
      <c r="C7568" s="5" t="s">
        <v>27</v>
      </c>
      <c r="D7568" s="5" t="s">
        <v>26</v>
      </c>
      <c r="E7568" s="5">
        <v>24</v>
      </c>
      <c r="F7568" s="5">
        <v>70</v>
      </c>
      <c r="G7568" s="5">
        <v>1</v>
      </c>
      <c r="H7568" s="5">
        <v>5</v>
      </c>
      <c r="I7568" s="5">
        <v>21</v>
      </c>
      <c r="J7568" s="5">
        <v>1</v>
      </c>
      <c r="K7568" s="5">
        <v>10</v>
      </c>
      <c r="L7568" s="5">
        <v>24</v>
      </c>
      <c r="M7568" s="5">
        <v>1</v>
      </c>
      <c r="N7568" s="5">
        <v>0</v>
      </c>
      <c r="O7568" s="5">
        <v>22</v>
      </c>
      <c r="P7568" s="5">
        <v>90000</v>
      </c>
      <c r="Q7568" s="5">
        <v>20</v>
      </c>
      <c r="R7568" s="5">
        <v>25</v>
      </c>
      <c r="S7568" s="5" t="s">
        <v>26</v>
      </c>
      <c r="T7568" s="5"/>
    </row>
    <row r="7569" spans="1:20" x14ac:dyDescent="0.25">
      <c r="A7569" s="5">
        <f>7562</f>
      </c>
      <c r="B7569" s="5" t="s">
        <v>7588</v>
      </c>
      <c r="C7569" s="5" t="s">
        <v>27</v>
      </c>
      <c r="D7569" s="5" t="s">
        <v>26</v>
      </c>
      <c r="E7569" s="5">
        <v>24</v>
      </c>
      <c r="F7569" s="5">
        <v>70</v>
      </c>
      <c r="G7569" s="5">
        <v>1</v>
      </c>
      <c r="H7569" s="5">
        <v>5</v>
      </c>
      <c r="I7569" s="5">
        <v>21</v>
      </c>
      <c r="J7569" s="5">
        <v>1</v>
      </c>
      <c r="K7569" s="5">
        <v>10</v>
      </c>
      <c r="L7569" s="5">
        <v>24</v>
      </c>
      <c r="M7569" s="5">
        <v>1</v>
      </c>
      <c r="N7569" s="5">
        <v>0</v>
      </c>
      <c r="O7569" s="5">
        <v>22</v>
      </c>
      <c r="P7569" s="5">
        <v>90000</v>
      </c>
      <c r="Q7569" s="5">
        <v>20</v>
      </c>
      <c r="R7569" s="5">
        <v>25</v>
      </c>
      <c r="S7569" s="5" t="s">
        <v>26</v>
      </c>
      <c r="T7569" s="5"/>
    </row>
    <row r="7570" spans="1:20" x14ac:dyDescent="0.25">
      <c r="A7570" s="5">
        <f>7563</f>
      </c>
      <c r="B7570" s="5" t="s">
        <v>7589</v>
      </c>
      <c r="C7570" s="5" t="s">
        <v>27</v>
      </c>
      <c r="D7570" s="5" t="s">
        <v>26</v>
      </c>
      <c r="E7570" s="5">
        <v>24</v>
      </c>
      <c r="F7570" s="5">
        <v>70</v>
      </c>
      <c r="G7570" s="5">
        <v>1</v>
      </c>
      <c r="H7570" s="5">
        <v>5</v>
      </c>
      <c r="I7570" s="5">
        <v>21</v>
      </c>
      <c r="J7570" s="5">
        <v>1</v>
      </c>
      <c r="K7570" s="5">
        <v>10</v>
      </c>
      <c r="L7570" s="5">
        <v>24</v>
      </c>
      <c r="M7570" s="5">
        <v>1</v>
      </c>
      <c r="N7570" s="5">
        <v>0</v>
      </c>
      <c r="O7570" s="5">
        <v>22</v>
      </c>
      <c r="P7570" s="5">
        <v>90000</v>
      </c>
      <c r="Q7570" s="5">
        <v>20</v>
      </c>
      <c r="R7570" s="5">
        <v>25</v>
      </c>
      <c r="S7570" s="5" t="s">
        <v>26</v>
      </c>
      <c r="T7570" s="5"/>
    </row>
    <row r="7571" spans="1:20" x14ac:dyDescent="0.25">
      <c r="A7571" s="5">
        <f>7564</f>
      </c>
      <c r="B7571" s="5" t="s">
        <v>7590</v>
      </c>
      <c r="C7571" s="5" t="s">
        <v>27</v>
      </c>
      <c r="D7571" s="5" t="s">
        <v>26</v>
      </c>
      <c r="E7571" s="5">
        <v>24</v>
      </c>
      <c r="F7571" s="5">
        <v>70</v>
      </c>
      <c r="G7571" s="5">
        <v>1</v>
      </c>
      <c r="H7571" s="5">
        <v>5</v>
      </c>
      <c r="I7571" s="5">
        <v>21</v>
      </c>
      <c r="J7571" s="5">
        <v>1</v>
      </c>
      <c r="K7571" s="5">
        <v>10</v>
      </c>
      <c r="L7571" s="5">
        <v>24</v>
      </c>
      <c r="M7571" s="5">
        <v>1</v>
      </c>
      <c r="N7571" s="5">
        <v>0</v>
      </c>
      <c r="O7571" s="5">
        <v>22</v>
      </c>
      <c r="P7571" s="5">
        <v>90000</v>
      </c>
      <c r="Q7571" s="5">
        <v>20</v>
      </c>
      <c r="R7571" s="5">
        <v>25</v>
      </c>
      <c r="S7571" s="5" t="s">
        <v>26</v>
      </c>
      <c r="T7571" s="5"/>
    </row>
    <row r="7572" spans="1:20" x14ac:dyDescent="0.25">
      <c r="A7572" s="5">
        <f>7565</f>
      </c>
      <c r="B7572" s="5" t="s">
        <v>7591</v>
      </c>
      <c r="C7572" s="5" t="s">
        <v>27</v>
      </c>
      <c r="D7572" s="5" t="s">
        <v>26</v>
      </c>
      <c r="E7572" s="5">
        <v>24</v>
      </c>
      <c r="F7572" s="5">
        <v>70</v>
      </c>
      <c r="G7572" s="5">
        <v>1</v>
      </c>
      <c r="H7572" s="5">
        <v>5</v>
      </c>
      <c r="I7572" s="5">
        <v>21</v>
      </c>
      <c r="J7572" s="5">
        <v>1</v>
      </c>
      <c r="K7572" s="5">
        <v>10</v>
      </c>
      <c r="L7572" s="5">
        <v>24</v>
      </c>
      <c r="M7572" s="5">
        <v>1</v>
      </c>
      <c r="N7572" s="5">
        <v>0</v>
      </c>
      <c r="O7572" s="5">
        <v>22</v>
      </c>
      <c r="P7572" s="5">
        <v>90000</v>
      </c>
      <c r="Q7572" s="5">
        <v>20</v>
      </c>
      <c r="R7572" s="5">
        <v>25</v>
      </c>
      <c r="S7572" s="5" t="s">
        <v>26</v>
      </c>
      <c r="T7572" s="5"/>
    </row>
    <row r="7573" spans="1:20" x14ac:dyDescent="0.25">
      <c r="A7573" s="5">
        <f>7566</f>
      </c>
      <c r="B7573" s="5" t="s">
        <v>7592</v>
      </c>
      <c r="C7573" s="5" t="s">
        <v>27</v>
      </c>
      <c r="D7573" s="5" t="s">
        <v>26</v>
      </c>
      <c r="E7573" s="5">
        <v>24</v>
      </c>
      <c r="F7573" s="5">
        <v>70</v>
      </c>
      <c r="G7573" s="5">
        <v>1</v>
      </c>
      <c r="H7573" s="5">
        <v>5</v>
      </c>
      <c r="I7573" s="5">
        <v>21</v>
      </c>
      <c r="J7573" s="5">
        <v>1</v>
      </c>
      <c r="K7573" s="5">
        <v>10</v>
      </c>
      <c r="L7573" s="5">
        <v>24</v>
      </c>
      <c r="M7573" s="5">
        <v>1</v>
      </c>
      <c r="N7573" s="5">
        <v>0</v>
      </c>
      <c r="O7573" s="5">
        <v>22</v>
      </c>
      <c r="P7573" s="5">
        <v>90000</v>
      </c>
      <c r="Q7573" s="5">
        <v>20</v>
      </c>
      <c r="R7573" s="5">
        <v>25</v>
      </c>
      <c r="S7573" s="5" t="s">
        <v>26</v>
      </c>
      <c r="T7573" s="5"/>
    </row>
    <row r="7574" spans="1:20" x14ac:dyDescent="0.25">
      <c r="A7574" s="5">
        <f>7567</f>
      </c>
      <c r="B7574" s="5" t="s">
        <v>7593</v>
      </c>
      <c r="C7574" s="5" t="s">
        <v>27</v>
      </c>
      <c r="D7574" s="5" t="s">
        <v>26</v>
      </c>
      <c r="E7574" s="5">
        <v>24</v>
      </c>
      <c r="F7574" s="5">
        <v>70</v>
      </c>
      <c r="G7574" s="5">
        <v>1</v>
      </c>
      <c r="H7574" s="5">
        <v>5</v>
      </c>
      <c r="I7574" s="5">
        <v>21</v>
      </c>
      <c r="J7574" s="5">
        <v>1</v>
      </c>
      <c r="K7574" s="5">
        <v>10</v>
      </c>
      <c r="L7574" s="5">
        <v>24</v>
      </c>
      <c r="M7574" s="5">
        <v>1</v>
      </c>
      <c r="N7574" s="5">
        <v>0</v>
      </c>
      <c r="O7574" s="5">
        <v>22</v>
      </c>
      <c r="P7574" s="5">
        <v>90000</v>
      </c>
      <c r="Q7574" s="5">
        <v>20</v>
      </c>
      <c r="R7574" s="5">
        <v>25</v>
      </c>
      <c r="S7574" s="5" t="s">
        <v>26</v>
      </c>
      <c r="T7574" s="5"/>
    </row>
    <row r="7575" spans="1:20" x14ac:dyDescent="0.25">
      <c r="A7575" s="5">
        <f>7568</f>
      </c>
      <c r="B7575" s="5" t="s">
        <v>7594</v>
      </c>
      <c r="C7575" s="5" t="s">
        <v>27</v>
      </c>
      <c r="D7575" s="5" t="s">
        <v>26</v>
      </c>
      <c r="E7575" s="5">
        <v>24</v>
      </c>
      <c r="F7575" s="5">
        <v>70</v>
      </c>
      <c r="G7575" s="5">
        <v>1</v>
      </c>
      <c r="H7575" s="5">
        <v>5</v>
      </c>
      <c r="I7575" s="5">
        <v>21</v>
      </c>
      <c r="J7575" s="5">
        <v>1</v>
      </c>
      <c r="K7575" s="5">
        <v>10</v>
      </c>
      <c r="L7575" s="5">
        <v>24</v>
      </c>
      <c r="M7575" s="5">
        <v>1</v>
      </c>
      <c r="N7575" s="5">
        <v>0</v>
      </c>
      <c r="O7575" s="5">
        <v>22</v>
      </c>
      <c r="P7575" s="5">
        <v>90000</v>
      </c>
      <c r="Q7575" s="5">
        <v>20</v>
      </c>
      <c r="R7575" s="5">
        <v>25</v>
      </c>
      <c r="S7575" s="5" t="s">
        <v>26</v>
      </c>
      <c r="T7575" s="5"/>
    </row>
    <row r="7576" spans="1:20" x14ac:dyDescent="0.25">
      <c r="A7576" s="5">
        <f>7569</f>
      </c>
      <c r="B7576" s="5" t="s">
        <v>7595</v>
      </c>
      <c r="C7576" s="5" t="s">
        <v>27</v>
      </c>
      <c r="D7576" s="5" t="s">
        <v>26</v>
      </c>
      <c r="E7576" s="5">
        <v>24</v>
      </c>
      <c r="F7576" s="5">
        <v>70</v>
      </c>
      <c r="G7576" s="5">
        <v>1</v>
      </c>
      <c r="H7576" s="5">
        <v>5</v>
      </c>
      <c r="I7576" s="5">
        <v>21</v>
      </c>
      <c r="J7576" s="5">
        <v>1</v>
      </c>
      <c r="K7576" s="5">
        <v>10</v>
      </c>
      <c r="L7576" s="5">
        <v>24</v>
      </c>
      <c r="M7576" s="5">
        <v>1</v>
      </c>
      <c r="N7576" s="5">
        <v>0</v>
      </c>
      <c r="O7576" s="5">
        <v>22</v>
      </c>
      <c r="P7576" s="5">
        <v>90000</v>
      </c>
      <c r="Q7576" s="5">
        <v>20</v>
      </c>
      <c r="R7576" s="5">
        <v>25</v>
      </c>
      <c r="S7576" s="5" t="s">
        <v>26</v>
      </c>
      <c r="T7576" s="5"/>
    </row>
    <row r="7577" spans="1:20" x14ac:dyDescent="0.25">
      <c r="A7577" s="5">
        <f>7570</f>
      </c>
      <c r="B7577" s="5" t="s">
        <v>7596</v>
      </c>
      <c r="C7577" s="5" t="s">
        <v>27</v>
      </c>
      <c r="D7577" s="5" t="s">
        <v>26</v>
      </c>
      <c r="E7577" s="5">
        <v>24</v>
      </c>
      <c r="F7577" s="5">
        <v>70</v>
      </c>
      <c r="G7577" s="5">
        <v>1</v>
      </c>
      <c r="H7577" s="5">
        <v>5</v>
      </c>
      <c r="I7577" s="5">
        <v>21</v>
      </c>
      <c r="J7577" s="5">
        <v>1</v>
      </c>
      <c r="K7577" s="5">
        <v>10</v>
      </c>
      <c r="L7577" s="5">
        <v>24</v>
      </c>
      <c r="M7577" s="5">
        <v>1</v>
      </c>
      <c r="N7577" s="5">
        <v>0</v>
      </c>
      <c r="O7577" s="5">
        <v>22</v>
      </c>
      <c r="P7577" s="5">
        <v>90000</v>
      </c>
      <c r="Q7577" s="5">
        <v>20</v>
      </c>
      <c r="R7577" s="5">
        <v>25</v>
      </c>
      <c r="S7577" s="5" t="s">
        <v>26</v>
      </c>
      <c r="T7577" s="5"/>
    </row>
    <row r="7578" spans="1:20" x14ac:dyDescent="0.25">
      <c r="A7578" s="5">
        <f>7571</f>
      </c>
      <c r="B7578" s="5" t="s">
        <v>7597</v>
      </c>
      <c r="C7578" s="5" t="s">
        <v>27</v>
      </c>
      <c r="D7578" s="5" t="s">
        <v>26</v>
      </c>
      <c r="E7578" s="5">
        <v>24</v>
      </c>
      <c r="F7578" s="5">
        <v>70</v>
      </c>
      <c r="G7578" s="5">
        <v>1</v>
      </c>
      <c r="H7578" s="5">
        <v>5</v>
      </c>
      <c r="I7578" s="5">
        <v>21</v>
      </c>
      <c r="J7578" s="5">
        <v>1</v>
      </c>
      <c r="K7578" s="5">
        <v>10</v>
      </c>
      <c r="L7578" s="5">
        <v>24</v>
      </c>
      <c r="M7578" s="5">
        <v>1</v>
      </c>
      <c r="N7578" s="5">
        <v>0</v>
      </c>
      <c r="O7578" s="5">
        <v>22</v>
      </c>
      <c r="P7578" s="5">
        <v>90000</v>
      </c>
      <c r="Q7578" s="5">
        <v>20</v>
      </c>
      <c r="R7578" s="5">
        <v>25</v>
      </c>
      <c r="S7578" s="5" t="s">
        <v>26</v>
      </c>
      <c r="T7578" s="5"/>
    </row>
    <row r="7579" spans="1:20" x14ac:dyDescent="0.25">
      <c r="A7579" s="5">
        <f>7572</f>
      </c>
      <c r="B7579" s="5" t="s">
        <v>7598</v>
      </c>
      <c r="C7579" s="5" t="s">
        <v>27</v>
      </c>
      <c r="D7579" s="5" t="s">
        <v>26</v>
      </c>
      <c r="E7579" s="5">
        <v>24</v>
      </c>
      <c r="F7579" s="5">
        <v>70</v>
      </c>
      <c r="G7579" s="5">
        <v>1</v>
      </c>
      <c r="H7579" s="5">
        <v>5</v>
      </c>
      <c r="I7579" s="5">
        <v>21</v>
      </c>
      <c r="J7579" s="5">
        <v>1</v>
      </c>
      <c r="K7579" s="5">
        <v>10</v>
      </c>
      <c r="L7579" s="5">
        <v>24</v>
      </c>
      <c r="M7579" s="5">
        <v>1</v>
      </c>
      <c r="N7579" s="5">
        <v>0</v>
      </c>
      <c r="O7579" s="5">
        <v>22</v>
      </c>
      <c r="P7579" s="5">
        <v>90000</v>
      </c>
      <c r="Q7579" s="5">
        <v>20</v>
      </c>
      <c r="R7579" s="5">
        <v>25</v>
      </c>
      <c r="S7579" s="5" t="s">
        <v>26</v>
      </c>
      <c r="T7579" s="5"/>
    </row>
    <row r="7580" spans="1:20" x14ac:dyDescent="0.25">
      <c r="A7580" s="5">
        <f>7573</f>
      </c>
      <c r="B7580" s="5" t="s">
        <v>7599</v>
      </c>
      <c r="C7580" s="5" t="s">
        <v>27</v>
      </c>
      <c r="D7580" s="5" t="s">
        <v>26</v>
      </c>
      <c r="E7580" s="5">
        <v>24</v>
      </c>
      <c r="F7580" s="5">
        <v>70</v>
      </c>
      <c r="G7580" s="5">
        <v>1</v>
      </c>
      <c r="H7580" s="5">
        <v>5</v>
      </c>
      <c r="I7580" s="5">
        <v>21</v>
      </c>
      <c r="J7580" s="5">
        <v>1</v>
      </c>
      <c r="K7580" s="5">
        <v>10</v>
      </c>
      <c r="L7580" s="5">
        <v>24</v>
      </c>
      <c r="M7580" s="5">
        <v>1</v>
      </c>
      <c r="N7580" s="5">
        <v>0</v>
      </c>
      <c r="O7580" s="5">
        <v>22</v>
      </c>
      <c r="P7580" s="5">
        <v>90000</v>
      </c>
      <c r="Q7580" s="5">
        <v>20</v>
      </c>
      <c r="R7580" s="5">
        <v>25</v>
      </c>
      <c r="S7580" s="5" t="s">
        <v>26</v>
      </c>
      <c r="T7580" s="5"/>
    </row>
    <row r="7581" spans="1:20" x14ac:dyDescent="0.25">
      <c r="A7581" s="5">
        <f>7574</f>
      </c>
      <c r="B7581" s="5" t="s">
        <v>7600</v>
      </c>
      <c r="C7581" s="5" t="s">
        <v>27</v>
      </c>
      <c r="D7581" s="5" t="s">
        <v>26</v>
      </c>
      <c r="E7581" s="5">
        <v>24</v>
      </c>
      <c r="F7581" s="5">
        <v>70</v>
      </c>
      <c r="G7581" s="5">
        <v>1</v>
      </c>
      <c r="H7581" s="5">
        <v>5</v>
      </c>
      <c r="I7581" s="5">
        <v>21</v>
      </c>
      <c r="J7581" s="5">
        <v>1</v>
      </c>
      <c r="K7581" s="5">
        <v>10</v>
      </c>
      <c r="L7581" s="5">
        <v>24</v>
      </c>
      <c r="M7581" s="5">
        <v>1</v>
      </c>
      <c r="N7581" s="5">
        <v>0</v>
      </c>
      <c r="O7581" s="5">
        <v>22</v>
      </c>
      <c r="P7581" s="5">
        <v>90000</v>
      </c>
      <c r="Q7581" s="5">
        <v>20</v>
      </c>
      <c r="R7581" s="5">
        <v>25</v>
      </c>
      <c r="S7581" s="5" t="s">
        <v>26</v>
      </c>
      <c r="T7581" s="5"/>
    </row>
    <row r="7582" spans="1:20" x14ac:dyDescent="0.25">
      <c r="A7582" s="5">
        <f>7575</f>
      </c>
      <c r="B7582" s="5" t="s">
        <v>7601</v>
      </c>
      <c r="C7582" s="5" t="s">
        <v>27</v>
      </c>
      <c r="D7582" s="5" t="s">
        <v>26</v>
      </c>
      <c r="E7582" s="5">
        <v>24</v>
      </c>
      <c r="F7582" s="5">
        <v>70</v>
      </c>
      <c r="G7582" s="5">
        <v>1</v>
      </c>
      <c r="H7582" s="5">
        <v>5</v>
      </c>
      <c r="I7582" s="5">
        <v>21</v>
      </c>
      <c r="J7582" s="5">
        <v>1</v>
      </c>
      <c r="K7582" s="5">
        <v>10</v>
      </c>
      <c r="L7582" s="5">
        <v>24</v>
      </c>
      <c r="M7582" s="5">
        <v>1</v>
      </c>
      <c r="N7582" s="5">
        <v>0</v>
      </c>
      <c r="O7582" s="5">
        <v>22</v>
      </c>
      <c r="P7582" s="5">
        <v>90000</v>
      </c>
      <c r="Q7582" s="5">
        <v>20</v>
      </c>
      <c r="R7582" s="5">
        <v>25</v>
      </c>
      <c r="S7582" s="5" t="s">
        <v>26</v>
      </c>
      <c r="T7582" s="5"/>
    </row>
    <row r="7583" spans="1:20" x14ac:dyDescent="0.25">
      <c r="A7583" s="5">
        <f>7576</f>
      </c>
      <c r="B7583" s="5" t="s">
        <v>7602</v>
      </c>
      <c r="C7583" s="5" t="s">
        <v>27</v>
      </c>
      <c r="D7583" s="5" t="s">
        <v>26</v>
      </c>
      <c r="E7583" s="5">
        <v>24</v>
      </c>
      <c r="F7583" s="5">
        <v>70</v>
      </c>
      <c r="G7583" s="5">
        <v>1</v>
      </c>
      <c r="H7583" s="5">
        <v>5</v>
      </c>
      <c r="I7583" s="5">
        <v>21</v>
      </c>
      <c r="J7583" s="5">
        <v>1</v>
      </c>
      <c r="K7583" s="5">
        <v>10</v>
      </c>
      <c r="L7583" s="5">
        <v>24</v>
      </c>
      <c r="M7583" s="5">
        <v>1</v>
      </c>
      <c r="N7583" s="5">
        <v>0</v>
      </c>
      <c r="O7583" s="5">
        <v>22</v>
      </c>
      <c r="P7583" s="5">
        <v>90000</v>
      </c>
      <c r="Q7583" s="5">
        <v>20</v>
      </c>
      <c r="R7583" s="5">
        <v>25</v>
      </c>
      <c r="S7583" s="5" t="s">
        <v>26</v>
      </c>
      <c r="T7583" s="5"/>
    </row>
    <row r="7584" spans="1:20" x14ac:dyDescent="0.25">
      <c r="A7584" s="5">
        <f>7577</f>
      </c>
      <c r="B7584" s="5" t="s">
        <v>7603</v>
      </c>
      <c r="C7584" s="5" t="s">
        <v>27</v>
      </c>
      <c r="D7584" s="5" t="s">
        <v>26</v>
      </c>
      <c r="E7584" s="5">
        <v>24</v>
      </c>
      <c r="F7584" s="5">
        <v>70</v>
      </c>
      <c r="G7584" s="5">
        <v>1</v>
      </c>
      <c r="H7584" s="5">
        <v>5</v>
      </c>
      <c r="I7584" s="5">
        <v>21</v>
      </c>
      <c r="J7584" s="5">
        <v>1</v>
      </c>
      <c r="K7584" s="5">
        <v>10</v>
      </c>
      <c r="L7584" s="5">
        <v>24</v>
      </c>
      <c r="M7584" s="5">
        <v>1</v>
      </c>
      <c r="N7584" s="5">
        <v>0</v>
      </c>
      <c r="O7584" s="5">
        <v>22</v>
      </c>
      <c r="P7584" s="5">
        <v>90000</v>
      </c>
      <c r="Q7584" s="5">
        <v>20</v>
      </c>
      <c r="R7584" s="5">
        <v>25</v>
      </c>
      <c r="S7584" s="5" t="s">
        <v>26</v>
      </c>
      <c r="T7584" s="5"/>
    </row>
    <row r="7585" spans="1:20" x14ac:dyDescent="0.25">
      <c r="A7585" s="5">
        <f>7578</f>
      </c>
      <c r="B7585" s="5" t="s">
        <v>7604</v>
      </c>
      <c r="C7585" s="5" t="s">
        <v>27</v>
      </c>
      <c r="D7585" s="5" t="s">
        <v>26</v>
      </c>
      <c r="E7585" s="5">
        <v>24</v>
      </c>
      <c r="F7585" s="5">
        <v>70</v>
      </c>
      <c r="G7585" s="5">
        <v>1</v>
      </c>
      <c r="H7585" s="5">
        <v>5</v>
      </c>
      <c r="I7585" s="5">
        <v>21</v>
      </c>
      <c r="J7585" s="5">
        <v>1</v>
      </c>
      <c r="K7585" s="5">
        <v>10</v>
      </c>
      <c r="L7585" s="5">
        <v>24</v>
      </c>
      <c r="M7585" s="5">
        <v>1</v>
      </c>
      <c r="N7585" s="5">
        <v>0</v>
      </c>
      <c r="O7585" s="5">
        <v>22</v>
      </c>
      <c r="P7585" s="5">
        <v>90000</v>
      </c>
      <c r="Q7585" s="5">
        <v>20</v>
      </c>
      <c r="R7585" s="5">
        <v>25</v>
      </c>
      <c r="S7585" s="5" t="s">
        <v>26</v>
      </c>
      <c r="T7585" s="5"/>
    </row>
    <row r="7586" spans="1:20" x14ac:dyDescent="0.25">
      <c r="A7586" s="5">
        <f>7579</f>
      </c>
      <c r="B7586" s="5" t="s">
        <v>7605</v>
      </c>
      <c r="C7586" s="5" t="s">
        <v>27</v>
      </c>
      <c r="D7586" s="5" t="s">
        <v>26</v>
      </c>
      <c r="E7586" s="5">
        <v>24</v>
      </c>
      <c r="F7586" s="5">
        <v>70</v>
      </c>
      <c r="G7586" s="5">
        <v>1</v>
      </c>
      <c r="H7586" s="5">
        <v>5</v>
      </c>
      <c r="I7586" s="5">
        <v>21</v>
      </c>
      <c r="J7586" s="5">
        <v>1</v>
      </c>
      <c r="K7586" s="5">
        <v>10</v>
      </c>
      <c r="L7586" s="5">
        <v>24</v>
      </c>
      <c r="M7586" s="5">
        <v>1</v>
      </c>
      <c r="N7586" s="5">
        <v>0</v>
      </c>
      <c r="O7586" s="5">
        <v>22</v>
      </c>
      <c r="P7586" s="5">
        <v>90000</v>
      </c>
      <c r="Q7586" s="5">
        <v>20</v>
      </c>
      <c r="R7586" s="5">
        <v>25</v>
      </c>
      <c r="S7586" s="5" t="s">
        <v>26</v>
      </c>
      <c r="T7586" s="5"/>
    </row>
    <row r="7587" spans="1:20" x14ac:dyDescent="0.25">
      <c r="A7587" s="5">
        <f>7580</f>
      </c>
      <c r="B7587" s="5" t="s">
        <v>7606</v>
      </c>
      <c r="C7587" s="5" t="s">
        <v>27</v>
      </c>
      <c r="D7587" s="5" t="s">
        <v>26</v>
      </c>
      <c r="E7587" s="5">
        <v>24</v>
      </c>
      <c r="F7587" s="5">
        <v>70</v>
      </c>
      <c r="G7587" s="5">
        <v>1</v>
      </c>
      <c r="H7587" s="5">
        <v>5</v>
      </c>
      <c r="I7587" s="5">
        <v>21</v>
      </c>
      <c r="J7587" s="5">
        <v>1</v>
      </c>
      <c r="K7587" s="5">
        <v>10</v>
      </c>
      <c r="L7587" s="5">
        <v>24</v>
      </c>
      <c r="M7587" s="5">
        <v>1</v>
      </c>
      <c r="N7587" s="5">
        <v>0</v>
      </c>
      <c r="O7587" s="5">
        <v>22</v>
      </c>
      <c r="P7587" s="5">
        <v>90000</v>
      </c>
      <c r="Q7587" s="5">
        <v>20</v>
      </c>
      <c r="R7587" s="5">
        <v>25</v>
      </c>
      <c r="S7587" s="5" t="s">
        <v>26</v>
      </c>
      <c r="T7587" s="5"/>
    </row>
    <row r="7588" spans="1:20" x14ac:dyDescent="0.25">
      <c r="A7588" s="5">
        <f>7581</f>
      </c>
      <c r="B7588" s="5" t="s">
        <v>7607</v>
      </c>
      <c r="C7588" s="5" t="s">
        <v>27</v>
      </c>
      <c r="D7588" s="5" t="s">
        <v>26</v>
      </c>
      <c r="E7588" s="5">
        <v>24</v>
      </c>
      <c r="F7588" s="5">
        <v>70</v>
      </c>
      <c r="G7588" s="5">
        <v>1</v>
      </c>
      <c r="H7588" s="5">
        <v>5</v>
      </c>
      <c r="I7588" s="5">
        <v>21</v>
      </c>
      <c r="J7588" s="5">
        <v>1</v>
      </c>
      <c r="K7588" s="5">
        <v>10</v>
      </c>
      <c r="L7588" s="5">
        <v>24</v>
      </c>
      <c r="M7588" s="5">
        <v>1</v>
      </c>
      <c r="N7588" s="5">
        <v>0</v>
      </c>
      <c r="O7588" s="5">
        <v>22</v>
      </c>
      <c r="P7588" s="5">
        <v>90000</v>
      </c>
      <c r="Q7588" s="5">
        <v>20</v>
      </c>
      <c r="R7588" s="5">
        <v>25</v>
      </c>
      <c r="S7588" s="5" t="s">
        <v>26</v>
      </c>
      <c r="T7588" s="5"/>
    </row>
    <row r="7589" spans="1:20" x14ac:dyDescent="0.25">
      <c r="A7589" s="5">
        <f>7582</f>
      </c>
      <c r="B7589" s="5" t="s">
        <v>7608</v>
      </c>
      <c r="C7589" s="5" t="s">
        <v>27</v>
      </c>
      <c r="D7589" s="5" t="s">
        <v>26</v>
      </c>
      <c r="E7589" s="5">
        <v>24</v>
      </c>
      <c r="F7589" s="5">
        <v>70</v>
      </c>
      <c r="G7589" s="5">
        <v>1</v>
      </c>
      <c r="H7589" s="5">
        <v>5</v>
      </c>
      <c r="I7589" s="5">
        <v>21</v>
      </c>
      <c r="J7589" s="5">
        <v>1</v>
      </c>
      <c r="K7589" s="5">
        <v>10</v>
      </c>
      <c r="L7589" s="5">
        <v>24</v>
      </c>
      <c r="M7589" s="5">
        <v>1</v>
      </c>
      <c r="N7589" s="5">
        <v>0</v>
      </c>
      <c r="O7589" s="5">
        <v>22</v>
      </c>
      <c r="P7589" s="5">
        <v>90000</v>
      </c>
      <c r="Q7589" s="5">
        <v>20</v>
      </c>
      <c r="R7589" s="5">
        <v>25</v>
      </c>
      <c r="S7589" s="5" t="s">
        <v>26</v>
      </c>
      <c r="T7589" s="5"/>
    </row>
    <row r="7590" spans="1:20" x14ac:dyDescent="0.25">
      <c r="A7590" s="5">
        <f>7583</f>
      </c>
      <c r="B7590" s="5" t="s">
        <v>7609</v>
      </c>
      <c r="C7590" s="5" t="s">
        <v>27</v>
      </c>
      <c r="D7590" s="5" t="s">
        <v>26</v>
      </c>
      <c r="E7590" s="5">
        <v>24</v>
      </c>
      <c r="F7590" s="5">
        <v>70</v>
      </c>
      <c r="G7590" s="5">
        <v>1</v>
      </c>
      <c r="H7590" s="5">
        <v>5</v>
      </c>
      <c r="I7590" s="5">
        <v>21</v>
      </c>
      <c r="J7590" s="5">
        <v>1</v>
      </c>
      <c r="K7590" s="5">
        <v>10</v>
      </c>
      <c r="L7590" s="5">
        <v>24</v>
      </c>
      <c r="M7590" s="5">
        <v>1</v>
      </c>
      <c r="N7590" s="5">
        <v>0</v>
      </c>
      <c r="O7590" s="5">
        <v>22</v>
      </c>
      <c r="P7590" s="5">
        <v>90000</v>
      </c>
      <c r="Q7590" s="5">
        <v>20</v>
      </c>
      <c r="R7590" s="5">
        <v>25</v>
      </c>
      <c r="S7590" s="5" t="s">
        <v>26</v>
      </c>
      <c r="T7590" s="5"/>
    </row>
    <row r="7591" spans="1:20" x14ac:dyDescent="0.25">
      <c r="A7591" s="5">
        <f>7584</f>
      </c>
      <c r="B7591" s="5" t="s">
        <v>7610</v>
      </c>
      <c r="C7591" s="5" t="s">
        <v>27</v>
      </c>
      <c r="D7591" s="5" t="s">
        <v>26</v>
      </c>
      <c r="E7591" s="5">
        <v>24</v>
      </c>
      <c r="F7591" s="5">
        <v>70</v>
      </c>
      <c r="G7591" s="5">
        <v>1</v>
      </c>
      <c r="H7591" s="5">
        <v>5</v>
      </c>
      <c r="I7591" s="5">
        <v>21</v>
      </c>
      <c r="J7591" s="5">
        <v>1</v>
      </c>
      <c r="K7591" s="5">
        <v>10</v>
      </c>
      <c r="L7591" s="5">
        <v>24</v>
      </c>
      <c r="M7591" s="5">
        <v>1</v>
      </c>
      <c r="N7591" s="5">
        <v>0</v>
      </c>
      <c r="O7591" s="5">
        <v>22</v>
      </c>
      <c r="P7591" s="5">
        <v>90000</v>
      </c>
      <c r="Q7591" s="5">
        <v>20</v>
      </c>
      <c r="R7591" s="5">
        <v>25</v>
      </c>
      <c r="S7591" s="5" t="s">
        <v>26</v>
      </c>
      <c r="T7591" s="5"/>
    </row>
    <row r="7592" spans="1:20" x14ac:dyDescent="0.25">
      <c r="A7592" s="5">
        <f>7585</f>
      </c>
      <c r="B7592" s="5" t="s">
        <v>7611</v>
      </c>
      <c r="C7592" s="5" t="s">
        <v>27</v>
      </c>
      <c r="D7592" s="5" t="s">
        <v>26</v>
      </c>
      <c r="E7592" s="5">
        <v>24</v>
      </c>
      <c r="F7592" s="5">
        <v>70</v>
      </c>
      <c r="G7592" s="5">
        <v>1</v>
      </c>
      <c r="H7592" s="5">
        <v>5</v>
      </c>
      <c r="I7592" s="5">
        <v>21</v>
      </c>
      <c r="J7592" s="5">
        <v>1</v>
      </c>
      <c r="K7592" s="5">
        <v>10</v>
      </c>
      <c r="L7592" s="5">
        <v>24</v>
      </c>
      <c r="M7592" s="5">
        <v>1</v>
      </c>
      <c r="N7592" s="5">
        <v>0</v>
      </c>
      <c r="O7592" s="5">
        <v>22</v>
      </c>
      <c r="P7592" s="5">
        <v>90000</v>
      </c>
      <c r="Q7592" s="5">
        <v>20</v>
      </c>
      <c r="R7592" s="5">
        <v>25</v>
      </c>
      <c r="S7592" s="5" t="s">
        <v>26</v>
      </c>
      <c r="T7592" s="5"/>
    </row>
    <row r="7593" spans="1:20" x14ac:dyDescent="0.25">
      <c r="A7593" s="5">
        <f>7586</f>
      </c>
      <c r="B7593" s="5" t="s">
        <v>7612</v>
      </c>
      <c r="C7593" s="5" t="s">
        <v>27</v>
      </c>
      <c r="D7593" s="5" t="s">
        <v>26</v>
      </c>
      <c r="E7593" s="5">
        <v>24</v>
      </c>
      <c r="F7593" s="5">
        <v>70</v>
      </c>
      <c r="G7593" s="5">
        <v>1</v>
      </c>
      <c r="H7593" s="5">
        <v>5</v>
      </c>
      <c r="I7593" s="5">
        <v>21</v>
      </c>
      <c r="J7593" s="5">
        <v>1</v>
      </c>
      <c r="K7593" s="5">
        <v>10</v>
      </c>
      <c r="L7593" s="5">
        <v>24</v>
      </c>
      <c r="M7593" s="5">
        <v>1</v>
      </c>
      <c r="N7593" s="5">
        <v>0</v>
      </c>
      <c r="O7593" s="5">
        <v>22</v>
      </c>
      <c r="P7593" s="5">
        <v>90000</v>
      </c>
      <c r="Q7593" s="5">
        <v>20</v>
      </c>
      <c r="R7593" s="5">
        <v>25</v>
      </c>
      <c r="S7593" s="5" t="s">
        <v>26</v>
      </c>
      <c r="T7593" s="5"/>
    </row>
    <row r="7594" spans="1:20" x14ac:dyDescent="0.25">
      <c r="A7594" s="5">
        <f>7587</f>
      </c>
      <c r="B7594" s="5" t="s">
        <v>7613</v>
      </c>
      <c r="C7594" s="5" t="s">
        <v>27</v>
      </c>
      <c r="D7594" s="5" t="s">
        <v>26</v>
      </c>
      <c r="E7594" s="5">
        <v>24</v>
      </c>
      <c r="F7594" s="5">
        <v>70</v>
      </c>
      <c r="G7594" s="5">
        <v>1</v>
      </c>
      <c r="H7594" s="5">
        <v>5</v>
      </c>
      <c r="I7594" s="5">
        <v>21</v>
      </c>
      <c r="J7594" s="5">
        <v>1</v>
      </c>
      <c r="K7594" s="5">
        <v>10</v>
      </c>
      <c r="L7594" s="5">
        <v>24</v>
      </c>
      <c r="M7594" s="5">
        <v>1</v>
      </c>
      <c r="N7594" s="5">
        <v>0</v>
      </c>
      <c r="O7594" s="5">
        <v>22</v>
      </c>
      <c r="P7594" s="5">
        <v>90000</v>
      </c>
      <c r="Q7594" s="5">
        <v>20</v>
      </c>
      <c r="R7594" s="5">
        <v>25</v>
      </c>
      <c r="S7594" s="5" t="s">
        <v>26</v>
      </c>
      <c r="T7594" s="5"/>
    </row>
    <row r="7595" spans="1:20" x14ac:dyDescent="0.25">
      <c r="A7595" s="5">
        <f>7588</f>
      </c>
      <c r="B7595" s="5" t="s">
        <v>7614</v>
      </c>
      <c r="C7595" s="5" t="s">
        <v>27</v>
      </c>
      <c r="D7595" s="5" t="s">
        <v>26</v>
      </c>
      <c r="E7595" s="5">
        <v>24</v>
      </c>
      <c r="F7595" s="5">
        <v>70</v>
      </c>
      <c r="G7595" s="5">
        <v>1</v>
      </c>
      <c r="H7595" s="5">
        <v>5</v>
      </c>
      <c r="I7595" s="5">
        <v>21</v>
      </c>
      <c r="J7595" s="5">
        <v>1</v>
      </c>
      <c r="K7595" s="5">
        <v>10</v>
      </c>
      <c r="L7595" s="5">
        <v>24</v>
      </c>
      <c r="M7595" s="5">
        <v>1</v>
      </c>
      <c r="N7595" s="5">
        <v>0</v>
      </c>
      <c r="O7595" s="5">
        <v>22</v>
      </c>
      <c r="P7595" s="5">
        <v>90000</v>
      </c>
      <c r="Q7595" s="5">
        <v>20</v>
      </c>
      <c r="R7595" s="5">
        <v>25</v>
      </c>
      <c r="S7595" s="5" t="s">
        <v>26</v>
      </c>
      <c r="T7595" s="5"/>
    </row>
    <row r="7596" spans="1:20" x14ac:dyDescent="0.25">
      <c r="A7596" s="5">
        <f>7589</f>
      </c>
      <c r="B7596" s="5" t="s">
        <v>7615</v>
      </c>
      <c r="C7596" s="5" t="s">
        <v>27</v>
      </c>
      <c r="D7596" s="5" t="s">
        <v>26</v>
      </c>
      <c r="E7596" s="5">
        <v>24</v>
      </c>
      <c r="F7596" s="5">
        <v>70</v>
      </c>
      <c r="G7596" s="5">
        <v>1</v>
      </c>
      <c r="H7596" s="5">
        <v>5</v>
      </c>
      <c r="I7596" s="5">
        <v>21</v>
      </c>
      <c r="J7596" s="5">
        <v>1</v>
      </c>
      <c r="K7596" s="5">
        <v>10</v>
      </c>
      <c r="L7596" s="5">
        <v>24</v>
      </c>
      <c r="M7596" s="5">
        <v>1</v>
      </c>
      <c r="N7596" s="5">
        <v>0</v>
      </c>
      <c r="O7596" s="5">
        <v>22</v>
      </c>
      <c r="P7596" s="5">
        <v>90000</v>
      </c>
      <c r="Q7596" s="5">
        <v>20</v>
      </c>
      <c r="R7596" s="5">
        <v>25</v>
      </c>
      <c r="S7596" s="5" t="s">
        <v>26</v>
      </c>
      <c r="T7596" s="5"/>
    </row>
    <row r="7597" spans="1:20" x14ac:dyDescent="0.25">
      <c r="A7597" s="5">
        <f>7590</f>
      </c>
      <c r="B7597" s="5" t="s">
        <v>7616</v>
      </c>
      <c r="C7597" s="5" t="s">
        <v>27</v>
      </c>
      <c r="D7597" s="5" t="s">
        <v>26</v>
      </c>
      <c r="E7597" s="5">
        <v>24</v>
      </c>
      <c r="F7597" s="5">
        <v>70</v>
      </c>
      <c r="G7597" s="5">
        <v>1</v>
      </c>
      <c r="H7597" s="5">
        <v>5</v>
      </c>
      <c r="I7597" s="5">
        <v>21</v>
      </c>
      <c r="J7597" s="5">
        <v>1</v>
      </c>
      <c r="K7597" s="5">
        <v>10</v>
      </c>
      <c r="L7597" s="5">
        <v>24</v>
      </c>
      <c r="M7597" s="5">
        <v>1</v>
      </c>
      <c r="N7597" s="5">
        <v>0</v>
      </c>
      <c r="O7597" s="5">
        <v>22</v>
      </c>
      <c r="P7597" s="5">
        <v>90000</v>
      </c>
      <c r="Q7597" s="5">
        <v>20</v>
      </c>
      <c r="R7597" s="5">
        <v>25</v>
      </c>
      <c r="S7597" s="5" t="s">
        <v>26</v>
      </c>
      <c r="T7597" s="5"/>
    </row>
    <row r="7598" spans="1:20" x14ac:dyDescent="0.25">
      <c r="A7598" s="5">
        <f>7591</f>
      </c>
      <c r="B7598" s="5" t="s">
        <v>7617</v>
      </c>
      <c r="C7598" s="5" t="s">
        <v>27</v>
      </c>
      <c r="D7598" s="5" t="s">
        <v>26</v>
      </c>
      <c r="E7598" s="5">
        <v>24</v>
      </c>
      <c r="F7598" s="5">
        <v>70</v>
      </c>
      <c r="G7598" s="5">
        <v>1</v>
      </c>
      <c r="H7598" s="5">
        <v>5</v>
      </c>
      <c r="I7598" s="5">
        <v>21</v>
      </c>
      <c r="J7598" s="5">
        <v>1</v>
      </c>
      <c r="K7598" s="5">
        <v>10</v>
      </c>
      <c r="L7598" s="5">
        <v>24</v>
      </c>
      <c r="M7598" s="5">
        <v>1</v>
      </c>
      <c r="N7598" s="5">
        <v>0</v>
      </c>
      <c r="O7598" s="5">
        <v>22</v>
      </c>
      <c r="P7598" s="5">
        <v>90000</v>
      </c>
      <c r="Q7598" s="5">
        <v>20</v>
      </c>
      <c r="R7598" s="5">
        <v>25</v>
      </c>
      <c r="S7598" s="5" t="s">
        <v>26</v>
      </c>
      <c r="T7598" s="5"/>
    </row>
    <row r="7599" spans="1:20" x14ac:dyDescent="0.25">
      <c r="A7599" s="5">
        <f>7592</f>
      </c>
      <c r="B7599" s="5" t="s">
        <v>7618</v>
      </c>
      <c r="C7599" s="5" t="s">
        <v>27</v>
      </c>
      <c r="D7599" s="5" t="s">
        <v>26</v>
      </c>
      <c r="E7599" s="5">
        <v>24</v>
      </c>
      <c r="F7599" s="5">
        <v>70</v>
      </c>
      <c r="G7599" s="5">
        <v>1</v>
      </c>
      <c r="H7599" s="5">
        <v>5</v>
      </c>
      <c r="I7599" s="5">
        <v>21</v>
      </c>
      <c r="J7599" s="5">
        <v>1</v>
      </c>
      <c r="K7599" s="5">
        <v>10</v>
      </c>
      <c r="L7599" s="5">
        <v>24</v>
      </c>
      <c r="M7599" s="5">
        <v>1</v>
      </c>
      <c r="N7599" s="5">
        <v>0</v>
      </c>
      <c r="O7599" s="5">
        <v>22</v>
      </c>
      <c r="P7599" s="5">
        <v>90000</v>
      </c>
      <c r="Q7599" s="5">
        <v>20</v>
      </c>
      <c r="R7599" s="5">
        <v>25</v>
      </c>
      <c r="S7599" s="5" t="s">
        <v>26</v>
      </c>
      <c r="T7599" s="5"/>
    </row>
    <row r="7600" spans="1:20" x14ac:dyDescent="0.25">
      <c r="A7600" s="5">
        <f>7593</f>
      </c>
      <c r="B7600" s="5" t="s">
        <v>7619</v>
      </c>
      <c r="C7600" s="5" t="s">
        <v>27</v>
      </c>
      <c r="D7600" s="5" t="s">
        <v>26</v>
      </c>
      <c r="E7600" s="5">
        <v>24</v>
      </c>
      <c r="F7600" s="5">
        <v>70</v>
      </c>
      <c r="G7600" s="5">
        <v>1</v>
      </c>
      <c r="H7600" s="5">
        <v>5</v>
      </c>
      <c r="I7600" s="5">
        <v>21</v>
      </c>
      <c r="J7600" s="5">
        <v>1</v>
      </c>
      <c r="K7600" s="5">
        <v>10</v>
      </c>
      <c r="L7600" s="5">
        <v>24</v>
      </c>
      <c r="M7600" s="5">
        <v>1</v>
      </c>
      <c r="N7600" s="5">
        <v>0</v>
      </c>
      <c r="O7600" s="5">
        <v>22</v>
      </c>
      <c r="P7600" s="5">
        <v>90000</v>
      </c>
      <c r="Q7600" s="5">
        <v>20</v>
      </c>
      <c r="R7600" s="5">
        <v>25</v>
      </c>
      <c r="S7600" s="5" t="s">
        <v>26</v>
      </c>
      <c r="T7600" s="5"/>
    </row>
    <row r="7601" spans="1:20" x14ac:dyDescent="0.25">
      <c r="A7601" s="5">
        <f>7594</f>
      </c>
      <c r="B7601" s="5" t="s">
        <v>7620</v>
      </c>
      <c r="C7601" s="5" t="s">
        <v>27</v>
      </c>
      <c r="D7601" s="5" t="s">
        <v>26</v>
      </c>
      <c r="E7601" s="5">
        <v>24</v>
      </c>
      <c r="F7601" s="5">
        <v>70</v>
      </c>
      <c r="G7601" s="5">
        <v>1</v>
      </c>
      <c r="H7601" s="5">
        <v>5</v>
      </c>
      <c r="I7601" s="5">
        <v>21</v>
      </c>
      <c r="J7601" s="5">
        <v>1</v>
      </c>
      <c r="K7601" s="5">
        <v>10</v>
      </c>
      <c r="L7601" s="5">
        <v>24</v>
      </c>
      <c r="M7601" s="5">
        <v>1</v>
      </c>
      <c r="N7601" s="5">
        <v>0</v>
      </c>
      <c r="O7601" s="5">
        <v>22</v>
      </c>
      <c r="P7601" s="5">
        <v>90000</v>
      </c>
      <c r="Q7601" s="5">
        <v>20</v>
      </c>
      <c r="R7601" s="5">
        <v>25</v>
      </c>
      <c r="S7601" s="5" t="s">
        <v>26</v>
      </c>
      <c r="T7601" s="5"/>
    </row>
    <row r="7602" spans="1:20" x14ac:dyDescent="0.25">
      <c r="A7602" s="5">
        <f>7595</f>
      </c>
      <c r="B7602" s="5" t="s">
        <v>7621</v>
      </c>
      <c r="C7602" s="5" t="s">
        <v>27</v>
      </c>
      <c r="D7602" s="5" t="s">
        <v>26</v>
      </c>
      <c r="E7602" s="5">
        <v>24</v>
      </c>
      <c r="F7602" s="5">
        <v>70</v>
      </c>
      <c r="G7602" s="5">
        <v>1</v>
      </c>
      <c r="H7602" s="5">
        <v>5</v>
      </c>
      <c r="I7602" s="5">
        <v>21</v>
      </c>
      <c r="J7602" s="5">
        <v>1</v>
      </c>
      <c r="K7602" s="5">
        <v>10</v>
      </c>
      <c r="L7602" s="5">
        <v>24</v>
      </c>
      <c r="M7602" s="5">
        <v>1</v>
      </c>
      <c r="N7602" s="5">
        <v>0</v>
      </c>
      <c r="O7602" s="5">
        <v>22</v>
      </c>
      <c r="P7602" s="5">
        <v>90000</v>
      </c>
      <c r="Q7602" s="5">
        <v>20</v>
      </c>
      <c r="R7602" s="5">
        <v>25</v>
      </c>
      <c r="S7602" s="5" t="s">
        <v>26</v>
      </c>
      <c r="T7602" s="5"/>
    </row>
    <row r="7603" spans="1:20" x14ac:dyDescent="0.25">
      <c r="A7603" s="5">
        <f>7596</f>
      </c>
      <c r="B7603" s="5" t="s">
        <v>7622</v>
      </c>
      <c r="C7603" s="5" t="s">
        <v>27</v>
      </c>
      <c r="D7603" s="5" t="s">
        <v>26</v>
      </c>
      <c r="E7603" s="5">
        <v>24</v>
      </c>
      <c r="F7603" s="5">
        <v>70</v>
      </c>
      <c r="G7603" s="5">
        <v>1</v>
      </c>
      <c r="H7603" s="5">
        <v>5</v>
      </c>
      <c r="I7603" s="5">
        <v>21</v>
      </c>
      <c r="J7603" s="5">
        <v>1</v>
      </c>
      <c r="K7603" s="5">
        <v>10</v>
      </c>
      <c r="L7603" s="5">
        <v>24</v>
      </c>
      <c r="M7603" s="5">
        <v>1</v>
      </c>
      <c r="N7603" s="5">
        <v>0</v>
      </c>
      <c r="O7603" s="5">
        <v>22</v>
      </c>
      <c r="P7603" s="5">
        <v>90000</v>
      </c>
      <c r="Q7603" s="5">
        <v>20</v>
      </c>
      <c r="R7603" s="5">
        <v>25</v>
      </c>
      <c r="S7603" s="5" t="s">
        <v>26</v>
      </c>
      <c r="T7603" s="5"/>
    </row>
    <row r="7604" spans="1:20" x14ac:dyDescent="0.25">
      <c r="A7604" s="5">
        <f>7597</f>
      </c>
      <c r="B7604" s="5" t="s">
        <v>7623</v>
      </c>
      <c r="C7604" s="5" t="s">
        <v>27</v>
      </c>
      <c r="D7604" s="5" t="s">
        <v>26</v>
      </c>
      <c r="E7604" s="5">
        <v>24</v>
      </c>
      <c r="F7604" s="5">
        <v>70</v>
      </c>
      <c r="G7604" s="5">
        <v>1</v>
      </c>
      <c r="H7604" s="5">
        <v>5</v>
      </c>
      <c r="I7604" s="5">
        <v>21</v>
      </c>
      <c r="J7604" s="5">
        <v>1</v>
      </c>
      <c r="K7604" s="5">
        <v>10</v>
      </c>
      <c r="L7604" s="5">
        <v>24</v>
      </c>
      <c r="M7604" s="5">
        <v>1</v>
      </c>
      <c r="N7604" s="5">
        <v>0</v>
      </c>
      <c r="O7604" s="5">
        <v>22</v>
      </c>
      <c r="P7604" s="5">
        <v>90000</v>
      </c>
      <c r="Q7604" s="5">
        <v>20</v>
      </c>
      <c r="R7604" s="5">
        <v>25</v>
      </c>
      <c r="S7604" s="5" t="s">
        <v>26</v>
      </c>
      <c r="T7604" s="5"/>
    </row>
    <row r="7605" spans="1:20" x14ac:dyDescent="0.25">
      <c r="A7605" s="5">
        <f>7598</f>
      </c>
      <c r="B7605" s="5" t="s">
        <v>7624</v>
      </c>
      <c r="C7605" s="5" t="s">
        <v>27</v>
      </c>
      <c r="D7605" s="5" t="s">
        <v>26</v>
      </c>
      <c r="E7605" s="5">
        <v>24</v>
      </c>
      <c r="F7605" s="5">
        <v>70</v>
      </c>
      <c r="G7605" s="5">
        <v>1</v>
      </c>
      <c r="H7605" s="5">
        <v>5</v>
      </c>
      <c r="I7605" s="5">
        <v>21</v>
      </c>
      <c r="J7605" s="5">
        <v>1</v>
      </c>
      <c r="K7605" s="5">
        <v>10</v>
      </c>
      <c r="L7605" s="5">
        <v>24</v>
      </c>
      <c r="M7605" s="5">
        <v>1</v>
      </c>
      <c r="N7605" s="5">
        <v>0</v>
      </c>
      <c r="O7605" s="5">
        <v>22</v>
      </c>
      <c r="P7605" s="5">
        <v>90000</v>
      </c>
      <c r="Q7605" s="5">
        <v>20</v>
      </c>
      <c r="R7605" s="5">
        <v>25</v>
      </c>
      <c r="S7605" s="5" t="s">
        <v>26</v>
      </c>
      <c r="T7605" s="5"/>
    </row>
    <row r="7606" spans="1:20" x14ac:dyDescent="0.25">
      <c r="A7606" s="5">
        <f>7599</f>
      </c>
      <c r="B7606" s="5" t="s">
        <v>7625</v>
      </c>
      <c r="C7606" s="5" t="s">
        <v>27</v>
      </c>
      <c r="D7606" s="5" t="s">
        <v>26</v>
      </c>
      <c r="E7606" s="5">
        <v>24</v>
      </c>
      <c r="F7606" s="5">
        <v>70</v>
      </c>
      <c r="G7606" s="5">
        <v>1</v>
      </c>
      <c r="H7606" s="5">
        <v>5</v>
      </c>
      <c r="I7606" s="5">
        <v>21</v>
      </c>
      <c r="J7606" s="5">
        <v>1</v>
      </c>
      <c r="K7606" s="5">
        <v>10</v>
      </c>
      <c r="L7606" s="5">
        <v>24</v>
      </c>
      <c r="M7606" s="5">
        <v>1</v>
      </c>
      <c r="N7606" s="5">
        <v>0</v>
      </c>
      <c r="O7606" s="5">
        <v>22</v>
      </c>
      <c r="P7606" s="5">
        <v>90000</v>
      </c>
      <c r="Q7606" s="5">
        <v>20</v>
      </c>
      <c r="R7606" s="5">
        <v>25</v>
      </c>
      <c r="S7606" s="5" t="s">
        <v>26</v>
      </c>
      <c r="T7606" s="5"/>
    </row>
    <row r="7607" spans="1:20" x14ac:dyDescent="0.25">
      <c r="A7607" s="5">
        <f>7600</f>
      </c>
      <c r="B7607" s="5" t="s">
        <v>7626</v>
      </c>
      <c r="C7607" s="5" t="s">
        <v>27</v>
      </c>
      <c r="D7607" s="5" t="s">
        <v>26</v>
      </c>
      <c r="E7607" s="5">
        <v>24</v>
      </c>
      <c r="F7607" s="5">
        <v>70</v>
      </c>
      <c r="G7607" s="5">
        <v>1</v>
      </c>
      <c r="H7607" s="5">
        <v>5</v>
      </c>
      <c r="I7607" s="5">
        <v>21</v>
      </c>
      <c r="J7607" s="5">
        <v>1</v>
      </c>
      <c r="K7607" s="5">
        <v>10</v>
      </c>
      <c r="L7607" s="5">
        <v>24</v>
      </c>
      <c r="M7607" s="5">
        <v>1</v>
      </c>
      <c r="N7607" s="5">
        <v>0</v>
      </c>
      <c r="O7607" s="5">
        <v>22</v>
      </c>
      <c r="P7607" s="5">
        <v>90000</v>
      </c>
      <c r="Q7607" s="5">
        <v>20</v>
      </c>
      <c r="R7607" s="5">
        <v>25</v>
      </c>
      <c r="S7607" s="5" t="s">
        <v>26</v>
      </c>
      <c r="T7607" s="5"/>
    </row>
    <row r="7608" spans="1:20" x14ac:dyDescent="0.25">
      <c r="A7608" s="5">
        <f>7601</f>
      </c>
      <c r="B7608" s="5" t="s">
        <v>7627</v>
      </c>
      <c r="C7608" s="5" t="s">
        <v>27</v>
      </c>
      <c r="D7608" s="5" t="s">
        <v>26</v>
      </c>
      <c r="E7608" s="5">
        <v>24</v>
      </c>
      <c r="F7608" s="5">
        <v>70</v>
      </c>
      <c r="G7608" s="5">
        <v>1</v>
      </c>
      <c r="H7608" s="5">
        <v>5</v>
      </c>
      <c r="I7608" s="5">
        <v>21</v>
      </c>
      <c r="J7608" s="5">
        <v>1</v>
      </c>
      <c r="K7608" s="5">
        <v>10</v>
      </c>
      <c r="L7608" s="5">
        <v>24</v>
      </c>
      <c r="M7608" s="5">
        <v>1</v>
      </c>
      <c r="N7608" s="5">
        <v>0</v>
      </c>
      <c r="O7608" s="5">
        <v>22</v>
      </c>
      <c r="P7608" s="5">
        <v>90000</v>
      </c>
      <c r="Q7608" s="5">
        <v>20</v>
      </c>
      <c r="R7608" s="5">
        <v>25</v>
      </c>
      <c r="S7608" s="5" t="s">
        <v>26</v>
      </c>
      <c r="T7608" s="5"/>
    </row>
    <row r="7609" spans="1:20" x14ac:dyDescent="0.25">
      <c r="A7609" s="5">
        <f>7602</f>
      </c>
      <c r="B7609" s="5" t="s">
        <v>7628</v>
      </c>
      <c r="C7609" s="5" t="s">
        <v>27</v>
      </c>
      <c r="D7609" s="5" t="s">
        <v>26</v>
      </c>
      <c r="E7609" s="5">
        <v>24</v>
      </c>
      <c r="F7609" s="5">
        <v>70</v>
      </c>
      <c r="G7609" s="5">
        <v>1</v>
      </c>
      <c r="H7609" s="5">
        <v>5</v>
      </c>
      <c r="I7609" s="5">
        <v>21</v>
      </c>
      <c r="J7609" s="5">
        <v>1</v>
      </c>
      <c r="K7609" s="5">
        <v>10</v>
      </c>
      <c r="L7609" s="5">
        <v>24</v>
      </c>
      <c r="M7609" s="5">
        <v>1</v>
      </c>
      <c r="N7609" s="5">
        <v>0</v>
      </c>
      <c r="O7609" s="5">
        <v>22</v>
      </c>
      <c r="P7609" s="5">
        <v>90000</v>
      </c>
      <c r="Q7609" s="5">
        <v>20</v>
      </c>
      <c r="R7609" s="5">
        <v>25</v>
      </c>
      <c r="S7609" s="5" t="s">
        <v>26</v>
      </c>
      <c r="T7609" s="5"/>
    </row>
    <row r="7610" spans="1:20" x14ac:dyDescent="0.25">
      <c r="A7610" s="5">
        <f>7603</f>
      </c>
      <c r="B7610" s="5" t="s">
        <v>7629</v>
      </c>
      <c r="C7610" s="5" t="s">
        <v>27</v>
      </c>
      <c r="D7610" s="5" t="s">
        <v>26</v>
      </c>
      <c r="E7610" s="5">
        <v>24</v>
      </c>
      <c r="F7610" s="5">
        <v>70</v>
      </c>
      <c r="G7610" s="5">
        <v>1</v>
      </c>
      <c r="H7610" s="5">
        <v>5</v>
      </c>
      <c r="I7610" s="5">
        <v>21</v>
      </c>
      <c r="J7610" s="5">
        <v>1</v>
      </c>
      <c r="K7610" s="5">
        <v>10</v>
      </c>
      <c r="L7610" s="5">
        <v>24</v>
      </c>
      <c r="M7610" s="5">
        <v>1</v>
      </c>
      <c r="N7610" s="5">
        <v>0</v>
      </c>
      <c r="O7610" s="5">
        <v>22</v>
      </c>
      <c r="P7610" s="5">
        <v>90000</v>
      </c>
      <c r="Q7610" s="5">
        <v>20</v>
      </c>
      <c r="R7610" s="5">
        <v>25</v>
      </c>
      <c r="S7610" s="5" t="s">
        <v>26</v>
      </c>
      <c r="T7610" s="5"/>
    </row>
    <row r="7611" spans="1:20" x14ac:dyDescent="0.25">
      <c r="A7611" s="5">
        <f>7604</f>
      </c>
      <c r="B7611" s="5" t="s">
        <v>7630</v>
      </c>
      <c r="C7611" s="5" t="s">
        <v>27</v>
      </c>
      <c r="D7611" s="5" t="s">
        <v>26</v>
      </c>
      <c r="E7611" s="5">
        <v>24</v>
      </c>
      <c r="F7611" s="5">
        <v>70</v>
      </c>
      <c r="G7611" s="5">
        <v>1</v>
      </c>
      <c r="H7611" s="5">
        <v>5</v>
      </c>
      <c r="I7611" s="5">
        <v>21</v>
      </c>
      <c r="J7611" s="5">
        <v>1</v>
      </c>
      <c r="K7611" s="5">
        <v>10</v>
      </c>
      <c r="L7611" s="5">
        <v>24</v>
      </c>
      <c r="M7611" s="5">
        <v>1</v>
      </c>
      <c r="N7611" s="5">
        <v>0</v>
      </c>
      <c r="O7611" s="5">
        <v>22</v>
      </c>
      <c r="P7611" s="5">
        <v>90000</v>
      </c>
      <c r="Q7611" s="5">
        <v>20</v>
      </c>
      <c r="R7611" s="5">
        <v>25</v>
      </c>
      <c r="S7611" s="5" t="s">
        <v>26</v>
      </c>
      <c r="T7611" s="5"/>
    </row>
    <row r="7612" spans="1:20" x14ac:dyDescent="0.25">
      <c r="A7612" s="5">
        <f>7605</f>
      </c>
      <c r="B7612" s="5" t="s">
        <v>7631</v>
      </c>
      <c r="C7612" s="5" t="s">
        <v>27</v>
      </c>
      <c r="D7612" s="5" t="s">
        <v>26</v>
      </c>
      <c r="E7612" s="5">
        <v>24</v>
      </c>
      <c r="F7612" s="5">
        <v>70</v>
      </c>
      <c r="G7612" s="5">
        <v>1</v>
      </c>
      <c r="H7612" s="5">
        <v>5</v>
      </c>
      <c r="I7612" s="5">
        <v>21</v>
      </c>
      <c r="J7612" s="5">
        <v>1</v>
      </c>
      <c r="K7612" s="5">
        <v>10</v>
      </c>
      <c r="L7612" s="5">
        <v>24</v>
      </c>
      <c r="M7612" s="5">
        <v>1</v>
      </c>
      <c r="N7612" s="5">
        <v>0</v>
      </c>
      <c r="O7612" s="5">
        <v>22</v>
      </c>
      <c r="P7612" s="5">
        <v>90000</v>
      </c>
      <c r="Q7612" s="5">
        <v>20</v>
      </c>
      <c r="R7612" s="5">
        <v>25</v>
      </c>
      <c r="S7612" s="5" t="s">
        <v>26</v>
      </c>
      <c r="T7612" s="5"/>
    </row>
    <row r="7613" spans="1:20" x14ac:dyDescent="0.25">
      <c r="A7613" s="5">
        <f>7606</f>
      </c>
      <c r="B7613" s="5" t="s">
        <v>7632</v>
      </c>
      <c r="C7613" s="5" t="s">
        <v>27</v>
      </c>
      <c r="D7613" s="5" t="s">
        <v>26</v>
      </c>
      <c r="E7613" s="5">
        <v>24</v>
      </c>
      <c r="F7613" s="5">
        <v>70</v>
      </c>
      <c r="G7613" s="5">
        <v>1</v>
      </c>
      <c r="H7613" s="5">
        <v>5</v>
      </c>
      <c r="I7613" s="5">
        <v>21</v>
      </c>
      <c r="J7613" s="5">
        <v>1</v>
      </c>
      <c r="K7613" s="5">
        <v>10</v>
      </c>
      <c r="L7613" s="5">
        <v>24</v>
      </c>
      <c r="M7613" s="5">
        <v>1</v>
      </c>
      <c r="N7613" s="5">
        <v>0</v>
      </c>
      <c r="O7613" s="5">
        <v>22</v>
      </c>
      <c r="P7613" s="5">
        <v>90000</v>
      </c>
      <c r="Q7613" s="5">
        <v>20</v>
      </c>
      <c r="R7613" s="5">
        <v>25</v>
      </c>
      <c r="S7613" s="5" t="s">
        <v>26</v>
      </c>
      <c r="T7613" s="5"/>
    </row>
    <row r="7614" spans="1:20" x14ac:dyDescent="0.25">
      <c r="A7614" s="5">
        <f>7607</f>
      </c>
      <c r="B7614" s="5" t="s">
        <v>7633</v>
      </c>
      <c r="C7614" s="5" t="s">
        <v>27</v>
      </c>
      <c r="D7614" s="5" t="s">
        <v>26</v>
      </c>
      <c r="E7614" s="5">
        <v>24</v>
      </c>
      <c r="F7614" s="5">
        <v>70</v>
      </c>
      <c r="G7614" s="5">
        <v>1</v>
      </c>
      <c r="H7614" s="5">
        <v>5</v>
      </c>
      <c r="I7614" s="5">
        <v>21</v>
      </c>
      <c r="J7614" s="5">
        <v>1</v>
      </c>
      <c r="K7614" s="5">
        <v>10</v>
      </c>
      <c r="L7614" s="5">
        <v>24</v>
      </c>
      <c r="M7614" s="5">
        <v>1</v>
      </c>
      <c r="N7614" s="5">
        <v>0</v>
      </c>
      <c r="O7614" s="5">
        <v>22</v>
      </c>
      <c r="P7614" s="5">
        <v>90000</v>
      </c>
      <c r="Q7614" s="5">
        <v>20</v>
      </c>
      <c r="R7614" s="5">
        <v>25</v>
      </c>
      <c r="S7614" s="5" t="s">
        <v>26</v>
      </c>
      <c r="T7614" s="5"/>
    </row>
    <row r="7615" spans="1:20" x14ac:dyDescent="0.25">
      <c r="A7615" s="5">
        <f>7608</f>
      </c>
      <c r="B7615" s="5" t="s">
        <v>7634</v>
      </c>
      <c r="C7615" s="5" t="s">
        <v>27</v>
      </c>
      <c r="D7615" s="5" t="s">
        <v>26</v>
      </c>
      <c r="E7615" s="5">
        <v>24</v>
      </c>
      <c r="F7615" s="5">
        <v>70</v>
      </c>
      <c r="G7615" s="5">
        <v>1</v>
      </c>
      <c r="H7615" s="5">
        <v>5</v>
      </c>
      <c r="I7615" s="5">
        <v>21</v>
      </c>
      <c r="J7615" s="5">
        <v>1</v>
      </c>
      <c r="K7615" s="5">
        <v>10</v>
      </c>
      <c r="L7615" s="5">
        <v>24</v>
      </c>
      <c r="M7615" s="5">
        <v>1</v>
      </c>
      <c r="N7615" s="5">
        <v>0</v>
      </c>
      <c r="O7615" s="5">
        <v>22</v>
      </c>
      <c r="P7615" s="5">
        <v>90000</v>
      </c>
      <c r="Q7615" s="5">
        <v>20</v>
      </c>
      <c r="R7615" s="5">
        <v>25</v>
      </c>
      <c r="S7615" s="5" t="s">
        <v>26</v>
      </c>
      <c r="T7615" s="5"/>
    </row>
    <row r="7616" spans="1:20" x14ac:dyDescent="0.25">
      <c r="A7616" s="5">
        <f>7609</f>
      </c>
      <c r="B7616" s="5" t="s">
        <v>7635</v>
      </c>
      <c r="C7616" s="5" t="s">
        <v>27</v>
      </c>
      <c r="D7616" s="5" t="s">
        <v>26</v>
      </c>
      <c r="E7616" s="5">
        <v>24</v>
      </c>
      <c r="F7616" s="5">
        <v>70</v>
      </c>
      <c r="G7616" s="5">
        <v>1</v>
      </c>
      <c r="H7616" s="5">
        <v>5</v>
      </c>
      <c r="I7616" s="5">
        <v>21</v>
      </c>
      <c r="J7616" s="5">
        <v>1</v>
      </c>
      <c r="K7616" s="5">
        <v>10</v>
      </c>
      <c r="L7616" s="5">
        <v>24</v>
      </c>
      <c r="M7616" s="5">
        <v>1</v>
      </c>
      <c r="N7616" s="5">
        <v>0</v>
      </c>
      <c r="O7616" s="5">
        <v>22</v>
      </c>
      <c r="P7616" s="5">
        <v>90000</v>
      </c>
      <c r="Q7616" s="5">
        <v>20</v>
      </c>
      <c r="R7616" s="5">
        <v>25</v>
      </c>
      <c r="S7616" s="5" t="s">
        <v>26</v>
      </c>
      <c r="T7616" s="5"/>
    </row>
    <row r="7617" spans="1:20" x14ac:dyDescent="0.25">
      <c r="A7617" s="5">
        <f>7610</f>
      </c>
      <c r="B7617" s="5" t="s">
        <v>7636</v>
      </c>
      <c r="C7617" s="5" t="s">
        <v>27</v>
      </c>
      <c r="D7617" s="5" t="s">
        <v>26</v>
      </c>
      <c r="E7617" s="5">
        <v>24</v>
      </c>
      <c r="F7617" s="5">
        <v>70</v>
      </c>
      <c r="G7617" s="5">
        <v>1</v>
      </c>
      <c r="H7617" s="5">
        <v>5</v>
      </c>
      <c r="I7617" s="5">
        <v>21</v>
      </c>
      <c r="J7617" s="5">
        <v>1</v>
      </c>
      <c r="K7617" s="5">
        <v>10</v>
      </c>
      <c r="L7617" s="5">
        <v>24</v>
      </c>
      <c r="M7617" s="5">
        <v>1</v>
      </c>
      <c r="N7617" s="5">
        <v>0</v>
      </c>
      <c r="O7617" s="5">
        <v>22</v>
      </c>
      <c r="P7617" s="5">
        <v>90000</v>
      </c>
      <c r="Q7617" s="5">
        <v>20</v>
      </c>
      <c r="R7617" s="5">
        <v>25</v>
      </c>
      <c r="S7617" s="5" t="s">
        <v>26</v>
      </c>
      <c r="T7617" s="5"/>
    </row>
    <row r="7618" spans="1:20" x14ac:dyDescent="0.25">
      <c r="A7618" s="5">
        <f>7611</f>
      </c>
      <c r="B7618" s="5" t="s">
        <v>7637</v>
      </c>
      <c r="C7618" s="5" t="s">
        <v>27</v>
      </c>
      <c r="D7618" s="5" t="s">
        <v>26</v>
      </c>
      <c r="E7618" s="5">
        <v>24</v>
      </c>
      <c r="F7618" s="5">
        <v>70</v>
      </c>
      <c r="G7618" s="5">
        <v>1</v>
      </c>
      <c r="H7618" s="5">
        <v>5</v>
      </c>
      <c r="I7618" s="5">
        <v>21</v>
      </c>
      <c r="J7618" s="5">
        <v>1</v>
      </c>
      <c r="K7618" s="5">
        <v>10</v>
      </c>
      <c r="L7618" s="5">
        <v>24</v>
      </c>
      <c r="M7618" s="5">
        <v>1</v>
      </c>
      <c r="N7618" s="5">
        <v>0</v>
      </c>
      <c r="O7618" s="5">
        <v>22</v>
      </c>
      <c r="P7618" s="5">
        <v>90000</v>
      </c>
      <c r="Q7618" s="5">
        <v>20</v>
      </c>
      <c r="R7618" s="5">
        <v>25</v>
      </c>
      <c r="S7618" s="5" t="s">
        <v>26</v>
      </c>
      <c r="T7618" s="5"/>
    </row>
    <row r="7619" spans="1:20" x14ac:dyDescent="0.25">
      <c r="A7619" s="5">
        <f>7612</f>
      </c>
      <c r="B7619" s="5" t="s">
        <v>7638</v>
      </c>
      <c r="C7619" s="5" t="s">
        <v>27</v>
      </c>
      <c r="D7619" s="5" t="s">
        <v>26</v>
      </c>
      <c r="E7619" s="5">
        <v>24</v>
      </c>
      <c r="F7619" s="5">
        <v>70</v>
      </c>
      <c r="G7619" s="5">
        <v>1</v>
      </c>
      <c r="H7619" s="5">
        <v>5</v>
      </c>
      <c r="I7619" s="5">
        <v>21</v>
      </c>
      <c r="J7619" s="5">
        <v>1</v>
      </c>
      <c r="K7619" s="5">
        <v>10</v>
      </c>
      <c r="L7619" s="5">
        <v>24</v>
      </c>
      <c r="M7619" s="5">
        <v>1</v>
      </c>
      <c r="N7619" s="5">
        <v>0</v>
      </c>
      <c r="O7619" s="5">
        <v>22</v>
      </c>
      <c r="P7619" s="5">
        <v>90000</v>
      </c>
      <c r="Q7619" s="5">
        <v>20</v>
      </c>
      <c r="R7619" s="5">
        <v>25</v>
      </c>
      <c r="S7619" s="5" t="s">
        <v>26</v>
      </c>
      <c r="T7619" s="5"/>
    </row>
    <row r="7620" spans="1:20" x14ac:dyDescent="0.25">
      <c r="A7620" s="5">
        <f>7613</f>
      </c>
      <c r="B7620" s="5" t="s">
        <v>7639</v>
      </c>
      <c r="C7620" s="5" t="s">
        <v>27</v>
      </c>
      <c r="D7620" s="5" t="s">
        <v>26</v>
      </c>
      <c r="E7620" s="5">
        <v>24</v>
      </c>
      <c r="F7620" s="5">
        <v>70</v>
      </c>
      <c r="G7620" s="5">
        <v>1</v>
      </c>
      <c r="H7620" s="5">
        <v>5</v>
      </c>
      <c r="I7620" s="5">
        <v>21</v>
      </c>
      <c r="J7620" s="5">
        <v>1</v>
      </c>
      <c r="K7620" s="5">
        <v>10</v>
      </c>
      <c r="L7620" s="5">
        <v>24</v>
      </c>
      <c r="M7620" s="5">
        <v>1</v>
      </c>
      <c r="N7620" s="5">
        <v>0</v>
      </c>
      <c r="O7620" s="5">
        <v>22</v>
      </c>
      <c r="P7620" s="5">
        <v>90000</v>
      </c>
      <c r="Q7620" s="5">
        <v>20</v>
      </c>
      <c r="R7620" s="5">
        <v>25</v>
      </c>
      <c r="S7620" s="5" t="s">
        <v>26</v>
      </c>
      <c r="T7620" s="5"/>
    </row>
    <row r="7621" spans="1:20" x14ac:dyDescent="0.25">
      <c r="A7621" s="5">
        <f>7614</f>
      </c>
      <c r="B7621" s="5" t="s">
        <v>7640</v>
      </c>
      <c r="C7621" s="5" t="s">
        <v>27</v>
      </c>
      <c r="D7621" s="5" t="s">
        <v>26</v>
      </c>
      <c r="E7621" s="5">
        <v>24</v>
      </c>
      <c r="F7621" s="5">
        <v>70</v>
      </c>
      <c r="G7621" s="5">
        <v>1</v>
      </c>
      <c r="H7621" s="5">
        <v>5</v>
      </c>
      <c r="I7621" s="5">
        <v>21</v>
      </c>
      <c r="J7621" s="5">
        <v>1</v>
      </c>
      <c r="K7621" s="5">
        <v>10</v>
      </c>
      <c r="L7621" s="5">
        <v>24</v>
      </c>
      <c r="M7621" s="5">
        <v>1</v>
      </c>
      <c r="N7621" s="5">
        <v>0</v>
      </c>
      <c r="O7621" s="5">
        <v>22</v>
      </c>
      <c r="P7621" s="5">
        <v>90000</v>
      </c>
      <c r="Q7621" s="5">
        <v>20</v>
      </c>
      <c r="R7621" s="5">
        <v>25</v>
      </c>
      <c r="S7621" s="5" t="s">
        <v>26</v>
      </c>
      <c r="T7621" s="5"/>
    </row>
    <row r="7622" spans="1:20" x14ac:dyDescent="0.25">
      <c r="A7622" s="5">
        <f>7615</f>
      </c>
      <c r="B7622" s="5" t="s">
        <v>7641</v>
      </c>
      <c r="C7622" s="5" t="s">
        <v>27</v>
      </c>
      <c r="D7622" s="5" t="s">
        <v>26</v>
      </c>
      <c r="E7622" s="5">
        <v>24</v>
      </c>
      <c r="F7622" s="5">
        <v>70</v>
      </c>
      <c r="G7622" s="5">
        <v>1</v>
      </c>
      <c r="H7622" s="5">
        <v>5</v>
      </c>
      <c r="I7622" s="5">
        <v>21</v>
      </c>
      <c r="J7622" s="5">
        <v>1</v>
      </c>
      <c r="K7622" s="5">
        <v>10</v>
      </c>
      <c r="L7622" s="5">
        <v>24</v>
      </c>
      <c r="M7622" s="5">
        <v>1</v>
      </c>
      <c r="N7622" s="5">
        <v>0</v>
      </c>
      <c r="O7622" s="5">
        <v>22</v>
      </c>
      <c r="P7622" s="5">
        <v>90000</v>
      </c>
      <c r="Q7622" s="5">
        <v>20</v>
      </c>
      <c r="R7622" s="5">
        <v>25</v>
      </c>
      <c r="S7622" s="5" t="s">
        <v>26</v>
      </c>
      <c r="T7622" s="5"/>
    </row>
    <row r="7623" spans="1:20" x14ac:dyDescent="0.25">
      <c r="A7623" s="5">
        <f>7616</f>
      </c>
      <c r="B7623" s="5" t="s">
        <v>7642</v>
      </c>
      <c r="C7623" s="5" t="s">
        <v>27</v>
      </c>
      <c r="D7623" s="5" t="s">
        <v>26</v>
      </c>
      <c r="E7623" s="5">
        <v>24</v>
      </c>
      <c r="F7623" s="5">
        <v>70</v>
      </c>
      <c r="G7623" s="5">
        <v>1</v>
      </c>
      <c r="H7623" s="5">
        <v>5</v>
      </c>
      <c r="I7623" s="5">
        <v>21</v>
      </c>
      <c r="J7623" s="5">
        <v>1</v>
      </c>
      <c r="K7623" s="5">
        <v>10</v>
      </c>
      <c r="L7623" s="5">
        <v>24</v>
      </c>
      <c r="M7623" s="5">
        <v>1</v>
      </c>
      <c r="N7623" s="5">
        <v>0</v>
      </c>
      <c r="O7623" s="5">
        <v>22</v>
      </c>
      <c r="P7623" s="5">
        <v>90000</v>
      </c>
      <c r="Q7623" s="5">
        <v>20</v>
      </c>
      <c r="R7623" s="5">
        <v>25</v>
      </c>
      <c r="S7623" s="5" t="s">
        <v>26</v>
      </c>
      <c r="T7623" s="5"/>
    </row>
    <row r="7624" spans="1:20" x14ac:dyDescent="0.25">
      <c r="A7624" s="5">
        <f>7617</f>
      </c>
      <c r="B7624" s="5" t="s">
        <v>7643</v>
      </c>
      <c r="C7624" s="5" t="s">
        <v>27</v>
      </c>
      <c r="D7624" s="5" t="s">
        <v>26</v>
      </c>
      <c r="E7624" s="5">
        <v>24</v>
      </c>
      <c r="F7624" s="5">
        <v>70</v>
      </c>
      <c r="G7624" s="5">
        <v>1</v>
      </c>
      <c r="H7624" s="5">
        <v>5</v>
      </c>
      <c r="I7624" s="5">
        <v>21</v>
      </c>
      <c r="J7624" s="5">
        <v>1</v>
      </c>
      <c r="K7624" s="5">
        <v>10</v>
      </c>
      <c r="L7624" s="5">
        <v>24</v>
      </c>
      <c r="M7624" s="5">
        <v>1</v>
      </c>
      <c r="N7624" s="5">
        <v>0</v>
      </c>
      <c r="O7624" s="5">
        <v>22</v>
      </c>
      <c r="P7624" s="5">
        <v>90000</v>
      </c>
      <c r="Q7624" s="5">
        <v>20</v>
      </c>
      <c r="R7624" s="5">
        <v>25</v>
      </c>
      <c r="S7624" s="5" t="s">
        <v>26</v>
      </c>
      <c r="T7624" s="5"/>
    </row>
    <row r="7625" spans="1:20" x14ac:dyDescent="0.25">
      <c r="A7625" s="5">
        <f>7618</f>
      </c>
      <c r="B7625" s="5" t="s">
        <v>7644</v>
      </c>
      <c r="C7625" s="5" t="s">
        <v>27</v>
      </c>
      <c r="D7625" s="5" t="s">
        <v>26</v>
      </c>
      <c r="E7625" s="5">
        <v>24</v>
      </c>
      <c r="F7625" s="5">
        <v>70</v>
      </c>
      <c r="G7625" s="5">
        <v>1</v>
      </c>
      <c r="H7625" s="5">
        <v>5</v>
      </c>
      <c r="I7625" s="5">
        <v>21</v>
      </c>
      <c r="J7625" s="5">
        <v>1</v>
      </c>
      <c r="K7625" s="5">
        <v>10</v>
      </c>
      <c r="L7625" s="5">
        <v>24</v>
      </c>
      <c r="M7625" s="5">
        <v>1</v>
      </c>
      <c r="N7625" s="5">
        <v>0</v>
      </c>
      <c r="O7625" s="5">
        <v>22</v>
      </c>
      <c r="P7625" s="5">
        <v>90000</v>
      </c>
      <c r="Q7625" s="5">
        <v>20</v>
      </c>
      <c r="R7625" s="5">
        <v>25</v>
      </c>
      <c r="S7625" s="5" t="s">
        <v>26</v>
      </c>
      <c r="T7625" s="5"/>
    </row>
    <row r="7626" spans="1:20" x14ac:dyDescent="0.25">
      <c r="A7626" s="5">
        <f>7619</f>
      </c>
      <c r="B7626" s="5" t="s">
        <v>7645</v>
      </c>
      <c r="C7626" s="5" t="s">
        <v>27</v>
      </c>
      <c r="D7626" s="5" t="s">
        <v>26</v>
      </c>
      <c r="E7626" s="5">
        <v>24</v>
      </c>
      <c r="F7626" s="5">
        <v>70</v>
      </c>
      <c r="G7626" s="5">
        <v>1</v>
      </c>
      <c r="H7626" s="5">
        <v>5</v>
      </c>
      <c r="I7626" s="5">
        <v>21</v>
      </c>
      <c r="J7626" s="5">
        <v>1</v>
      </c>
      <c r="K7626" s="5">
        <v>10</v>
      </c>
      <c r="L7626" s="5">
        <v>24</v>
      </c>
      <c r="M7626" s="5">
        <v>1</v>
      </c>
      <c r="N7626" s="5">
        <v>0</v>
      </c>
      <c r="O7626" s="5">
        <v>22</v>
      </c>
      <c r="P7626" s="5">
        <v>90000</v>
      </c>
      <c r="Q7626" s="5">
        <v>20</v>
      </c>
      <c r="R7626" s="5">
        <v>25</v>
      </c>
      <c r="S7626" s="5" t="s">
        <v>26</v>
      </c>
      <c r="T7626" s="5"/>
    </row>
    <row r="7627" spans="1:20" x14ac:dyDescent="0.25">
      <c r="A7627" s="5">
        <f>7620</f>
      </c>
      <c r="B7627" s="5" t="s">
        <v>7646</v>
      </c>
      <c r="C7627" s="5" t="s">
        <v>27</v>
      </c>
      <c r="D7627" s="5" t="s">
        <v>26</v>
      </c>
      <c r="E7627" s="5">
        <v>24</v>
      </c>
      <c r="F7627" s="5">
        <v>70</v>
      </c>
      <c r="G7627" s="5">
        <v>1</v>
      </c>
      <c r="H7627" s="5">
        <v>5</v>
      </c>
      <c r="I7627" s="5">
        <v>21</v>
      </c>
      <c r="J7627" s="5">
        <v>1</v>
      </c>
      <c r="K7627" s="5">
        <v>10</v>
      </c>
      <c r="L7627" s="5">
        <v>24</v>
      </c>
      <c r="M7627" s="5">
        <v>1</v>
      </c>
      <c r="N7627" s="5">
        <v>0</v>
      </c>
      <c r="O7627" s="5">
        <v>22</v>
      </c>
      <c r="P7627" s="5">
        <v>90000</v>
      </c>
      <c r="Q7627" s="5">
        <v>20</v>
      </c>
      <c r="R7627" s="5">
        <v>25</v>
      </c>
      <c r="S7627" s="5" t="s">
        <v>26</v>
      </c>
      <c r="T7627" s="5"/>
    </row>
    <row r="7628" spans="1:20" x14ac:dyDescent="0.25">
      <c r="A7628" s="5">
        <f>7621</f>
      </c>
      <c r="B7628" s="5" t="s">
        <v>7647</v>
      </c>
      <c r="C7628" s="5" t="s">
        <v>27</v>
      </c>
      <c r="D7628" s="5" t="s">
        <v>26</v>
      </c>
      <c r="E7628" s="5">
        <v>24</v>
      </c>
      <c r="F7628" s="5">
        <v>70</v>
      </c>
      <c r="G7628" s="5">
        <v>1</v>
      </c>
      <c r="H7628" s="5">
        <v>5</v>
      </c>
      <c r="I7628" s="5">
        <v>21</v>
      </c>
      <c r="J7628" s="5">
        <v>1</v>
      </c>
      <c r="K7628" s="5">
        <v>10</v>
      </c>
      <c r="L7628" s="5">
        <v>24</v>
      </c>
      <c r="M7628" s="5">
        <v>1</v>
      </c>
      <c r="N7628" s="5">
        <v>0</v>
      </c>
      <c r="O7628" s="5">
        <v>22</v>
      </c>
      <c r="P7628" s="5">
        <v>90000</v>
      </c>
      <c r="Q7628" s="5">
        <v>20</v>
      </c>
      <c r="R7628" s="5">
        <v>25</v>
      </c>
      <c r="S7628" s="5" t="s">
        <v>26</v>
      </c>
      <c r="T7628" s="5"/>
    </row>
    <row r="7629" spans="1:20" x14ac:dyDescent="0.25">
      <c r="A7629" s="5">
        <f>7622</f>
      </c>
      <c r="B7629" s="5" t="s">
        <v>7648</v>
      </c>
      <c r="C7629" s="5" t="s">
        <v>27</v>
      </c>
      <c r="D7629" s="5" t="s">
        <v>26</v>
      </c>
      <c r="E7629" s="5">
        <v>24</v>
      </c>
      <c r="F7629" s="5">
        <v>70</v>
      </c>
      <c r="G7629" s="5">
        <v>1</v>
      </c>
      <c r="H7629" s="5">
        <v>5</v>
      </c>
      <c r="I7629" s="5">
        <v>21</v>
      </c>
      <c r="J7629" s="5">
        <v>1</v>
      </c>
      <c r="K7629" s="5">
        <v>10</v>
      </c>
      <c r="L7629" s="5">
        <v>24</v>
      </c>
      <c r="M7629" s="5">
        <v>1</v>
      </c>
      <c r="N7629" s="5">
        <v>0</v>
      </c>
      <c r="O7629" s="5">
        <v>22</v>
      </c>
      <c r="P7629" s="5">
        <v>90000</v>
      </c>
      <c r="Q7629" s="5">
        <v>20</v>
      </c>
      <c r="R7629" s="5">
        <v>25</v>
      </c>
      <c r="S7629" s="5" t="s">
        <v>26</v>
      </c>
      <c r="T7629" s="5"/>
    </row>
    <row r="7630" spans="1:20" x14ac:dyDescent="0.25">
      <c r="A7630" s="5">
        <f>7623</f>
      </c>
      <c r="B7630" s="5" t="s">
        <v>7649</v>
      </c>
      <c r="C7630" s="5" t="s">
        <v>27</v>
      </c>
      <c r="D7630" s="5" t="s">
        <v>26</v>
      </c>
      <c r="E7630" s="5">
        <v>24</v>
      </c>
      <c r="F7630" s="5">
        <v>70</v>
      </c>
      <c r="G7630" s="5">
        <v>1</v>
      </c>
      <c r="H7630" s="5">
        <v>5</v>
      </c>
      <c r="I7630" s="5">
        <v>21</v>
      </c>
      <c r="J7630" s="5">
        <v>1</v>
      </c>
      <c r="K7630" s="5">
        <v>10</v>
      </c>
      <c r="L7630" s="5">
        <v>24</v>
      </c>
      <c r="M7630" s="5">
        <v>1</v>
      </c>
      <c r="N7630" s="5">
        <v>0</v>
      </c>
      <c r="O7630" s="5">
        <v>22</v>
      </c>
      <c r="P7630" s="5">
        <v>90000</v>
      </c>
      <c r="Q7630" s="5">
        <v>20</v>
      </c>
      <c r="R7630" s="5">
        <v>25</v>
      </c>
      <c r="S7630" s="5" t="s">
        <v>26</v>
      </c>
      <c r="T7630" s="5"/>
    </row>
    <row r="7631" spans="1:20" x14ac:dyDescent="0.25">
      <c r="A7631" s="5">
        <f>7624</f>
      </c>
      <c r="B7631" s="5" t="s">
        <v>7650</v>
      </c>
      <c r="C7631" s="5" t="s">
        <v>27</v>
      </c>
      <c r="D7631" s="5" t="s">
        <v>26</v>
      </c>
      <c r="E7631" s="5">
        <v>24</v>
      </c>
      <c r="F7631" s="5">
        <v>70</v>
      </c>
      <c r="G7631" s="5">
        <v>1</v>
      </c>
      <c r="H7631" s="5">
        <v>5</v>
      </c>
      <c r="I7631" s="5">
        <v>21</v>
      </c>
      <c r="J7631" s="5">
        <v>1</v>
      </c>
      <c r="K7631" s="5">
        <v>10</v>
      </c>
      <c r="L7631" s="5">
        <v>24</v>
      </c>
      <c r="M7631" s="5">
        <v>1</v>
      </c>
      <c r="N7631" s="5">
        <v>0</v>
      </c>
      <c r="O7631" s="5">
        <v>22</v>
      </c>
      <c r="P7631" s="5">
        <v>90000</v>
      </c>
      <c r="Q7631" s="5">
        <v>20</v>
      </c>
      <c r="R7631" s="5">
        <v>25</v>
      </c>
      <c r="S7631" s="5" t="s">
        <v>26</v>
      </c>
      <c r="T7631" s="5"/>
    </row>
    <row r="7632" spans="1:20" x14ac:dyDescent="0.25">
      <c r="A7632" s="5">
        <f>7625</f>
      </c>
      <c r="B7632" s="5" t="s">
        <v>7651</v>
      </c>
      <c r="C7632" s="5" t="s">
        <v>27</v>
      </c>
      <c r="D7632" s="5" t="s">
        <v>26</v>
      </c>
      <c r="E7632" s="5">
        <v>24</v>
      </c>
      <c r="F7632" s="5">
        <v>70</v>
      </c>
      <c r="G7632" s="5">
        <v>1</v>
      </c>
      <c r="H7632" s="5">
        <v>5</v>
      </c>
      <c r="I7632" s="5">
        <v>21</v>
      </c>
      <c r="J7632" s="5">
        <v>1</v>
      </c>
      <c r="K7632" s="5">
        <v>10</v>
      </c>
      <c r="L7632" s="5">
        <v>24</v>
      </c>
      <c r="M7632" s="5">
        <v>1</v>
      </c>
      <c r="N7632" s="5">
        <v>0</v>
      </c>
      <c r="O7632" s="5">
        <v>22</v>
      </c>
      <c r="P7632" s="5">
        <v>90000</v>
      </c>
      <c r="Q7632" s="5">
        <v>20</v>
      </c>
      <c r="R7632" s="5">
        <v>25</v>
      </c>
      <c r="S7632" s="5" t="s">
        <v>26</v>
      </c>
      <c r="T7632" s="5"/>
    </row>
    <row r="7633" spans="1:20" x14ac:dyDescent="0.25">
      <c r="A7633" s="5">
        <f>7626</f>
      </c>
      <c r="B7633" s="5" t="s">
        <v>7652</v>
      </c>
      <c r="C7633" s="5" t="s">
        <v>27</v>
      </c>
      <c r="D7633" s="5" t="s">
        <v>26</v>
      </c>
      <c r="E7633" s="5">
        <v>24</v>
      </c>
      <c r="F7633" s="5">
        <v>70</v>
      </c>
      <c r="G7633" s="5">
        <v>1</v>
      </c>
      <c r="H7633" s="5">
        <v>5</v>
      </c>
      <c r="I7633" s="5">
        <v>21</v>
      </c>
      <c r="J7633" s="5">
        <v>1</v>
      </c>
      <c r="K7633" s="5">
        <v>10</v>
      </c>
      <c r="L7633" s="5">
        <v>24</v>
      </c>
      <c r="M7633" s="5">
        <v>1</v>
      </c>
      <c r="N7633" s="5">
        <v>0</v>
      </c>
      <c r="O7633" s="5">
        <v>22</v>
      </c>
      <c r="P7633" s="5">
        <v>90000</v>
      </c>
      <c r="Q7633" s="5">
        <v>20</v>
      </c>
      <c r="R7633" s="5">
        <v>25</v>
      </c>
      <c r="S7633" s="5" t="s">
        <v>26</v>
      </c>
      <c r="T7633" s="5"/>
    </row>
    <row r="7634" spans="1:20" x14ac:dyDescent="0.25">
      <c r="A7634" s="5">
        <f>7627</f>
      </c>
      <c r="B7634" s="5" t="s">
        <v>7653</v>
      </c>
      <c r="C7634" s="5" t="s">
        <v>27</v>
      </c>
      <c r="D7634" s="5" t="s">
        <v>26</v>
      </c>
      <c r="E7634" s="5">
        <v>24</v>
      </c>
      <c r="F7634" s="5">
        <v>70</v>
      </c>
      <c r="G7634" s="5">
        <v>1</v>
      </c>
      <c r="H7634" s="5">
        <v>5</v>
      </c>
      <c r="I7634" s="5">
        <v>21</v>
      </c>
      <c r="J7634" s="5">
        <v>1</v>
      </c>
      <c r="K7634" s="5">
        <v>10</v>
      </c>
      <c r="L7634" s="5">
        <v>24</v>
      </c>
      <c r="M7634" s="5">
        <v>1</v>
      </c>
      <c r="N7634" s="5">
        <v>0</v>
      </c>
      <c r="O7634" s="5">
        <v>22</v>
      </c>
      <c r="P7634" s="5">
        <v>90000</v>
      </c>
      <c r="Q7634" s="5">
        <v>20</v>
      </c>
      <c r="R7634" s="5">
        <v>25</v>
      </c>
      <c r="S7634" s="5" t="s">
        <v>26</v>
      </c>
      <c r="T7634" s="5"/>
    </row>
    <row r="7635" spans="1:20" x14ac:dyDescent="0.25">
      <c r="A7635" s="5">
        <f>7628</f>
      </c>
      <c r="B7635" s="5" t="s">
        <v>7654</v>
      </c>
      <c r="C7635" s="5" t="s">
        <v>27</v>
      </c>
      <c r="D7635" s="5" t="s">
        <v>26</v>
      </c>
      <c r="E7635" s="5">
        <v>24</v>
      </c>
      <c r="F7635" s="5">
        <v>70</v>
      </c>
      <c r="G7635" s="5">
        <v>1</v>
      </c>
      <c r="H7635" s="5">
        <v>5</v>
      </c>
      <c r="I7635" s="5">
        <v>21</v>
      </c>
      <c r="J7635" s="5">
        <v>1</v>
      </c>
      <c r="K7635" s="5">
        <v>10</v>
      </c>
      <c r="L7635" s="5">
        <v>24</v>
      </c>
      <c r="M7635" s="5">
        <v>1</v>
      </c>
      <c r="N7635" s="5">
        <v>0</v>
      </c>
      <c r="O7635" s="5">
        <v>22</v>
      </c>
      <c r="P7635" s="5">
        <v>90000</v>
      </c>
      <c r="Q7635" s="5">
        <v>20</v>
      </c>
      <c r="R7635" s="5">
        <v>25</v>
      </c>
      <c r="S7635" s="5" t="s">
        <v>26</v>
      </c>
      <c r="T7635" s="5"/>
    </row>
    <row r="7636" spans="1:20" x14ac:dyDescent="0.25">
      <c r="A7636" s="5">
        <f>7629</f>
      </c>
      <c r="B7636" s="5" t="s">
        <v>7655</v>
      </c>
      <c r="C7636" s="5" t="s">
        <v>27</v>
      </c>
      <c r="D7636" s="5" t="s">
        <v>26</v>
      </c>
      <c r="E7636" s="5">
        <v>24</v>
      </c>
      <c r="F7636" s="5">
        <v>70</v>
      </c>
      <c r="G7636" s="5">
        <v>1</v>
      </c>
      <c r="H7636" s="5">
        <v>5</v>
      </c>
      <c r="I7636" s="5">
        <v>21</v>
      </c>
      <c r="J7636" s="5">
        <v>1</v>
      </c>
      <c r="K7636" s="5">
        <v>10</v>
      </c>
      <c r="L7636" s="5">
        <v>24</v>
      </c>
      <c r="M7636" s="5">
        <v>1</v>
      </c>
      <c r="N7636" s="5">
        <v>0</v>
      </c>
      <c r="O7636" s="5">
        <v>22</v>
      </c>
      <c r="P7636" s="5">
        <v>90000</v>
      </c>
      <c r="Q7636" s="5">
        <v>20</v>
      </c>
      <c r="R7636" s="5">
        <v>25</v>
      </c>
      <c r="S7636" s="5" t="s">
        <v>26</v>
      </c>
      <c r="T7636" s="5"/>
    </row>
    <row r="7637" spans="1:20" x14ac:dyDescent="0.25">
      <c r="A7637" s="5">
        <f>7630</f>
      </c>
      <c r="B7637" s="5" t="s">
        <v>7656</v>
      </c>
      <c r="C7637" s="5" t="s">
        <v>27</v>
      </c>
      <c r="D7637" s="5" t="s">
        <v>26</v>
      </c>
      <c r="E7637" s="5">
        <v>24</v>
      </c>
      <c r="F7637" s="5">
        <v>70</v>
      </c>
      <c r="G7637" s="5">
        <v>1</v>
      </c>
      <c r="H7637" s="5">
        <v>5</v>
      </c>
      <c r="I7637" s="5">
        <v>21</v>
      </c>
      <c r="J7637" s="5">
        <v>1</v>
      </c>
      <c r="K7637" s="5">
        <v>10</v>
      </c>
      <c r="L7637" s="5">
        <v>24</v>
      </c>
      <c r="M7637" s="5">
        <v>1</v>
      </c>
      <c r="N7637" s="5">
        <v>0</v>
      </c>
      <c r="O7637" s="5">
        <v>22</v>
      </c>
      <c r="P7637" s="5">
        <v>90000</v>
      </c>
      <c r="Q7637" s="5">
        <v>20</v>
      </c>
      <c r="R7637" s="5">
        <v>25</v>
      </c>
      <c r="S7637" s="5" t="s">
        <v>26</v>
      </c>
      <c r="T7637" s="5"/>
    </row>
    <row r="7638" spans="1:20" x14ac:dyDescent="0.25">
      <c r="A7638" s="5">
        <f>7631</f>
      </c>
      <c r="B7638" s="5" t="s">
        <v>7657</v>
      </c>
      <c r="C7638" s="5" t="s">
        <v>27</v>
      </c>
      <c r="D7638" s="5" t="s">
        <v>26</v>
      </c>
      <c r="E7638" s="5">
        <v>24</v>
      </c>
      <c r="F7638" s="5">
        <v>70</v>
      </c>
      <c r="G7638" s="5">
        <v>1</v>
      </c>
      <c r="H7638" s="5">
        <v>5</v>
      </c>
      <c r="I7638" s="5">
        <v>21</v>
      </c>
      <c r="J7638" s="5">
        <v>1</v>
      </c>
      <c r="K7638" s="5">
        <v>10</v>
      </c>
      <c r="L7638" s="5">
        <v>24</v>
      </c>
      <c r="M7638" s="5">
        <v>1</v>
      </c>
      <c r="N7638" s="5">
        <v>0</v>
      </c>
      <c r="O7638" s="5">
        <v>22</v>
      </c>
      <c r="P7638" s="5">
        <v>90000</v>
      </c>
      <c r="Q7638" s="5">
        <v>20</v>
      </c>
      <c r="R7638" s="5">
        <v>25</v>
      </c>
      <c r="S7638" s="5" t="s">
        <v>26</v>
      </c>
      <c r="T7638" s="5"/>
    </row>
    <row r="7639" spans="1:20" x14ac:dyDescent="0.25">
      <c r="A7639" s="5">
        <f>7632</f>
      </c>
      <c r="B7639" s="5" t="s">
        <v>7658</v>
      </c>
      <c r="C7639" s="5" t="s">
        <v>27</v>
      </c>
      <c r="D7639" s="5" t="s">
        <v>26</v>
      </c>
      <c r="E7639" s="5">
        <v>24</v>
      </c>
      <c r="F7639" s="5">
        <v>70</v>
      </c>
      <c r="G7639" s="5">
        <v>1</v>
      </c>
      <c r="H7639" s="5">
        <v>5</v>
      </c>
      <c r="I7639" s="5">
        <v>21</v>
      </c>
      <c r="J7639" s="5">
        <v>1</v>
      </c>
      <c r="K7639" s="5">
        <v>10</v>
      </c>
      <c r="L7639" s="5">
        <v>24</v>
      </c>
      <c r="M7639" s="5">
        <v>1</v>
      </c>
      <c r="N7639" s="5">
        <v>0</v>
      </c>
      <c r="O7639" s="5">
        <v>22</v>
      </c>
      <c r="P7639" s="5">
        <v>90000</v>
      </c>
      <c r="Q7639" s="5">
        <v>20</v>
      </c>
      <c r="R7639" s="5">
        <v>25</v>
      </c>
      <c r="S7639" s="5" t="s">
        <v>26</v>
      </c>
      <c r="T7639" s="5"/>
    </row>
    <row r="7640" spans="1:20" x14ac:dyDescent="0.25">
      <c r="A7640" s="5">
        <f>7633</f>
      </c>
      <c r="B7640" s="5" t="s">
        <v>7659</v>
      </c>
      <c r="C7640" s="5" t="s">
        <v>27</v>
      </c>
      <c r="D7640" s="5" t="s">
        <v>26</v>
      </c>
      <c r="E7640" s="5">
        <v>24</v>
      </c>
      <c r="F7640" s="5">
        <v>70</v>
      </c>
      <c r="G7640" s="5">
        <v>1</v>
      </c>
      <c r="H7640" s="5">
        <v>5</v>
      </c>
      <c r="I7640" s="5">
        <v>21</v>
      </c>
      <c r="J7640" s="5">
        <v>1</v>
      </c>
      <c r="K7640" s="5">
        <v>10</v>
      </c>
      <c r="L7640" s="5">
        <v>24</v>
      </c>
      <c r="M7640" s="5">
        <v>1</v>
      </c>
      <c r="N7640" s="5">
        <v>0</v>
      </c>
      <c r="O7640" s="5">
        <v>22</v>
      </c>
      <c r="P7640" s="5">
        <v>90000</v>
      </c>
      <c r="Q7640" s="5">
        <v>20</v>
      </c>
      <c r="R7640" s="5">
        <v>25</v>
      </c>
      <c r="S7640" s="5" t="s">
        <v>26</v>
      </c>
      <c r="T7640" s="5"/>
    </row>
    <row r="7641" spans="1:20" x14ac:dyDescent="0.25">
      <c r="A7641" s="5">
        <f>7634</f>
      </c>
      <c r="B7641" s="5" t="s">
        <v>7660</v>
      </c>
      <c r="C7641" s="5" t="s">
        <v>27</v>
      </c>
      <c r="D7641" s="5" t="s">
        <v>26</v>
      </c>
      <c r="E7641" s="5">
        <v>24</v>
      </c>
      <c r="F7641" s="5">
        <v>70</v>
      </c>
      <c r="G7641" s="5">
        <v>1</v>
      </c>
      <c r="H7641" s="5">
        <v>5</v>
      </c>
      <c r="I7641" s="5">
        <v>21</v>
      </c>
      <c r="J7641" s="5">
        <v>1</v>
      </c>
      <c r="K7641" s="5">
        <v>10</v>
      </c>
      <c r="L7641" s="5">
        <v>24</v>
      </c>
      <c r="M7641" s="5">
        <v>1</v>
      </c>
      <c r="N7641" s="5">
        <v>0</v>
      </c>
      <c r="O7641" s="5">
        <v>22</v>
      </c>
      <c r="P7641" s="5">
        <v>90000</v>
      </c>
      <c r="Q7641" s="5">
        <v>20</v>
      </c>
      <c r="R7641" s="5">
        <v>25</v>
      </c>
      <c r="S7641" s="5" t="s">
        <v>26</v>
      </c>
      <c r="T7641" s="5"/>
    </row>
    <row r="7642" spans="1:20" x14ac:dyDescent="0.25">
      <c r="A7642" s="5">
        <f>7635</f>
      </c>
      <c r="B7642" s="5" t="s">
        <v>7661</v>
      </c>
      <c r="C7642" s="5" t="s">
        <v>27</v>
      </c>
      <c r="D7642" s="5" t="s">
        <v>26</v>
      </c>
      <c r="E7642" s="5">
        <v>24</v>
      </c>
      <c r="F7642" s="5">
        <v>70</v>
      </c>
      <c r="G7642" s="5">
        <v>1</v>
      </c>
      <c r="H7642" s="5">
        <v>5</v>
      </c>
      <c r="I7642" s="5">
        <v>21</v>
      </c>
      <c r="J7642" s="5">
        <v>1</v>
      </c>
      <c r="K7642" s="5">
        <v>10</v>
      </c>
      <c r="L7642" s="5">
        <v>24</v>
      </c>
      <c r="M7642" s="5">
        <v>1</v>
      </c>
      <c r="N7642" s="5">
        <v>0</v>
      </c>
      <c r="O7642" s="5">
        <v>22</v>
      </c>
      <c r="P7642" s="5">
        <v>90000</v>
      </c>
      <c r="Q7642" s="5">
        <v>20</v>
      </c>
      <c r="R7642" s="5">
        <v>25</v>
      </c>
      <c r="S7642" s="5" t="s">
        <v>26</v>
      </c>
      <c r="T7642" s="5"/>
    </row>
    <row r="7643" spans="1:20" x14ac:dyDescent="0.25">
      <c r="A7643" s="5">
        <f>7636</f>
      </c>
      <c r="B7643" s="5" t="s">
        <v>7662</v>
      </c>
      <c r="C7643" s="5" t="s">
        <v>27</v>
      </c>
      <c r="D7643" s="5" t="s">
        <v>26</v>
      </c>
      <c r="E7643" s="5">
        <v>24</v>
      </c>
      <c r="F7643" s="5">
        <v>70</v>
      </c>
      <c r="G7643" s="5">
        <v>1</v>
      </c>
      <c r="H7643" s="5">
        <v>5</v>
      </c>
      <c r="I7643" s="5">
        <v>21</v>
      </c>
      <c r="J7643" s="5">
        <v>1</v>
      </c>
      <c r="K7643" s="5">
        <v>10</v>
      </c>
      <c r="L7643" s="5">
        <v>24</v>
      </c>
      <c r="M7643" s="5">
        <v>1</v>
      </c>
      <c r="N7643" s="5">
        <v>0</v>
      </c>
      <c r="O7643" s="5">
        <v>22</v>
      </c>
      <c r="P7643" s="5">
        <v>90000</v>
      </c>
      <c r="Q7643" s="5">
        <v>20</v>
      </c>
      <c r="R7643" s="5">
        <v>25</v>
      </c>
      <c r="S7643" s="5" t="s">
        <v>26</v>
      </c>
      <c r="T7643" s="5"/>
    </row>
    <row r="7644" spans="1:20" x14ac:dyDescent="0.25">
      <c r="A7644" s="5">
        <f>7637</f>
      </c>
      <c r="B7644" s="5" t="s">
        <v>7663</v>
      </c>
      <c r="C7644" s="5" t="s">
        <v>27</v>
      </c>
      <c r="D7644" s="5" t="s">
        <v>26</v>
      </c>
      <c r="E7644" s="5">
        <v>24</v>
      </c>
      <c r="F7644" s="5">
        <v>70</v>
      </c>
      <c r="G7644" s="5">
        <v>1</v>
      </c>
      <c r="H7644" s="5">
        <v>5</v>
      </c>
      <c r="I7644" s="5">
        <v>21</v>
      </c>
      <c r="J7644" s="5">
        <v>1</v>
      </c>
      <c r="K7644" s="5">
        <v>10</v>
      </c>
      <c r="L7644" s="5">
        <v>24</v>
      </c>
      <c r="M7644" s="5">
        <v>1</v>
      </c>
      <c r="N7644" s="5">
        <v>0</v>
      </c>
      <c r="O7644" s="5">
        <v>22</v>
      </c>
      <c r="P7644" s="5">
        <v>90000</v>
      </c>
      <c r="Q7644" s="5">
        <v>20</v>
      </c>
      <c r="R7644" s="5">
        <v>25</v>
      </c>
      <c r="S7644" s="5" t="s">
        <v>26</v>
      </c>
      <c r="T7644" s="5"/>
    </row>
    <row r="7645" spans="1:20" x14ac:dyDescent="0.25">
      <c r="A7645" s="5">
        <f>7638</f>
      </c>
      <c r="B7645" s="5" t="s">
        <v>7664</v>
      </c>
      <c r="C7645" s="5" t="s">
        <v>27</v>
      </c>
      <c r="D7645" s="5" t="s">
        <v>26</v>
      </c>
      <c r="E7645" s="5">
        <v>24</v>
      </c>
      <c r="F7645" s="5">
        <v>70</v>
      </c>
      <c r="G7645" s="5">
        <v>1</v>
      </c>
      <c r="H7645" s="5">
        <v>5</v>
      </c>
      <c r="I7645" s="5">
        <v>21</v>
      </c>
      <c r="J7645" s="5">
        <v>1</v>
      </c>
      <c r="K7645" s="5">
        <v>10</v>
      </c>
      <c r="L7645" s="5">
        <v>24</v>
      </c>
      <c r="M7645" s="5">
        <v>1</v>
      </c>
      <c r="N7645" s="5">
        <v>0</v>
      </c>
      <c r="O7645" s="5">
        <v>22</v>
      </c>
      <c r="P7645" s="5">
        <v>90000</v>
      </c>
      <c r="Q7645" s="5">
        <v>20</v>
      </c>
      <c r="R7645" s="5">
        <v>25</v>
      </c>
      <c r="S7645" s="5" t="s">
        <v>26</v>
      </c>
      <c r="T7645" s="5"/>
    </row>
    <row r="7646" spans="1:20" x14ac:dyDescent="0.25">
      <c r="A7646" s="5">
        <f>7639</f>
      </c>
      <c r="B7646" s="5" t="s">
        <v>7665</v>
      </c>
      <c r="C7646" s="5" t="s">
        <v>27</v>
      </c>
      <c r="D7646" s="5" t="s">
        <v>26</v>
      </c>
      <c r="E7646" s="5">
        <v>24</v>
      </c>
      <c r="F7646" s="5">
        <v>70</v>
      </c>
      <c r="G7646" s="5">
        <v>1</v>
      </c>
      <c r="H7646" s="5">
        <v>5</v>
      </c>
      <c r="I7646" s="5">
        <v>21</v>
      </c>
      <c r="J7646" s="5">
        <v>1</v>
      </c>
      <c r="K7646" s="5">
        <v>10</v>
      </c>
      <c r="L7646" s="5">
        <v>24</v>
      </c>
      <c r="M7646" s="5">
        <v>1</v>
      </c>
      <c r="N7646" s="5">
        <v>0</v>
      </c>
      <c r="O7646" s="5">
        <v>22</v>
      </c>
      <c r="P7646" s="5">
        <v>90000</v>
      </c>
      <c r="Q7646" s="5">
        <v>20</v>
      </c>
      <c r="R7646" s="5">
        <v>25</v>
      </c>
      <c r="S7646" s="5" t="s">
        <v>26</v>
      </c>
      <c r="T7646" s="5"/>
    </row>
    <row r="7647" spans="1:20" x14ac:dyDescent="0.25">
      <c r="A7647" s="5">
        <f>7640</f>
      </c>
      <c r="B7647" s="5" t="s">
        <v>7666</v>
      </c>
      <c r="C7647" s="5" t="s">
        <v>27</v>
      </c>
      <c r="D7647" s="5" t="s">
        <v>26</v>
      </c>
      <c r="E7647" s="5">
        <v>24</v>
      </c>
      <c r="F7647" s="5">
        <v>70</v>
      </c>
      <c r="G7647" s="5">
        <v>1</v>
      </c>
      <c r="H7647" s="5">
        <v>5</v>
      </c>
      <c r="I7647" s="5">
        <v>21</v>
      </c>
      <c r="J7647" s="5">
        <v>1</v>
      </c>
      <c r="K7647" s="5">
        <v>10</v>
      </c>
      <c r="L7647" s="5">
        <v>24</v>
      </c>
      <c r="M7647" s="5">
        <v>1</v>
      </c>
      <c r="N7647" s="5">
        <v>0</v>
      </c>
      <c r="O7647" s="5">
        <v>22</v>
      </c>
      <c r="P7647" s="5">
        <v>90000</v>
      </c>
      <c r="Q7647" s="5">
        <v>20</v>
      </c>
      <c r="R7647" s="5">
        <v>25</v>
      </c>
      <c r="S7647" s="5" t="s">
        <v>26</v>
      </c>
      <c r="T7647" s="5"/>
    </row>
    <row r="7648" spans="1:20" x14ac:dyDescent="0.25">
      <c r="A7648" s="5">
        <f>7641</f>
      </c>
      <c r="B7648" s="5" t="s">
        <v>7667</v>
      </c>
      <c r="C7648" s="5" t="s">
        <v>27</v>
      </c>
      <c r="D7648" s="5" t="s">
        <v>26</v>
      </c>
      <c r="E7648" s="5">
        <v>24</v>
      </c>
      <c r="F7648" s="5">
        <v>70</v>
      </c>
      <c r="G7648" s="5">
        <v>1</v>
      </c>
      <c r="H7648" s="5">
        <v>5</v>
      </c>
      <c r="I7648" s="5">
        <v>21</v>
      </c>
      <c r="J7648" s="5">
        <v>1</v>
      </c>
      <c r="K7648" s="5">
        <v>10</v>
      </c>
      <c r="L7648" s="5">
        <v>24</v>
      </c>
      <c r="M7648" s="5">
        <v>1</v>
      </c>
      <c r="N7648" s="5">
        <v>0</v>
      </c>
      <c r="O7648" s="5">
        <v>22</v>
      </c>
      <c r="P7648" s="5">
        <v>90000</v>
      </c>
      <c r="Q7648" s="5">
        <v>20</v>
      </c>
      <c r="R7648" s="5">
        <v>25</v>
      </c>
      <c r="S7648" s="5" t="s">
        <v>26</v>
      </c>
      <c r="T7648" s="5"/>
    </row>
    <row r="7649" spans="1:20" x14ac:dyDescent="0.25">
      <c r="A7649" s="5">
        <f>7642</f>
      </c>
      <c r="B7649" s="5" t="s">
        <v>7668</v>
      </c>
      <c r="C7649" s="5" t="s">
        <v>27</v>
      </c>
      <c r="D7649" s="5" t="s">
        <v>26</v>
      </c>
      <c r="E7649" s="5">
        <v>24</v>
      </c>
      <c r="F7649" s="5">
        <v>70</v>
      </c>
      <c r="G7649" s="5">
        <v>1</v>
      </c>
      <c r="H7649" s="5">
        <v>5</v>
      </c>
      <c r="I7649" s="5">
        <v>21</v>
      </c>
      <c r="J7649" s="5">
        <v>1</v>
      </c>
      <c r="K7649" s="5">
        <v>10</v>
      </c>
      <c r="L7649" s="5">
        <v>24</v>
      </c>
      <c r="M7649" s="5">
        <v>1</v>
      </c>
      <c r="N7649" s="5">
        <v>0</v>
      </c>
      <c r="O7649" s="5">
        <v>22</v>
      </c>
      <c r="P7649" s="5">
        <v>90000</v>
      </c>
      <c r="Q7649" s="5">
        <v>20</v>
      </c>
      <c r="R7649" s="5">
        <v>25</v>
      </c>
      <c r="S7649" s="5" t="s">
        <v>26</v>
      </c>
      <c r="T7649" s="5"/>
    </row>
    <row r="7650" spans="1:20" x14ac:dyDescent="0.25">
      <c r="A7650" s="5">
        <f>7643</f>
      </c>
      <c r="B7650" s="5" t="s">
        <v>7669</v>
      </c>
      <c r="C7650" s="5" t="s">
        <v>27</v>
      </c>
      <c r="D7650" s="5" t="s">
        <v>26</v>
      </c>
      <c r="E7650" s="5">
        <v>24</v>
      </c>
      <c r="F7650" s="5">
        <v>70</v>
      </c>
      <c r="G7650" s="5">
        <v>1</v>
      </c>
      <c r="H7650" s="5">
        <v>5</v>
      </c>
      <c r="I7650" s="5">
        <v>21</v>
      </c>
      <c r="J7650" s="5">
        <v>1</v>
      </c>
      <c r="K7650" s="5">
        <v>10</v>
      </c>
      <c r="L7650" s="5">
        <v>24</v>
      </c>
      <c r="M7650" s="5">
        <v>1</v>
      </c>
      <c r="N7650" s="5">
        <v>0</v>
      </c>
      <c r="O7650" s="5">
        <v>22</v>
      </c>
      <c r="P7650" s="5">
        <v>90000</v>
      </c>
      <c r="Q7650" s="5">
        <v>20</v>
      </c>
      <c r="R7650" s="5">
        <v>25</v>
      </c>
      <c r="S7650" s="5" t="s">
        <v>26</v>
      </c>
      <c r="T7650" s="5"/>
    </row>
    <row r="7651" spans="1:20" x14ac:dyDescent="0.25">
      <c r="A7651" s="5">
        <f>7644</f>
      </c>
      <c r="B7651" s="5" t="s">
        <v>7670</v>
      </c>
      <c r="C7651" s="5" t="s">
        <v>27</v>
      </c>
      <c r="D7651" s="5" t="s">
        <v>26</v>
      </c>
      <c r="E7651" s="5">
        <v>24</v>
      </c>
      <c r="F7651" s="5">
        <v>70</v>
      </c>
      <c r="G7651" s="5">
        <v>1</v>
      </c>
      <c r="H7651" s="5">
        <v>5</v>
      </c>
      <c r="I7651" s="5">
        <v>21</v>
      </c>
      <c r="J7651" s="5">
        <v>1</v>
      </c>
      <c r="K7651" s="5">
        <v>10</v>
      </c>
      <c r="L7651" s="5">
        <v>24</v>
      </c>
      <c r="M7651" s="5">
        <v>1</v>
      </c>
      <c r="N7651" s="5">
        <v>0</v>
      </c>
      <c r="O7651" s="5">
        <v>22</v>
      </c>
      <c r="P7651" s="5">
        <v>90000</v>
      </c>
      <c r="Q7651" s="5">
        <v>20</v>
      </c>
      <c r="R7651" s="5">
        <v>25</v>
      </c>
      <c r="S7651" s="5" t="s">
        <v>26</v>
      </c>
      <c r="T7651" s="5"/>
    </row>
    <row r="7652" spans="1:20" x14ac:dyDescent="0.25">
      <c r="A7652" s="5">
        <f>7645</f>
      </c>
      <c r="B7652" s="5" t="s">
        <v>7671</v>
      </c>
      <c r="C7652" s="5" t="s">
        <v>27</v>
      </c>
      <c r="D7652" s="5" t="s">
        <v>26</v>
      </c>
      <c r="E7652" s="5">
        <v>24</v>
      </c>
      <c r="F7652" s="5">
        <v>70</v>
      </c>
      <c r="G7652" s="5">
        <v>1</v>
      </c>
      <c r="H7652" s="5">
        <v>5</v>
      </c>
      <c r="I7652" s="5">
        <v>21</v>
      </c>
      <c r="J7652" s="5">
        <v>1</v>
      </c>
      <c r="K7652" s="5">
        <v>10</v>
      </c>
      <c r="L7652" s="5">
        <v>24</v>
      </c>
      <c r="M7652" s="5">
        <v>1</v>
      </c>
      <c r="N7652" s="5">
        <v>0</v>
      </c>
      <c r="O7652" s="5">
        <v>22</v>
      </c>
      <c r="P7652" s="5">
        <v>90000</v>
      </c>
      <c r="Q7652" s="5">
        <v>20</v>
      </c>
      <c r="R7652" s="5">
        <v>25</v>
      </c>
      <c r="S7652" s="5" t="s">
        <v>26</v>
      </c>
      <c r="T7652" s="5"/>
    </row>
    <row r="7653" spans="1:20" x14ac:dyDescent="0.25">
      <c r="A7653" s="5">
        <f>7646</f>
      </c>
      <c r="B7653" s="5" t="s">
        <v>7672</v>
      </c>
      <c r="C7653" s="5" t="s">
        <v>27</v>
      </c>
      <c r="D7653" s="5" t="s">
        <v>26</v>
      </c>
      <c r="E7653" s="5">
        <v>24</v>
      </c>
      <c r="F7653" s="5">
        <v>70</v>
      </c>
      <c r="G7653" s="5">
        <v>1</v>
      </c>
      <c r="H7653" s="5">
        <v>5</v>
      </c>
      <c r="I7653" s="5">
        <v>21</v>
      </c>
      <c r="J7653" s="5">
        <v>1</v>
      </c>
      <c r="K7653" s="5">
        <v>10</v>
      </c>
      <c r="L7653" s="5">
        <v>24</v>
      </c>
      <c r="M7653" s="5">
        <v>1</v>
      </c>
      <c r="N7653" s="5">
        <v>0</v>
      </c>
      <c r="O7653" s="5">
        <v>22</v>
      </c>
      <c r="P7653" s="5">
        <v>90000</v>
      </c>
      <c r="Q7653" s="5">
        <v>20</v>
      </c>
      <c r="R7653" s="5">
        <v>25</v>
      </c>
      <c r="S7653" s="5" t="s">
        <v>26</v>
      </c>
      <c r="T7653" s="5"/>
    </row>
    <row r="7654" spans="1:20" x14ac:dyDescent="0.25">
      <c r="A7654" s="5">
        <f>7647</f>
      </c>
      <c r="B7654" s="5" t="s">
        <v>7673</v>
      </c>
      <c r="C7654" s="5" t="s">
        <v>27</v>
      </c>
      <c r="D7654" s="5" t="s">
        <v>26</v>
      </c>
      <c r="E7654" s="5">
        <v>24</v>
      </c>
      <c r="F7654" s="5">
        <v>70</v>
      </c>
      <c r="G7654" s="5">
        <v>1</v>
      </c>
      <c r="H7654" s="5">
        <v>5</v>
      </c>
      <c r="I7654" s="5">
        <v>21</v>
      </c>
      <c r="J7654" s="5">
        <v>1</v>
      </c>
      <c r="K7654" s="5">
        <v>10</v>
      </c>
      <c r="L7654" s="5">
        <v>24</v>
      </c>
      <c r="M7654" s="5">
        <v>1</v>
      </c>
      <c r="N7654" s="5">
        <v>0</v>
      </c>
      <c r="O7654" s="5">
        <v>22</v>
      </c>
      <c r="P7654" s="5">
        <v>90000</v>
      </c>
      <c r="Q7654" s="5">
        <v>20</v>
      </c>
      <c r="R7654" s="5">
        <v>25</v>
      </c>
      <c r="S7654" s="5" t="s">
        <v>26</v>
      </c>
      <c r="T7654" s="5"/>
    </row>
    <row r="7655" spans="1:20" x14ac:dyDescent="0.25">
      <c r="A7655" s="5">
        <f>7648</f>
      </c>
      <c r="B7655" s="5" t="s">
        <v>7674</v>
      </c>
      <c r="C7655" s="5" t="s">
        <v>27</v>
      </c>
      <c r="D7655" s="5" t="s">
        <v>26</v>
      </c>
      <c r="E7655" s="5">
        <v>24</v>
      </c>
      <c r="F7655" s="5">
        <v>70</v>
      </c>
      <c r="G7655" s="5">
        <v>1</v>
      </c>
      <c r="H7655" s="5">
        <v>5</v>
      </c>
      <c r="I7655" s="5">
        <v>21</v>
      </c>
      <c r="J7655" s="5">
        <v>1</v>
      </c>
      <c r="K7655" s="5">
        <v>10</v>
      </c>
      <c r="L7655" s="5">
        <v>24</v>
      </c>
      <c r="M7655" s="5">
        <v>1</v>
      </c>
      <c r="N7655" s="5">
        <v>0</v>
      </c>
      <c r="O7655" s="5">
        <v>22</v>
      </c>
      <c r="P7655" s="5">
        <v>90000</v>
      </c>
      <c r="Q7655" s="5">
        <v>20</v>
      </c>
      <c r="R7655" s="5">
        <v>25</v>
      </c>
      <c r="S7655" s="5" t="s">
        <v>26</v>
      </c>
      <c r="T7655" s="5"/>
    </row>
    <row r="7656" spans="1:20" x14ac:dyDescent="0.25">
      <c r="A7656" s="5">
        <f>7649</f>
      </c>
      <c r="B7656" s="5" t="s">
        <v>7675</v>
      </c>
      <c r="C7656" s="5" t="s">
        <v>27</v>
      </c>
      <c r="D7656" s="5" t="s">
        <v>26</v>
      </c>
      <c r="E7656" s="5">
        <v>24</v>
      </c>
      <c r="F7656" s="5">
        <v>70</v>
      </c>
      <c r="G7656" s="5">
        <v>1</v>
      </c>
      <c r="H7656" s="5">
        <v>5</v>
      </c>
      <c r="I7656" s="5">
        <v>21</v>
      </c>
      <c r="J7656" s="5">
        <v>1</v>
      </c>
      <c r="K7656" s="5">
        <v>10</v>
      </c>
      <c r="L7656" s="5">
        <v>24</v>
      </c>
      <c r="M7656" s="5">
        <v>1</v>
      </c>
      <c r="N7656" s="5">
        <v>0</v>
      </c>
      <c r="O7656" s="5">
        <v>22</v>
      </c>
      <c r="P7656" s="5">
        <v>90000</v>
      </c>
      <c r="Q7656" s="5">
        <v>20</v>
      </c>
      <c r="R7656" s="5">
        <v>25</v>
      </c>
      <c r="S7656" s="5" t="s">
        <v>26</v>
      </c>
      <c r="T7656" s="5"/>
    </row>
    <row r="7657" spans="1:20" x14ac:dyDescent="0.25">
      <c r="A7657" s="5">
        <f>7650</f>
      </c>
      <c r="B7657" s="5" t="s">
        <v>7676</v>
      </c>
      <c r="C7657" s="5" t="s">
        <v>27</v>
      </c>
      <c r="D7657" s="5" t="s">
        <v>26</v>
      </c>
      <c r="E7657" s="5">
        <v>24</v>
      </c>
      <c r="F7657" s="5">
        <v>70</v>
      </c>
      <c r="G7657" s="5">
        <v>1</v>
      </c>
      <c r="H7657" s="5">
        <v>5</v>
      </c>
      <c r="I7657" s="5">
        <v>21</v>
      </c>
      <c r="J7657" s="5">
        <v>1</v>
      </c>
      <c r="K7657" s="5">
        <v>10</v>
      </c>
      <c r="L7657" s="5">
        <v>24</v>
      </c>
      <c r="M7657" s="5">
        <v>1</v>
      </c>
      <c r="N7657" s="5">
        <v>0</v>
      </c>
      <c r="O7657" s="5">
        <v>22</v>
      </c>
      <c r="P7657" s="5">
        <v>90000</v>
      </c>
      <c r="Q7657" s="5">
        <v>20</v>
      </c>
      <c r="R7657" s="5">
        <v>25</v>
      </c>
      <c r="S7657" s="5" t="s">
        <v>26</v>
      </c>
      <c r="T7657" s="5"/>
    </row>
    <row r="7658" spans="1:20" x14ac:dyDescent="0.25">
      <c r="A7658" s="5">
        <f>7651</f>
      </c>
      <c r="B7658" s="5" t="s">
        <v>7677</v>
      </c>
      <c r="C7658" s="5" t="s">
        <v>27</v>
      </c>
      <c r="D7658" s="5" t="s">
        <v>26</v>
      </c>
      <c r="E7658" s="5">
        <v>24</v>
      </c>
      <c r="F7658" s="5">
        <v>70</v>
      </c>
      <c r="G7658" s="5">
        <v>1</v>
      </c>
      <c r="H7658" s="5">
        <v>5</v>
      </c>
      <c r="I7658" s="5">
        <v>21</v>
      </c>
      <c r="J7658" s="5">
        <v>1</v>
      </c>
      <c r="K7658" s="5">
        <v>10</v>
      </c>
      <c r="L7658" s="5">
        <v>24</v>
      </c>
      <c r="M7658" s="5">
        <v>1</v>
      </c>
      <c r="N7658" s="5">
        <v>0</v>
      </c>
      <c r="O7658" s="5">
        <v>22</v>
      </c>
      <c r="P7658" s="5">
        <v>90000</v>
      </c>
      <c r="Q7658" s="5">
        <v>20</v>
      </c>
      <c r="R7658" s="5">
        <v>25</v>
      </c>
      <c r="S7658" s="5" t="s">
        <v>26</v>
      </c>
      <c r="T7658" s="5"/>
    </row>
    <row r="7659" spans="1:20" x14ac:dyDescent="0.25">
      <c r="A7659" s="5">
        <f>7652</f>
      </c>
      <c r="B7659" s="5" t="s">
        <v>7678</v>
      </c>
      <c r="C7659" s="5" t="s">
        <v>27</v>
      </c>
      <c r="D7659" s="5" t="s">
        <v>26</v>
      </c>
      <c r="E7659" s="5">
        <v>24</v>
      </c>
      <c r="F7659" s="5">
        <v>70</v>
      </c>
      <c r="G7659" s="5">
        <v>1</v>
      </c>
      <c r="H7659" s="5">
        <v>5</v>
      </c>
      <c r="I7659" s="5">
        <v>21</v>
      </c>
      <c r="J7659" s="5">
        <v>1</v>
      </c>
      <c r="K7659" s="5">
        <v>10</v>
      </c>
      <c r="L7659" s="5">
        <v>24</v>
      </c>
      <c r="M7659" s="5">
        <v>1</v>
      </c>
      <c r="N7659" s="5">
        <v>0</v>
      </c>
      <c r="O7659" s="5">
        <v>22</v>
      </c>
      <c r="P7659" s="5">
        <v>90000</v>
      </c>
      <c r="Q7659" s="5">
        <v>20</v>
      </c>
      <c r="R7659" s="5">
        <v>25</v>
      </c>
      <c r="S7659" s="5" t="s">
        <v>26</v>
      </c>
      <c r="T7659" s="5"/>
    </row>
    <row r="7660" spans="1:20" x14ac:dyDescent="0.25">
      <c r="A7660" s="5">
        <f>7653</f>
      </c>
      <c r="B7660" s="5" t="s">
        <v>7679</v>
      </c>
      <c r="C7660" s="5" t="s">
        <v>27</v>
      </c>
      <c r="D7660" s="5" t="s">
        <v>26</v>
      </c>
      <c r="E7660" s="5">
        <v>24</v>
      </c>
      <c r="F7660" s="5">
        <v>70</v>
      </c>
      <c r="G7660" s="5">
        <v>1</v>
      </c>
      <c r="H7660" s="5">
        <v>5</v>
      </c>
      <c r="I7660" s="5">
        <v>21</v>
      </c>
      <c r="J7660" s="5">
        <v>1</v>
      </c>
      <c r="K7660" s="5">
        <v>10</v>
      </c>
      <c r="L7660" s="5">
        <v>24</v>
      </c>
      <c r="M7660" s="5">
        <v>1</v>
      </c>
      <c r="N7660" s="5">
        <v>0</v>
      </c>
      <c r="O7660" s="5">
        <v>22</v>
      </c>
      <c r="P7660" s="5">
        <v>90000</v>
      </c>
      <c r="Q7660" s="5">
        <v>20</v>
      </c>
      <c r="R7660" s="5">
        <v>25</v>
      </c>
      <c r="S7660" s="5" t="s">
        <v>26</v>
      </c>
      <c r="T7660" s="5"/>
    </row>
    <row r="7661" spans="1:20" x14ac:dyDescent="0.25">
      <c r="A7661" s="5">
        <f>7654</f>
      </c>
      <c r="B7661" s="5" t="s">
        <v>7680</v>
      </c>
      <c r="C7661" s="5" t="s">
        <v>27</v>
      </c>
      <c r="D7661" s="5" t="s">
        <v>26</v>
      </c>
      <c r="E7661" s="5">
        <v>24</v>
      </c>
      <c r="F7661" s="5">
        <v>70</v>
      </c>
      <c r="G7661" s="5">
        <v>1</v>
      </c>
      <c r="H7661" s="5">
        <v>5</v>
      </c>
      <c r="I7661" s="5">
        <v>21</v>
      </c>
      <c r="J7661" s="5">
        <v>1</v>
      </c>
      <c r="K7661" s="5">
        <v>10</v>
      </c>
      <c r="L7661" s="5">
        <v>24</v>
      </c>
      <c r="M7661" s="5">
        <v>1</v>
      </c>
      <c r="N7661" s="5">
        <v>0</v>
      </c>
      <c r="O7661" s="5">
        <v>22</v>
      </c>
      <c r="P7661" s="5">
        <v>90000</v>
      </c>
      <c r="Q7661" s="5">
        <v>20</v>
      </c>
      <c r="R7661" s="5">
        <v>25</v>
      </c>
      <c r="S7661" s="5" t="s">
        <v>26</v>
      </c>
      <c r="T7661" s="5"/>
    </row>
    <row r="7662" spans="1:20" x14ac:dyDescent="0.25">
      <c r="A7662" s="5">
        <f>7655</f>
      </c>
      <c r="B7662" s="5" t="s">
        <v>7681</v>
      </c>
      <c r="C7662" s="5" t="s">
        <v>27</v>
      </c>
      <c r="D7662" s="5" t="s">
        <v>26</v>
      </c>
      <c r="E7662" s="5">
        <v>24</v>
      </c>
      <c r="F7662" s="5">
        <v>70</v>
      </c>
      <c r="G7662" s="5">
        <v>1</v>
      </c>
      <c r="H7662" s="5">
        <v>5</v>
      </c>
      <c r="I7662" s="5">
        <v>21</v>
      </c>
      <c r="J7662" s="5">
        <v>1</v>
      </c>
      <c r="K7662" s="5">
        <v>10</v>
      </c>
      <c r="L7662" s="5">
        <v>24</v>
      </c>
      <c r="M7662" s="5">
        <v>1</v>
      </c>
      <c r="N7662" s="5">
        <v>0</v>
      </c>
      <c r="O7662" s="5">
        <v>22</v>
      </c>
      <c r="P7662" s="5">
        <v>90000</v>
      </c>
      <c r="Q7662" s="5">
        <v>20</v>
      </c>
      <c r="R7662" s="5">
        <v>25</v>
      </c>
      <c r="S7662" s="5" t="s">
        <v>26</v>
      </c>
      <c r="T7662" s="5"/>
    </row>
    <row r="7663" spans="1:20" x14ac:dyDescent="0.25">
      <c r="A7663" s="5">
        <f>7656</f>
      </c>
      <c r="B7663" s="5" t="s">
        <v>7682</v>
      </c>
      <c r="C7663" s="5" t="s">
        <v>27</v>
      </c>
      <c r="D7663" s="5" t="s">
        <v>26</v>
      </c>
      <c r="E7663" s="5">
        <v>24</v>
      </c>
      <c r="F7663" s="5">
        <v>70</v>
      </c>
      <c r="G7663" s="5">
        <v>1</v>
      </c>
      <c r="H7663" s="5">
        <v>5</v>
      </c>
      <c r="I7663" s="5">
        <v>21</v>
      </c>
      <c r="J7663" s="5">
        <v>1</v>
      </c>
      <c r="K7663" s="5">
        <v>10</v>
      </c>
      <c r="L7663" s="5">
        <v>24</v>
      </c>
      <c r="M7663" s="5">
        <v>1</v>
      </c>
      <c r="N7663" s="5">
        <v>0</v>
      </c>
      <c r="O7663" s="5">
        <v>22</v>
      </c>
      <c r="P7663" s="5">
        <v>90000</v>
      </c>
      <c r="Q7663" s="5">
        <v>20</v>
      </c>
      <c r="R7663" s="5">
        <v>25</v>
      </c>
      <c r="S7663" s="5" t="s">
        <v>26</v>
      </c>
      <c r="T7663" s="5"/>
    </row>
    <row r="7664" spans="1:20" x14ac:dyDescent="0.25">
      <c r="A7664" s="5">
        <f>7657</f>
      </c>
      <c r="B7664" s="5" t="s">
        <v>7683</v>
      </c>
      <c r="C7664" s="5" t="s">
        <v>27</v>
      </c>
      <c r="D7664" s="5" t="s">
        <v>26</v>
      </c>
      <c r="E7664" s="5">
        <v>24</v>
      </c>
      <c r="F7664" s="5">
        <v>70</v>
      </c>
      <c r="G7664" s="5">
        <v>1</v>
      </c>
      <c r="H7664" s="5">
        <v>5</v>
      </c>
      <c r="I7664" s="5">
        <v>21</v>
      </c>
      <c r="J7664" s="5">
        <v>1</v>
      </c>
      <c r="K7664" s="5">
        <v>10</v>
      </c>
      <c r="L7664" s="5">
        <v>24</v>
      </c>
      <c r="M7664" s="5">
        <v>1</v>
      </c>
      <c r="N7664" s="5">
        <v>0</v>
      </c>
      <c r="O7664" s="5">
        <v>22</v>
      </c>
      <c r="P7664" s="5">
        <v>90000</v>
      </c>
      <c r="Q7664" s="5">
        <v>20</v>
      </c>
      <c r="R7664" s="5">
        <v>25</v>
      </c>
      <c r="S7664" s="5" t="s">
        <v>26</v>
      </c>
      <c r="T7664" s="5"/>
    </row>
    <row r="7665" spans="1:20" x14ac:dyDescent="0.25">
      <c r="A7665" s="5">
        <f>7658</f>
      </c>
      <c r="B7665" s="5" t="s">
        <v>7684</v>
      </c>
      <c r="C7665" s="5" t="s">
        <v>27</v>
      </c>
      <c r="D7665" s="5" t="s">
        <v>26</v>
      </c>
      <c r="E7665" s="5">
        <v>24</v>
      </c>
      <c r="F7665" s="5">
        <v>70</v>
      </c>
      <c r="G7665" s="5">
        <v>1</v>
      </c>
      <c r="H7665" s="5">
        <v>5</v>
      </c>
      <c r="I7665" s="5">
        <v>21</v>
      </c>
      <c r="J7665" s="5">
        <v>1</v>
      </c>
      <c r="K7665" s="5">
        <v>10</v>
      </c>
      <c r="L7665" s="5">
        <v>24</v>
      </c>
      <c r="M7665" s="5">
        <v>1</v>
      </c>
      <c r="N7665" s="5">
        <v>0</v>
      </c>
      <c r="O7665" s="5">
        <v>22</v>
      </c>
      <c r="P7665" s="5">
        <v>90000</v>
      </c>
      <c r="Q7665" s="5">
        <v>20</v>
      </c>
      <c r="R7665" s="5">
        <v>25</v>
      </c>
      <c r="S7665" s="5" t="s">
        <v>26</v>
      </c>
      <c r="T7665" s="5"/>
    </row>
    <row r="7666" spans="1:20" x14ac:dyDescent="0.25">
      <c r="A7666" s="5">
        <f>7659</f>
      </c>
      <c r="B7666" s="5" t="s">
        <v>7685</v>
      </c>
      <c r="C7666" s="5" t="s">
        <v>27</v>
      </c>
      <c r="D7666" s="5" t="s">
        <v>26</v>
      </c>
      <c r="E7666" s="5">
        <v>24</v>
      </c>
      <c r="F7666" s="5">
        <v>70</v>
      </c>
      <c r="G7666" s="5">
        <v>1</v>
      </c>
      <c r="H7666" s="5">
        <v>5</v>
      </c>
      <c r="I7666" s="5">
        <v>21</v>
      </c>
      <c r="J7666" s="5">
        <v>1</v>
      </c>
      <c r="K7666" s="5">
        <v>10</v>
      </c>
      <c r="L7666" s="5">
        <v>24</v>
      </c>
      <c r="M7666" s="5">
        <v>1</v>
      </c>
      <c r="N7666" s="5">
        <v>0</v>
      </c>
      <c r="O7666" s="5">
        <v>22</v>
      </c>
      <c r="P7666" s="5">
        <v>90000</v>
      </c>
      <c r="Q7666" s="5">
        <v>20</v>
      </c>
      <c r="R7666" s="5">
        <v>25</v>
      </c>
      <c r="S7666" s="5" t="s">
        <v>26</v>
      </c>
      <c r="T7666" s="5"/>
    </row>
    <row r="7667" spans="1:20" x14ac:dyDescent="0.25">
      <c r="A7667" s="5">
        <f>7660</f>
      </c>
      <c r="B7667" s="5" t="s">
        <v>7686</v>
      </c>
      <c r="C7667" s="5" t="s">
        <v>27</v>
      </c>
      <c r="D7667" s="5" t="s">
        <v>26</v>
      </c>
      <c r="E7667" s="5">
        <v>24</v>
      </c>
      <c r="F7667" s="5">
        <v>70</v>
      </c>
      <c r="G7667" s="5">
        <v>1</v>
      </c>
      <c r="H7667" s="5">
        <v>5</v>
      </c>
      <c r="I7667" s="5">
        <v>21</v>
      </c>
      <c r="J7667" s="5">
        <v>1</v>
      </c>
      <c r="K7667" s="5">
        <v>10</v>
      </c>
      <c r="L7667" s="5">
        <v>24</v>
      </c>
      <c r="M7667" s="5">
        <v>1</v>
      </c>
      <c r="N7667" s="5">
        <v>0</v>
      </c>
      <c r="O7667" s="5">
        <v>22</v>
      </c>
      <c r="P7667" s="5">
        <v>90000</v>
      </c>
      <c r="Q7667" s="5">
        <v>20</v>
      </c>
      <c r="R7667" s="5">
        <v>25</v>
      </c>
      <c r="S7667" s="5" t="s">
        <v>26</v>
      </c>
      <c r="T7667" s="5"/>
    </row>
    <row r="7668" spans="1:20" x14ac:dyDescent="0.25">
      <c r="A7668" s="5">
        <f>7661</f>
      </c>
      <c r="B7668" s="5" t="s">
        <v>7687</v>
      </c>
      <c r="C7668" s="5" t="s">
        <v>27</v>
      </c>
      <c r="D7668" s="5" t="s">
        <v>26</v>
      </c>
      <c r="E7668" s="5">
        <v>24</v>
      </c>
      <c r="F7668" s="5">
        <v>70</v>
      </c>
      <c r="G7668" s="5">
        <v>1</v>
      </c>
      <c r="H7668" s="5">
        <v>5</v>
      </c>
      <c r="I7668" s="5">
        <v>21</v>
      </c>
      <c r="J7668" s="5">
        <v>1</v>
      </c>
      <c r="K7668" s="5">
        <v>10</v>
      </c>
      <c r="L7668" s="5">
        <v>24</v>
      </c>
      <c r="M7668" s="5">
        <v>1</v>
      </c>
      <c r="N7668" s="5">
        <v>0</v>
      </c>
      <c r="O7668" s="5">
        <v>22</v>
      </c>
      <c r="P7668" s="5">
        <v>90000</v>
      </c>
      <c r="Q7668" s="5">
        <v>20</v>
      </c>
      <c r="R7668" s="5">
        <v>25</v>
      </c>
      <c r="S7668" s="5" t="s">
        <v>26</v>
      </c>
      <c r="T7668" s="5"/>
    </row>
    <row r="7669" spans="1:20" x14ac:dyDescent="0.25">
      <c r="A7669" s="5">
        <f>7662</f>
      </c>
      <c r="B7669" s="5" t="s">
        <v>7688</v>
      </c>
      <c r="C7669" s="5" t="s">
        <v>27</v>
      </c>
      <c r="D7669" s="5" t="s">
        <v>26</v>
      </c>
      <c r="E7669" s="5">
        <v>24</v>
      </c>
      <c r="F7669" s="5">
        <v>70</v>
      </c>
      <c r="G7669" s="5">
        <v>1</v>
      </c>
      <c r="H7669" s="5">
        <v>5</v>
      </c>
      <c r="I7669" s="5">
        <v>21</v>
      </c>
      <c r="J7669" s="5">
        <v>1</v>
      </c>
      <c r="K7669" s="5">
        <v>10</v>
      </c>
      <c r="L7669" s="5">
        <v>24</v>
      </c>
      <c r="M7669" s="5">
        <v>1</v>
      </c>
      <c r="N7669" s="5">
        <v>0</v>
      </c>
      <c r="O7669" s="5">
        <v>22</v>
      </c>
      <c r="P7669" s="5">
        <v>90000</v>
      </c>
      <c r="Q7669" s="5">
        <v>20</v>
      </c>
      <c r="R7669" s="5">
        <v>25</v>
      </c>
      <c r="S7669" s="5" t="s">
        <v>26</v>
      </c>
      <c r="T7669" s="5"/>
    </row>
    <row r="7670" spans="1:20" x14ac:dyDescent="0.25">
      <c r="A7670" s="5">
        <f>7663</f>
      </c>
      <c r="B7670" s="5" t="s">
        <v>7689</v>
      </c>
      <c r="C7670" s="5" t="s">
        <v>27</v>
      </c>
      <c r="D7670" s="5" t="s">
        <v>26</v>
      </c>
      <c r="E7670" s="5">
        <v>24</v>
      </c>
      <c r="F7670" s="5">
        <v>70</v>
      </c>
      <c r="G7670" s="5">
        <v>1</v>
      </c>
      <c r="H7670" s="5">
        <v>5</v>
      </c>
      <c r="I7670" s="5">
        <v>21</v>
      </c>
      <c r="J7670" s="5">
        <v>1</v>
      </c>
      <c r="K7670" s="5">
        <v>10</v>
      </c>
      <c r="L7670" s="5">
        <v>24</v>
      </c>
      <c r="M7670" s="5">
        <v>1</v>
      </c>
      <c r="N7670" s="5">
        <v>0</v>
      </c>
      <c r="O7670" s="5">
        <v>22</v>
      </c>
      <c r="P7670" s="5">
        <v>90000</v>
      </c>
      <c r="Q7670" s="5">
        <v>20</v>
      </c>
      <c r="R7670" s="5">
        <v>25</v>
      </c>
      <c r="S7670" s="5" t="s">
        <v>26</v>
      </c>
      <c r="T7670" s="5"/>
    </row>
    <row r="7671" spans="1:20" x14ac:dyDescent="0.25">
      <c r="A7671" s="5">
        <f>7664</f>
      </c>
      <c r="B7671" s="5" t="s">
        <v>7690</v>
      </c>
      <c r="C7671" s="5" t="s">
        <v>27</v>
      </c>
      <c r="D7671" s="5" t="s">
        <v>26</v>
      </c>
      <c r="E7671" s="5">
        <v>24</v>
      </c>
      <c r="F7671" s="5">
        <v>70</v>
      </c>
      <c r="G7671" s="5">
        <v>1</v>
      </c>
      <c r="H7671" s="5">
        <v>5</v>
      </c>
      <c r="I7671" s="5">
        <v>21</v>
      </c>
      <c r="J7671" s="5">
        <v>1</v>
      </c>
      <c r="K7671" s="5">
        <v>10</v>
      </c>
      <c r="L7671" s="5">
        <v>24</v>
      </c>
      <c r="M7671" s="5">
        <v>1</v>
      </c>
      <c r="N7671" s="5">
        <v>0</v>
      </c>
      <c r="O7671" s="5">
        <v>22</v>
      </c>
      <c r="P7671" s="5">
        <v>90000</v>
      </c>
      <c r="Q7671" s="5">
        <v>20</v>
      </c>
      <c r="R7671" s="5">
        <v>25</v>
      </c>
      <c r="S7671" s="5" t="s">
        <v>26</v>
      </c>
      <c r="T7671" s="5"/>
    </row>
    <row r="7672" spans="1:20" x14ac:dyDescent="0.25">
      <c r="A7672" s="5">
        <f>7665</f>
      </c>
      <c r="B7672" s="5" t="s">
        <v>7691</v>
      </c>
      <c r="C7672" s="5" t="s">
        <v>27</v>
      </c>
      <c r="D7672" s="5" t="s">
        <v>26</v>
      </c>
      <c r="E7672" s="5">
        <v>24</v>
      </c>
      <c r="F7672" s="5">
        <v>70</v>
      </c>
      <c r="G7672" s="5">
        <v>1</v>
      </c>
      <c r="H7672" s="5">
        <v>5</v>
      </c>
      <c r="I7672" s="5">
        <v>21</v>
      </c>
      <c r="J7672" s="5">
        <v>1</v>
      </c>
      <c r="K7672" s="5">
        <v>10</v>
      </c>
      <c r="L7672" s="5">
        <v>24</v>
      </c>
      <c r="M7672" s="5">
        <v>1</v>
      </c>
      <c r="N7672" s="5">
        <v>0</v>
      </c>
      <c r="O7672" s="5">
        <v>22</v>
      </c>
      <c r="P7672" s="5">
        <v>90000</v>
      </c>
      <c r="Q7672" s="5">
        <v>20</v>
      </c>
      <c r="R7672" s="5">
        <v>25</v>
      </c>
      <c r="S7672" s="5" t="s">
        <v>26</v>
      </c>
      <c r="T7672" s="5"/>
    </row>
    <row r="7673" spans="1:20" x14ac:dyDescent="0.25">
      <c r="A7673" s="5">
        <f>7666</f>
      </c>
      <c r="B7673" s="5" t="s">
        <v>7692</v>
      </c>
      <c r="C7673" s="5" t="s">
        <v>27</v>
      </c>
      <c r="D7673" s="5" t="s">
        <v>26</v>
      </c>
      <c r="E7673" s="5">
        <v>24</v>
      </c>
      <c r="F7673" s="5">
        <v>70</v>
      </c>
      <c r="G7673" s="5">
        <v>1</v>
      </c>
      <c r="H7673" s="5">
        <v>5</v>
      </c>
      <c r="I7673" s="5">
        <v>21</v>
      </c>
      <c r="J7673" s="5">
        <v>1</v>
      </c>
      <c r="K7673" s="5">
        <v>10</v>
      </c>
      <c r="L7673" s="5">
        <v>24</v>
      </c>
      <c r="M7673" s="5">
        <v>1</v>
      </c>
      <c r="N7673" s="5">
        <v>0</v>
      </c>
      <c r="O7673" s="5">
        <v>22</v>
      </c>
      <c r="P7673" s="5">
        <v>90000</v>
      </c>
      <c r="Q7673" s="5">
        <v>20</v>
      </c>
      <c r="R7673" s="5">
        <v>25</v>
      </c>
      <c r="S7673" s="5" t="s">
        <v>26</v>
      </c>
      <c r="T7673" s="5"/>
    </row>
    <row r="7674" spans="1:20" x14ac:dyDescent="0.25">
      <c r="A7674" s="5">
        <f>7667</f>
      </c>
      <c r="B7674" s="5" t="s">
        <v>7693</v>
      </c>
      <c r="C7674" s="5" t="s">
        <v>27</v>
      </c>
      <c r="D7674" s="5" t="s">
        <v>26</v>
      </c>
      <c r="E7674" s="5">
        <v>24</v>
      </c>
      <c r="F7674" s="5">
        <v>70</v>
      </c>
      <c r="G7674" s="5">
        <v>1</v>
      </c>
      <c r="H7674" s="5">
        <v>5</v>
      </c>
      <c r="I7674" s="5">
        <v>21</v>
      </c>
      <c r="J7674" s="5">
        <v>1</v>
      </c>
      <c r="K7674" s="5">
        <v>10</v>
      </c>
      <c r="L7674" s="5">
        <v>24</v>
      </c>
      <c r="M7674" s="5">
        <v>1</v>
      </c>
      <c r="N7674" s="5">
        <v>0</v>
      </c>
      <c r="O7674" s="5">
        <v>22</v>
      </c>
      <c r="P7674" s="5">
        <v>90000</v>
      </c>
      <c r="Q7674" s="5">
        <v>20</v>
      </c>
      <c r="R7674" s="5">
        <v>25</v>
      </c>
      <c r="S7674" s="5" t="s">
        <v>26</v>
      </c>
      <c r="T7674" s="5"/>
    </row>
    <row r="7675" spans="1:20" x14ac:dyDescent="0.25">
      <c r="A7675" s="5">
        <f>7668</f>
      </c>
      <c r="B7675" s="5" t="s">
        <v>7694</v>
      </c>
      <c r="C7675" s="5" t="s">
        <v>27</v>
      </c>
      <c r="D7675" s="5" t="s">
        <v>26</v>
      </c>
      <c r="E7675" s="5">
        <v>24</v>
      </c>
      <c r="F7675" s="5">
        <v>70</v>
      </c>
      <c r="G7675" s="5">
        <v>1</v>
      </c>
      <c r="H7675" s="5">
        <v>5</v>
      </c>
      <c r="I7675" s="5">
        <v>21</v>
      </c>
      <c r="J7675" s="5">
        <v>1</v>
      </c>
      <c r="K7675" s="5">
        <v>10</v>
      </c>
      <c r="L7675" s="5">
        <v>24</v>
      </c>
      <c r="M7675" s="5">
        <v>1</v>
      </c>
      <c r="N7675" s="5">
        <v>0</v>
      </c>
      <c r="O7675" s="5">
        <v>22</v>
      </c>
      <c r="P7675" s="5">
        <v>90000</v>
      </c>
      <c r="Q7675" s="5">
        <v>20</v>
      </c>
      <c r="R7675" s="5">
        <v>25</v>
      </c>
      <c r="S7675" s="5" t="s">
        <v>26</v>
      </c>
      <c r="T7675" s="5"/>
    </row>
    <row r="7676" spans="1:20" x14ac:dyDescent="0.25">
      <c r="A7676" s="5">
        <f>7669</f>
      </c>
      <c r="B7676" s="5" t="s">
        <v>7695</v>
      </c>
      <c r="C7676" s="5" t="s">
        <v>27</v>
      </c>
      <c r="D7676" s="5" t="s">
        <v>26</v>
      </c>
      <c r="E7676" s="5">
        <v>24</v>
      </c>
      <c r="F7676" s="5">
        <v>70</v>
      </c>
      <c r="G7676" s="5">
        <v>1</v>
      </c>
      <c r="H7676" s="5">
        <v>5</v>
      </c>
      <c r="I7676" s="5">
        <v>21</v>
      </c>
      <c r="J7676" s="5">
        <v>1</v>
      </c>
      <c r="K7676" s="5">
        <v>10</v>
      </c>
      <c r="L7676" s="5">
        <v>24</v>
      </c>
      <c r="M7676" s="5">
        <v>1</v>
      </c>
      <c r="N7676" s="5">
        <v>0</v>
      </c>
      <c r="O7676" s="5">
        <v>22</v>
      </c>
      <c r="P7676" s="5">
        <v>90000</v>
      </c>
      <c r="Q7676" s="5">
        <v>20</v>
      </c>
      <c r="R7676" s="5">
        <v>25</v>
      </c>
      <c r="S7676" s="5" t="s">
        <v>26</v>
      </c>
      <c r="T7676" s="5"/>
    </row>
    <row r="7677" spans="1:20" x14ac:dyDescent="0.25">
      <c r="A7677" s="5">
        <f>7670</f>
      </c>
      <c r="B7677" s="5" t="s">
        <v>7696</v>
      </c>
      <c r="C7677" s="5" t="s">
        <v>27</v>
      </c>
      <c r="D7677" s="5" t="s">
        <v>26</v>
      </c>
      <c r="E7677" s="5">
        <v>24</v>
      </c>
      <c r="F7677" s="5">
        <v>70</v>
      </c>
      <c r="G7677" s="5">
        <v>1</v>
      </c>
      <c r="H7677" s="5">
        <v>5</v>
      </c>
      <c r="I7677" s="5">
        <v>21</v>
      </c>
      <c r="J7677" s="5">
        <v>1</v>
      </c>
      <c r="K7677" s="5">
        <v>10</v>
      </c>
      <c r="L7677" s="5">
        <v>24</v>
      </c>
      <c r="M7677" s="5">
        <v>1</v>
      </c>
      <c r="N7677" s="5">
        <v>0</v>
      </c>
      <c r="O7677" s="5">
        <v>22</v>
      </c>
      <c r="P7677" s="5">
        <v>90000</v>
      </c>
      <c r="Q7677" s="5">
        <v>20</v>
      </c>
      <c r="R7677" s="5">
        <v>25</v>
      </c>
      <c r="S7677" s="5" t="s">
        <v>26</v>
      </c>
      <c r="T7677" s="5"/>
    </row>
    <row r="7678" spans="1:20" x14ac:dyDescent="0.25">
      <c r="A7678" s="5">
        <f>7671</f>
      </c>
      <c r="B7678" s="5" t="s">
        <v>7697</v>
      </c>
      <c r="C7678" s="5" t="s">
        <v>27</v>
      </c>
      <c r="D7678" s="5" t="s">
        <v>26</v>
      </c>
      <c r="E7678" s="5">
        <v>24</v>
      </c>
      <c r="F7678" s="5">
        <v>70</v>
      </c>
      <c r="G7678" s="5">
        <v>1</v>
      </c>
      <c r="H7678" s="5">
        <v>5</v>
      </c>
      <c r="I7678" s="5">
        <v>21</v>
      </c>
      <c r="J7678" s="5">
        <v>1</v>
      </c>
      <c r="K7678" s="5">
        <v>10</v>
      </c>
      <c r="L7678" s="5">
        <v>24</v>
      </c>
      <c r="M7678" s="5">
        <v>1</v>
      </c>
      <c r="N7678" s="5">
        <v>0</v>
      </c>
      <c r="O7678" s="5">
        <v>22</v>
      </c>
      <c r="P7678" s="5">
        <v>90000</v>
      </c>
      <c r="Q7678" s="5">
        <v>20</v>
      </c>
      <c r="R7678" s="5">
        <v>25</v>
      </c>
      <c r="S7678" s="5" t="s">
        <v>26</v>
      </c>
      <c r="T7678" s="5"/>
    </row>
    <row r="7679" spans="1:20" x14ac:dyDescent="0.25">
      <c r="A7679" s="5">
        <f>7672</f>
      </c>
      <c r="B7679" s="5" t="s">
        <v>7698</v>
      </c>
      <c r="C7679" s="5" t="s">
        <v>27</v>
      </c>
      <c r="D7679" s="5" t="s">
        <v>26</v>
      </c>
      <c r="E7679" s="5">
        <v>24</v>
      </c>
      <c r="F7679" s="5">
        <v>70</v>
      </c>
      <c r="G7679" s="5">
        <v>1</v>
      </c>
      <c r="H7679" s="5">
        <v>5</v>
      </c>
      <c r="I7679" s="5">
        <v>21</v>
      </c>
      <c r="J7679" s="5">
        <v>1</v>
      </c>
      <c r="K7679" s="5">
        <v>10</v>
      </c>
      <c r="L7679" s="5">
        <v>24</v>
      </c>
      <c r="M7679" s="5">
        <v>1</v>
      </c>
      <c r="N7679" s="5">
        <v>0</v>
      </c>
      <c r="O7679" s="5">
        <v>22</v>
      </c>
      <c r="P7679" s="5">
        <v>90000</v>
      </c>
      <c r="Q7679" s="5">
        <v>20</v>
      </c>
      <c r="R7679" s="5">
        <v>25</v>
      </c>
      <c r="S7679" s="5" t="s">
        <v>26</v>
      </c>
      <c r="T7679" s="5"/>
    </row>
    <row r="7680" spans="1:20" x14ac:dyDescent="0.25">
      <c r="A7680" s="5">
        <f>7673</f>
      </c>
      <c r="B7680" s="5" t="s">
        <v>7699</v>
      </c>
      <c r="C7680" s="5" t="s">
        <v>27</v>
      </c>
      <c r="D7680" s="5" t="s">
        <v>26</v>
      </c>
      <c r="E7680" s="5">
        <v>24</v>
      </c>
      <c r="F7680" s="5">
        <v>70</v>
      </c>
      <c r="G7680" s="5">
        <v>1</v>
      </c>
      <c r="H7680" s="5">
        <v>5</v>
      </c>
      <c r="I7680" s="5">
        <v>21</v>
      </c>
      <c r="J7680" s="5">
        <v>1</v>
      </c>
      <c r="K7680" s="5">
        <v>10</v>
      </c>
      <c r="L7680" s="5">
        <v>24</v>
      </c>
      <c r="M7680" s="5">
        <v>1</v>
      </c>
      <c r="N7680" s="5">
        <v>0</v>
      </c>
      <c r="O7680" s="5">
        <v>22</v>
      </c>
      <c r="P7680" s="5">
        <v>90000</v>
      </c>
      <c r="Q7680" s="5">
        <v>20</v>
      </c>
      <c r="R7680" s="5">
        <v>25</v>
      </c>
      <c r="S7680" s="5" t="s">
        <v>26</v>
      </c>
      <c r="T7680" s="5"/>
    </row>
    <row r="7681" spans="1:20" x14ac:dyDescent="0.25">
      <c r="A7681" s="5">
        <f>7674</f>
      </c>
      <c r="B7681" s="5" t="s">
        <v>7700</v>
      </c>
      <c r="C7681" s="5" t="s">
        <v>27</v>
      </c>
      <c r="D7681" s="5" t="s">
        <v>26</v>
      </c>
      <c r="E7681" s="5">
        <v>24</v>
      </c>
      <c r="F7681" s="5">
        <v>70</v>
      </c>
      <c r="G7681" s="5">
        <v>1</v>
      </c>
      <c r="H7681" s="5">
        <v>5</v>
      </c>
      <c r="I7681" s="5">
        <v>21</v>
      </c>
      <c r="J7681" s="5">
        <v>1</v>
      </c>
      <c r="K7681" s="5">
        <v>10</v>
      </c>
      <c r="L7681" s="5">
        <v>24</v>
      </c>
      <c r="M7681" s="5">
        <v>1</v>
      </c>
      <c r="N7681" s="5">
        <v>0</v>
      </c>
      <c r="O7681" s="5">
        <v>22</v>
      </c>
      <c r="P7681" s="5">
        <v>90000</v>
      </c>
      <c r="Q7681" s="5">
        <v>20</v>
      </c>
      <c r="R7681" s="5">
        <v>25</v>
      </c>
      <c r="S7681" s="5" t="s">
        <v>26</v>
      </c>
      <c r="T7681" s="5"/>
    </row>
    <row r="7682" spans="1:20" x14ac:dyDescent="0.25">
      <c r="A7682" s="5">
        <f>7675</f>
      </c>
      <c r="B7682" s="5" t="s">
        <v>7701</v>
      </c>
      <c r="C7682" s="5" t="s">
        <v>27</v>
      </c>
      <c r="D7682" s="5" t="s">
        <v>26</v>
      </c>
      <c r="E7682" s="5">
        <v>24</v>
      </c>
      <c r="F7682" s="5">
        <v>70</v>
      </c>
      <c r="G7682" s="5">
        <v>1</v>
      </c>
      <c r="H7682" s="5">
        <v>5</v>
      </c>
      <c r="I7682" s="5">
        <v>21</v>
      </c>
      <c r="J7682" s="5">
        <v>1</v>
      </c>
      <c r="K7682" s="5">
        <v>10</v>
      </c>
      <c r="L7682" s="5">
        <v>24</v>
      </c>
      <c r="M7682" s="5">
        <v>1</v>
      </c>
      <c r="N7682" s="5">
        <v>0</v>
      </c>
      <c r="O7682" s="5">
        <v>22</v>
      </c>
      <c r="P7682" s="5">
        <v>90000</v>
      </c>
      <c r="Q7682" s="5">
        <v>20</v>
      </c>
      <c r="R7682" s="5">
        <v>25</v>
      </c>
      <c r="S7682" s="5" t="s">
        <v>26</v>
      </c>
      <c r="T7682" s="5"/>
    </row>
    <row r="7683" spans="1:20" x14ac:dyDescent="0.25">
      <c r="A7683" s="5">
        <f>7676</f>
      </c>
      <c r="B7683" s="5" t="s">
        <v>7702</v>
      </c>
      <c r="C7683" s="5" t="s">
        <v>27</v>
      </c>
      <c r="D7683" s="5" t="s">
        <v>26</v>
      </c>
      <c r="E7683" s="5">
        <v>24</v>
      </c>
      <c r="F7683" s="5">
        <v>70</v>
      </c>
      <c r="G7683" s="5">
        <v>1</v>
      </c>
      <c r="H7683" s="5">
        <v>5</v>
      </c>
      <c r="I7683" s="5">
        <v>21</v>
      </c>
      <c r="J7683" s="5">
        <v>1</v>
      </c>
      <c r="K7683" s="5">
        <v>10</v>
      </c>
      <c r="L7683" s="5">
        <v>24</v>
      </c>
      <c r="M7683" s="5">
        <v>1</v>
      </c>
      <c r="N7683" s="5">
        <v>0</v>
      </c>
      <c r="O7683" s="5">
        <v>22</v>
      </c>
      <c r="P7683" s="5">
        <v>90000</v>
      </c>
      <c r="Q7683" s="5">
        <v>20</v>
      </c>
      <c r="R7683" s="5">
        <v>25</v>
      </c>
      <c r="S7683" s="5" t="s">
        <v>26</v>
      </c>
      <c r="T7683" s="5"/>
    </row>
    <row r="7684" spans="1:20" x14ac:dyDescent="0.25">
      <c r="A7684" s="5">
        <f>7677</f>
      </c>
      <c r="B7684" s="5" t="s">
        <v>7703</v>
      </c>
      <c r="C7684" s="5" t="s">
        <v>27</v>
      </c>
      <c r="D7684" s="5" t="s">
        <v>26</v>
      </c>
      <c r="E7684" s="5">
        <v>24</v>
      </c>
      <c r="F7684" s="5">
        <v>70</v>
      </c>
      <c r="G7684" s="5">
        <v>1</v>
      </c>
      <c r="H7684" s="5">
        <v>5</v>
      </c>
      <c r="I7684" s="5">
        <v>21</v>
      </c>
      <c r="J7684" s="5">
        <v>1</v>
      </c>
      <c r="K7684" s="5">
        <v>10</v>
      </c>
      <c r="L7684" s="5">
        <v>24</v>
      </c>
      <c r="M7684" s="5">
        <v>1</v>
      </c>
      <c r="N7684" s="5">
        <v>0</v>
      </c>
      <c r="O7684" s="5">
        <v>22</v>
      </c>
      <c r="P7684" s="5">
        <v>90000</v>
      </c>
      <c r="Q7684" s="5">
        <v>20</v>
      </c>
      <c r="R7684" s="5">
        <v>25</v>
      </c>
      <c r="S7684" s="5" t="s">
        <v>26</v>
      </c>
      <c r="T7684" s="5"/>
    </row>
    <row r="7685" spans="1:20" x14ac:dyDescent="0.25">
      <c r="A7685" s="5">
        <f>7678</f>
      </c>
      <c r="B7685" s="5" t="s">
        <v>7704</v>
      </c>
      <c r="C7685" s="5" t="s">
        <v>27</v>
      </c>
      <c r="D7685" s="5" t="s">
        <v>26</v>
      </c>
      <c r="E7685" s="5">
        <v>24</v>
      </c>
      <c r="F7685" s="5">
        <v>70</v>
      </c>
      <c r="G7685" s="5">
        <v>1</v>
      </c>
      <c r="H7685" s="5">
        <v>5</v>
      </c>
      <c r="I7685" s="5">
        <v>21</v>
      </c>
      <c r="J7685" s="5">
        <v>1</v>
      </c>
      <c r="K7685" s="5">
        <v>10</v>
      </c>
      <c r="L7685" s="5">
        <v>24</v>
      </c>
      <c r="M7685" s="5">
        <v>1</v>
      </c>
      <c r="N7685" s="5">
        <v>0</v>
      </c>
      <c r="O7685" s="5">
        <v>22</v>
      </c>
      <c r="P7685" s="5">
        <v>90000</v>
      </c>
      <c r="Q7685" s="5">
        <v>20</v>
      </c>
      <c r="R7685" s="5">
        <v>25</v>
      </c>
      <c r="S7685" s="5" t="s">
        <v>26</v>
      </c>
      <c r="T7685" s="5"/>
    </row>
    <row r="7686" spans="1:20" x14ac:dyDescent="0.25">
      <c r="A7686" s="5">
        <f>7679</f>
      </c>
      <c r="B7686" s="5" t="s">
        <v>7705</v>
      </c>
      <c r="C7686" s="5" t="s">
        <v>27</v>
      </c>
      <c r="D7686" s="5" t="s">
        <v>26</v>
      </c>
      <c r="E7686" s="5">
        <v>24</v>
      </c>
      <c r="F7686" s="5">
        <v>70</v>
      </c>
      <c r="G7686" s="5">
        <v>1</v>
      </c>
      <c r="H7686" s="5">
        <v>5</v>
      </c>
      <c r="I7686" s="5">
        <v>21</v>
      </c>
      <c r="J7686" s="5">
        <v>1</v>
      </c>
      <c r="K7686" s="5">
        <v>10</v>
      </c>
      <c r="L7686" s="5">
        <v>24</v>
      </c>
      <c r="M7686" s="5">
        <v>1</v>
      </c>
      <c r="N7686" s="5">
        <v>0</v>
      </c>
      <c r="O7686" s="5">
        <v>22</v>
      </c>
      <c r="P7686" s="5">
        <v>90000</v>
      </c>
      <c r="Q7686" s="5">
        <v>20</v>
      </c>
      <c r="R7686" s="5">
        <v>25</v>
      </c>
      <c r="S7686" s="5" t="s">
        <v>26</v>
      </c>
      <c r="T7686" s="5"/>
    </row>
    <row r="7687" spans="1:20" x14ac:dyDescent="0.25">
      <c r="A7687" s="5">
        <f>7680</f>
      </c>
      <c r="B7687" s="5" t="s">
        <v>7706</v>
      </c>
      <c r="C7687" s="5" t="s">
        <v>27</v>
      </c>
      <c r="D7687" s="5" t="s">
        <v>26</v>
      </c>
      <c r="E7687" s="5">
        <v>24</v>
      </c>
      <c r="F7687" s="5">
        <v>70</v>
      </c>
      <c r="G7687" s="5">
        <v>1</v>
      </c>
      <c r="H7687" s="5">
        <v>5</v>
      </c>
      <c r="I7687" s="5">
        <v>21</v>
      </c>
      <c r="J7687" s="5">
        <v>1</v>
      </c>
      <c r="K7687" s="5">
        <v>10</v>
      </c>
      <c r="L7687" s="5">
        <v>24</v>
      </c>
      <c r="M7687" s="5">
        <v>1</v>
      </c>
      <c r="N7687" s="5">
        <v>0</v>
      </c>
      <c r="O7687" s="5">
        <v>22</v>
      </c>
      <c r="P7687" s="5">
        <v>90000</v>
      </c>
      <c r="Q7687" s="5">
        <v>20</v>
      </c>
      <c r="R7687" s="5">
        <v>25</v>
      </c>
      <c r="S7687" s="5" t="s">
        <v>26</v>
      </c>
      <c r="T7687" s="5"/>
    </row>
    <row r="7688" spans="1:20" x14ac:dyDescent="0.25">
      <c r="A7688" s="5">
        <f>7681</f>
      </c>
      <c r="B7688" s="5" t="s">
        <v>7707</v>
      </c>
      <c r="C7688" s="5" t="s">
        <v>27</v>
      </c>
      <c r="D7688" s="5" t="s">
        <v>26</v>
      </c>
      <c r="E7688" s="5">
        <v>24</v>
      </c>
      <c r="F7688" s="5">
        <v>70</v>
      </c>
      <c r="G7688" s="5">
        <v>1</v>
      </c>
      <c r="H7688" s="5">
        <v>5</v>
      </c>
      <c r="I7688" s="5">
        <v>21</v>
      </c>
      <c r="J7688" s="5">
        <v>1</v>
      </c>
      <c r="K7688" s="5">
        <v>10</v>
      </c>
      <c r="L7688" s="5">
        <v>24</v>
      </c>
      <c r="M7688" s="5">
        <v>1</v>
      </c>
      <c r="N7688" s="5">
        <v>0</v>
      </c>
      <c r="O7688" s="5">
        <v>22</v>
      </c>
      <c r="P7688" s="5">
        <v>90000</v>
      </c>
      <c r="Q7688" s="5">
        <v>20</v>
      </c>
      <c r="R7688" s="5">
        <v>25</v>
      </c>
      <c r="S7688" s="5" t="s">
        <v>26</v>
      </c>
      <c r="T7688" s="5"/>
    </row>
    <row r="7689" spans="1:20" x14ac:dyDescent="0.25">
      <c r="A7689" s="5">
        <f>7682</f>
      </c>
      <c r="B7689" s="5" t="s">
        <v>7708</v>
      </c>
      <c r="C7689" s="5" t="s">
        <v>27</v>
      </c>
      <c r="D7689" s="5" t="s">
        <v>26</v>
      </c>
      <c r="E7689" s="5">
        <v>24</v>
      </c>
      <c r="F7689" s="5">
        <v>70</v>
      </c>
      <c r="G7689" s="5">
        <v>1</v>
      </c>
      <c r="H7689" s="5">
        <v>5</v>
      </c>
      <c r="I7689" s="5">
        <v>21</v>
      </c>
      <c r="J7689" s="5">
        <v>1</v>
      </c>
      <c r="K7689" s="5">
        <v>10</v>
      </c>
      <c r="L7689" s="5">
        <v>24</v>
      </c>
      <c r="M7689" s="5">
        <v>1</v>
      </c>
      <c r="N7689" s="5">
        <v>0</v>
      </c>
      <c r="O7689" s="5">
        <v>22</v>
      </c>
      <c r="P7689" s="5">
        <v>90000</v>
      </c>
      <c r="Q7689" s="5">
        <v>20</v>
      </c>
      <c r="R7689" s="5">
        <v>25</v>
      </c>
      <c r="S7689" s="5" t="s">
        <v>26</v>
      </c>
      <c r="T7689" s="5"/>
    </row>
    <row r="7690" spans="1:20" x14ac:dyDescent="0.25">
      <c r="A7690" s="5">
        <f>7683</f>
      </c>
      <c r="B7690" s="5" t="s">
        <v>7709</v>
      </c>
      <c r="C7690" s="5" t="s">
        <v>27</v>
      </c>
      <c r="D7690" s="5" t="s">
        <v>26</v>
      </c>
      <c r="E7690" s="5">
        <v>24</v>
      </c>
      <c r="F7690" s="5">
        <v>70</v>
      </c>
      <c r="G7690" s="5">
        <v>1</v>
      </c>
      <c r="H7690" s="5">
        <v>5</v>
      </c>
      <c r="I7690" s="5">
        <v>21</v>
      </c>
      <c r="J7690" s="5">
        <v>1</v>
      </c>
      <c r="K7690" s="5">
        <v>10</v>
      </c>
      <c r="L7690" s="5">
        <v>24</v>
      </c>
      <c r="M7690" s="5">
        <v>1</v>
      </c>
      <c r="N7690" s="5">
        <v>0</v>
      </c>
      <c r="O7690" s="5">
        <v>22</v>
      </c>
      <c r="P7690" s="5">
        <v>90000</v>
      </c>
      <c r="Q7690" s="5">
        <v>20</v>
      </c>
      <c r="R7690" s="5">
        <v>25</v>
      </c>
      <c r="S7690" s="5" t="s">
        <v>26</v>
      </c>
      <c r="T7690" s="5"/>
    </row>
    <row r="7691" spans="1:20" x14ac:dyDescent="0.25">
      <c r="A7691" s="5">
        <f>7684</f>
      </c>
      <c r="B7691" s="5" t="s">
        <v>7710</v>
      </c>
      <c r="C7691" s="5" t="s">
        <v>27</v>
      </c>
      <c r="D7691" s="5" t="s">
        <v>26</v>
      </c>
      <c r="E7691" s="5">
        <v>24</v>
      </c>
      <c r="F7691" s="5">
        <v>70</v>
      </c>
      <c r="G7691" s="5">
        <v>1</v>
      </c>
      <c r="H7691" s="5">
        <v>5</v>
      </c>
      <c r="I7691" s="5">
        <v>21</v>
      </c>
      <c r="J7691" s="5">
        <v>1</v>
      </c>
      <c r="K7691" s="5">
        <v>10</v>
      </c>
      <c r="L7691" s="5">
        <v>24</v>
      </c>
      <c r="M7691" s="5">
        <v>1</v>
      </c>
      <c r="N7691" s="5">
        <v>0</v>
      </c>
      <c r="O7691" s="5">
        <v>22</v>
      </c>
      <c r="P7691" s="5">
        <v>90000</v>
      </c>
      <c r="Q7691" s="5">
        <v>20</v>
      </c>
      <c r="R7691" s="5">
        <v>25</v>
      </c>
      <c r="S7691" s="5" t="s">
        <v>26</v>
      </c>
      <c r="T7691" s="5"/>
    </row>
    <row r="7692" spans="1:20" x14ac:dyDescent="0.25">
      <c r="A7692" s="5">
        <f>7685</f>
      </c>
      <c r="B7692" s="5" t="s">
        <v>7711</v>
      </c>
      <c r="C7692" s="5" t="s">
        <v>27</v>
      </c>
      <c r="D7692" s="5" t="s">
        <v>26</v>
      </c>
      <c r="E7692" s="5">
        <v>24</v>
      </c>
      <c r="F7692" s="5">
        <v>70</v>
      </c>
      <c r="G7692" s="5">
        <v>1</v>
      </c>
      <c r="H7692" s="5">
        <v>5</v>
      </c>
      <c r="I7692" s="5">
        <v>21</v>
      </c>
      <c r="J7692" s="5">
        <v>1</v>
      </c>
      <c r="K7692" s="5">
        <v>10</v>
      </c>
      <c r="L7692" s="5">
        <v>24</v>
      </c>
      <c r="M7692" s="5">
        <v>1</v>
      </c>
      <c r="N7692" s="5">
        <v>0</v>
      </c>
      <c r="O7692" s="5">
        <v>22</v>
      </c>
      <c r="P7692" s="5">
        <v>90000</v>
      </c>
      <c r="Q7692" s="5">
        <v>20</v>
      </c>
      <c r="R7692" s="5">
        <v>25</v>
      </c>
      <c r="S7692" s="5" t="s">
        <v>26</v>
      </c>
      <c r="T7692" s="5"/>
    </row>
    <row r="7693" spans="1:20" x14ac:dyDescent="0.25">
      <c r="A7693" s="5">
        <f>7686</f>
      </c>
      <c r="B7693" s="5" t="s">
        <v>7712</v>
      </c>
      <c r="C7693" s="5" t="s">
        <v>27</v>
      </c>
      <c r="D7693" s="5" t="s">
        <v>26</v>
      </c>
      <c r="E7693" s="5">
        <v>24</v>
      </c>
      <c r="F7693" s="5">
        <v>70</v>
      </c>
      <c r="G7693" s="5">
        <v>1</v>
      </c>
      <c r="H7693" s="5">
        <v>5</v>
      </c>
      <c r="I7693" s="5">
        <v>21</v>
      </c>
      <c r="J7693" s="5">
        <v>1</v>
      </c>
      <c r="K7693" s="5">
        <v>10</v>
      </c>
      <c r="L7693" s="5">
        <v>24</v>
      </c>
      <c r="M7693" s="5">
        <v>1</v>
      </c>
      <c r="N7693" s="5">
        <v>0</v>
      </c>
      <c r="O7693" s="5">
        <v>22</v>
      </c>
      <c r="P7693" s="5">
        <v>90000</v>
      </c>
      <c r="Q7693" s="5">
        <v>20</v>
      </c>
      <c r="R7693" s="5">
        <v>25</v>
      </c>
      <c r="S7693" s="5" t="s">
        <v>26</v>
      </c>
      <c r="T7693" s="5"/>
    </row>
    <row r="7694" spans="1:20" x14ac:dyDescent="0.25">
      <c r="A7694" s="5">
        <f>7687</f>
      </c>
      <c r="B7694" s="5" t="s">
        <v>7713</v>
      </c>
      <c r="C7694" s="5" t="s">
        <v>27</v>
      </c>
      <c r="D7694" s="5" t="s">
        <v>26</v>
      </c>
      <c r="E7694" s="5">
        <v>24</v>
      </c>
      <c r="F7694" s="5">
        <v>70</v>
      </c>
      <c r="G7694" s="5">
        <v>1</v>
      </c>
      <c r="H7694" s="5">
        <v>5</v>
      </c>
      <c r="I7694" s="5">
        <v>21</v>
      </c>
      <c r="J7694" s="5">
        <v>1</v>
      </c>
      <c r="K7694" s="5">
        <v>10</v>
      </c>
      <c r="L7694" s="5">
        <v>24</v>
      </c>
      <c r="M7694" s="5">
        <v>1</v>
      </c>
      <c r="N7694" s="5">
        <v>0</v>
      </c>
      <c r="O7694" s="5">
        <v>22</v>
      </c>
      <c r="P7694" s="5">
        <v>90000</v>
      </c>
      <c r="Q7694" s="5">
        <v>20</v>
      </c>
      <c r="R7694" s="5">
        <v>25</v>
      </c>
      <c r="S7694" s="5" t="s">
        <v>26</v>
      </c>
      <c r="T7694" s="5"/>
    </row>
    <row r="7695" spans="1:20" x14ac:dyDescent="0.25">
      <c r="A7695" s="5">
        <f>7688</f>
      </c>
      <c r="B7695" s="5" t="s">
        <v>7714</v>
      </c>
      <c r="C7695" s="5" t="s">
        <v>27</v>
      </c>
      <c r="D7695" s="5" t="s">
        <v>26</v>
      </c>
      <c r="E7695" s="5">
        <v>24</v>
      </c>
      <c r="F7695" s="5">
        <v>70</v>
      </c>
      <c r="G7695" s="5">
        <v>1</v>
      </c>
      <c r="H7695" s="5">
        <v>5</v>
      </c>
      <c r="I7695" s="5">
        <v>21</v>
      </c>
      <c r="J7695" s="5">
        <v>1</v>
      </c>
      <c r="K7695" s="5">
        <v>10</v>
      </c>
      <c r="L7695" s="5">
        <v>24</v>
      </c>
      <c r="M7695" s="5">
        <v>1</v>
      </c>
      <c r="N7695" s="5">
        <v>0</v>
      </c>
      <c r="O7695" s="5">
        <v>22</v>
      </c>
      <c r="P7695" s="5">
        <v>90000</v>
      </c>
      <c r="Q7695" s="5">
        <v>20</v>
      </c>
      <c r="R7695" s="5">
        <v>25</v>
      </c>
      <c r="S7695" s="5" t="s">
        <v>26</v>
      </c>
      <c r="T7695" s="5"/>
    </row>
    <row r="7696" spans="1:20" x14ac:dyDescent="0.25">
      <c r="A7696" s="5">
        <f>7689</f>
      </c>
      <c r="B7696" s="5" t="s">
        <v>7715</v>
      </c>
      <c r="C7696" s="5" t="s">
        <v>27</v>
      </c>
      <c r="D7696" s="5" t="s">
        <v>26</v>
      </c>
      <c r="E7696" s="5">
        <v>24</v>
      </c>
      <c r="F7696" s="5">
        <v>70</v>
      </c>
      <c r="G7696" s="5">
        <v>1</v>
      </c>
      <c r="H7696" s="5">
        <v>5</v>
      </c>
      <c r="I7696" s="5">
        <v>21</v>
      </c>
      <c r="J7696" s="5">
        <v>1</v>
      </c>
      <c r="K7696" s="5">
        <v>10</v>
      </c>
      <c r="L7696" s="5">
        <v>24</v>
      </c>
      <c r="M7696" s="5">
        <v>1</v>
      </c>
      <c r="N7696" s="5">
        <v>0</v>
      </c>
      <c r="O7696" s="5">
        <v>22</v>
      </c>
      <c r="P7696" s="5">
        <v>90000</v>
      </c>
      <c r="Q7696" s="5">
        <v>20</v>
      </c>
      <c r="R7696" s="5">
        <v>25</v>
      </c>
      <c r="S7696" s="5" t="s">
        <v>26</v>
      </c>
      <c r="T7696" s="5"/>
    </row>
    <row r="7697" spans="1:20" x14ac:dyDescent="0.25">
      <c r="A7697" s="5">
        <f>7690</f>
      </c>
      <c r="B7697" s="5" t="s">
        <v>7716</v>
      </c>
      <c r="C7697" s="5" t="s">
        <v>27</v>
      </c>
      <c r="D7697" s="5" t="s">
        <v>26</v>
      </c>
      <c r="E7697" s="5">
        <v>24</v>
      </c>
      <c r="F7697" s="5">
        <v>70</v>
      </c>
      <c r="G7697" s="5">
        <v>1</v>
      </c>
      <c r="H7697" s="5">
        <v>5</v>
      </c>
      <c r="I7697" s="5">
        <v>21</v>
      </c>
      <c r="J7697" s="5">
        <v>1</v>
      </c>
      <c r="K7697" s="5">
        <v>10</v>
      </c>
      <c r="L7697" s="5">
        <v>24</v>
      </c>
      <c r="M7697" s="5">
        <v>1</v>
      </c>
      <c r="N7697" s="5">
        <v>0</v>
      </c>
      <c r="O7697" s="5">
        <v>22</v>
      </c>
      <c r="P7697" s="5">
        <v>90000</v>
      </c>
      <c r="Q7697" s="5">
        <v>20</v>
      </c>
      <c r="R7697" s="5">
        <v>25</v>
      </c>
      <c r="S7697" s="5" t="s">
        <v>26</v>
      </c>
      <c r="T7697" s="5"/>
    </row>
    <row r="7698" spans="1:20" x14ac:dyDescent="0.25">
      <c r="A7698" s="5">
        <f>7691</f>
      </c>
      <c r="B7698" s="5" t="s">
        <v>7717</v>
      </c>
      <c r="C7698" s="5" t="s">
        <v>27</v>
      </c>
      <c r="D7698" s="5" t="s">
        <v>26</v>
      </c>
      <c r="E7698" s="5">
        <v>24</v>
      </c>
      <c r="F7698" s="5">
        <v>70</v>
      </c>
      <c r="G7698" s="5">
        <v>1</v>
      </c>
      <c r="H7698" s="5">
        <v>5</v>
      </c>
      <c r="I7698" s="5">
        <v>21</v>
      </c>
      <c r="J7698" s="5">
        <v>1</v>
      </c>
      <c r="K7698" s="5">
        <v>10</v>
      </c>
      <c r="L7698" s="5">
        <v>24</v>
      </c>
      <c r="M7698" s="5">
        <v>1</v>
      </c>
      <c r="N7698" s="5">
        <v>0</v>
      </c>
      <c r="O7698" s="5">
        <v>22</v>
      </c>
      <c r="P7698" s="5">
        <v>90000</v>
      </c>
      <c r="Q7698" s="5">
        <v>20</v>
      </c>
      <c r="R7698" s="5">
        <v>25</v>
      </c>
      <c r="S7698" s="5" t="s">
        <v>26</v>
      </c>
      <c r="T7698" s="5"/>
    </row>
    <row r="7699" spans="1:20" x14ac:dyDescent="0.25">
      <c r="A7699" s="5">
        <f>7692</f>
      </c>
      <c r="B7699" s="5" t="s">
        <v>7718</v>
      </c>
      <c r="C7699" s="5" t="s">
        <v>27</v>
      </c>
      <c r="D7699" s="5" t="s">
        <v>26</v>
      </c>
      <c r="E7699" s="5">
        <v>24</v>
      </c>
      <c r="F7699" s="5">
        <v>70</v>
      </c>
      <c r="G7699" s="5">
        <v>1</v>
      </c>
      <c r="H7699" s="5">
        <v>5</v>
      </c>
      <c r="I7699" s="5">
        <v>21</v>
      </c>
      <c r="J7699" s="5">
        <v>1</v>
      </c>
      <c r="K7699" s="5">
        <v>10</v>
      </c>
      <c r="L7699" s="5">
        <v>24</v>
      </c>
      <c r="M7699" s="5">
        <v>1</v>
      </c>
      <c r="N7699" s="5">
        <v>0</v>
      </c>
      <c r="O7699" s="5">
        <v>22</v>
      </c>
      <c r="P7699" s="5">
        <v>90000</v>
      </c>
      <c r="Q7699" s="5">
        <v>20</v>
      </c>
      <c r="R7699" s="5">
        <v>25</v>
      </c>
      <c r="S7699" s="5" t="s">
        <v>26</v>
      </c>
      <c r="T7699" s="5"/>
    </row>
    <row r="7700" spans="1:20" x14ac:dyDescent="0.25">
      <c r="A7700" s="5">
        <f>7693</f>
      </c>
      <c r="B7700" s="5" t="s">
        <v>7719</v>
      </c>
      <c r="C7700" s="5" t="s">
        <v>27</v>
      </c>
      <c r="D7700" s="5" t="s">
        <v>26</v>
      </c>
      <c r="E7700" s="5">
        <v>24</v>
      </c>
      <c r="F7700" s="5">
        <v>70</v>
      </c>
      <c r="G7700" s="5">
        <v>1</v>
      </c>
      <c r="H7700" s="5">
        <v>5</v>
      </c>
      <c r="I7700" s="5">
        <v>21</v>
      </c>
      <c r="J7700" s="5">
        <v>1</v>
      </c>
      <c r="K7700" s="5">
        <v>10</v>
      </c>
      <c r="L7700" s="5">
        <v>24</v>
      </c>
      <c r="M7700" s="5">
        <v>1</v>
      </c>
      <c r="N7700" s="5">
        <v>0</v>
      </c>
      <c r="O7700" s="5">
        <v>22</v>
      </c>
      <c r="P7700" s="5">
        <v>90000</v>
      </c>
      <c r="Q7700" s="5">
        <v>20</v>
      </c>
      <c r="R7700" s="5">
        <v>25</v>
      </c>
      <c r="S7700" s="5" t="s">
        <v>26</v>
      </c>
      <c r="T7700" s="5"/>
    </row>
    <row r="7701" spans="1:20" x14ac:dyDescent="0.25">
      <c r="A7701" s="5">
        <f>7694</f>
      </c>
      <c r="B7701" s="5" t="s">
        <v>7720</v>
      </c>
      <c r="C7701" s="5" t="s">
        <v>27</v>
      </c>
      <c r="D7701" s="5" t="s">
        <v>26</v>
      </c>
      <c r="E7701" s="5">
        <v>24</v>
      </c>
      <c r="F7701" s="5">
        <v>70</v>
      </c>
      <c r="G7701" s="5">
        <v>1</v>
      </c>
      <c r="H7701" s="5">
        <v>5</v>
      </c>
      <c r="I7701" s="5">
        <v>21</v>
      </c>
      <c r="J7701" s="5">
        <v>1</v>
      </c>
      <c r="K7701" s="5">
        <v>10</v>
      </c>
      <c r="L7701" s="5">
        <v>24</v>
      </c>
      <c r="M7701" s="5">
        <v>1</v>
      </c>
      <c r="N7701" s="5">
        <v>0</v>
      </c>
      <c r="O7701" s="5">
        <v>22</v>
      </c>
      <c r="P7701" s="5">
        <v>90000</v>
      </c>
      <c r="Q7701" s="5">
        <v>20</v>
      </c>
      <c r="R7701" s="5">
        <v>25</v>
      </c>
      <c r="S7701" s="5" t="s">
        <v>26</v>
      </c>
      <c r="T7701" s="5"/>
    </row>
    <row r="7702" spans="1:20" x14ac:dyDescent="0.25">
      <c r="A7702" s="5">
        <f>7695</f>
      </c>
      <c r="B7702" s="5" t="s">
        <v>7721</v>
      </c>
      <c r="C7702" s="5" t="s">
        <v>27</v>
      </c>
      <c r="D7702" s="5" t="s">
        <v>26</v>
      </c>
      <c r="E7702" s="5">
        <v>24</v>
      </c>
      <c r="F7702" s="5">
        <v>70</v>
      </c>
      <c r="G7702" s="5">
        <v>1</v>
      </c>
      <c r="H7702" s="5">
        <v>5</v>
      </c>
      <c r="I7702" s="5">
        <v>21</v>
      </c>
      <c r="J7702" s="5">
        <v>1</v>
      </c>
      <c r="K7702" s="5">
        <v>10</v>
      </c>
      <c r="L7702" s="5">
        <v>24</v>
      </c>
      <c r="M7702" s="5">
        <v>1</v>
      </c>
      <c r="N7702" s="5">
        <v>0</v>
      </c>
      <c r="O7702" s="5">
        <v>22</v>
      </c>
      <c r="P7702" s="5">
        <v>90000</v>
      </c>
      <c r="Q7702" s="5">
        <v>20</v>
      </c>
      <c r="R7702" s="5">
        <v>25</v>
      </c>
      <c r="S7702" s="5" t="s">
        <v>26</v>
      </c>
      <c r="T7702" s="5"/>
    </row>
    <row r="7703" spans="1:20" x14ac:dyDescent="0.25">
      <c r="A7703" s="5">
        <f>7696</f>
      </c>
      <c r="B7703" s="5" t="s">
        <v>7722</v>
      </c>
      <c r="C7703" s="5" t="s">
        <v>27</v>
      </c>
      <c r="D7703" s="5" t="s">
        <v>26</v>
      </c>
      <c r="E7703" s="5">
        <v>24</v>
      </c>
      <c r="F7703" s="5">
        <v>70</v>
      </c>
      <c r="G7703" s="5">
        <v>1</v>
      </c>
      <c r="H7703" s="5">
        <v>5</v>
      </c>
      <c r="I7703" s="5">
        <v>21</v>
      </c>
      <c r="J7703" s="5">
        <v>1</v>
      </c>
      <c r="K7703" s="5">
        <v>10</v>
      </c>
      <c r="L7703" s="5">
        <v>24</v>
      </c>
      <c r="M7703" s="5">
        <v>1</v>
      </c>
      <c r="N7703" s="5">
        <v>0</v>
      </c>
      <c r="O7703" s="5">
        <v>22</v>
      </c>
      <c r="P7703" s="5">
        <v>90000</v>
      </c>
      <c r="Q7703" s="5">
        <v>20</v>
      </c>
      <c r="R7703" s="5">
        <v>25</v>
      </c>
      <c r="S7703" s="5" t="s">
        <v>26</v>
      </c>
      <c r="T7703" s="5"/>
    </row>
    <row r="7704" spans="1:20" x14ac:dyDescent="0.25">
      <c r="A7704" s="5">
        <f>7697</f>
      </c>
      <c r="B7704" s="5" t="s">
        <v>7723</v>
      </c>
      <c r="C7704" s="5" t="s">
        <v>27</v>
      </c>
      <c r="D7704" s="5" t="s">
        <v>26</v>
      </c>
      <c r="E7704" s="5">
        <v>24</v>
      </c>
      <c r="F7704" s="5">
        <v>70</v>
      </c>
      <c r="G7704" s="5">
        <v>1</v>
      </c>
      <c r="H7704" s="5">
        <v>5</v>
      </c>
      <c r="I7704" s="5">
        <v>21</v>
      </c>
      <c r="J7704" s="5">
        <v>1</v>
      </c>
      <c r="K7704" s="5">
        <v>10</v>
      </c>
      <c r="L7704" s="5">
        <v>24</v>
      </c>
      <c r="M7704" s="5">
        <v>1</v>
      </c>
      <c r="N7704" s="5">
        <v>0</v>
      </c>
      <c r="O7704" s="5">
        <v>22</v>
      </c>
      <c r="P7704" s="5">
        <v>90000</v>
      </c>
      <c r="Q7704" s="5">
        <v>20</v>
      </c>
      <c r="R7704" s="5">
        <v>25</v>
      </c>
      <c r="S7704" s="5" t="s">
        <v>26</v>
      </c>
      <c r="T7704" s="5"/>
    </row>
    <row r="7705" spans="1:20" x14ac:dyDescent="0.25">
      <c r="A7705" s="5">
        <f>7698</f>
      </c>
      <c r="B7705" s="5" t="s">
        <v>7724</v>
      </c>
      <c r="C7705" s="5" t="s">
        <v>27</v>
      </c>
      <c r="D7705" s="5" t="s">
        <v>26</v>
      </c>
      <c r="E7705" s="5">
        <v>24</v>
      </c>
      <c r="F7705" s="5">
        <v>70</v>
      </c>
      <c r="G7705" s="5">
        <v>1</v>
      </c>
      <c r="H7705" s="5">
        <v>5</v>
      </c>
      <c r="I7705" s="5">
        <v>21</v>
      </c>
      <c r="J7705" s="5">
        <v>1</v>
      </c>
      <c r="K7705" s="5">
        <v>10</v>
      </c>
      <c r="L7705" s="5">
        <v>24</v>
      </c>
      <c r="M7705" s="5">
        <v>1</v>
      </c>
      <c r="N7705" s="5">
        <v>0</v>
      </c>
      <c r="O7705" s="5">
        <v>22</v>
      </c>
      <c r="P7705" s="5">
        <v>90000</v>
      </c>
      <c r="Q7705" s="5">
        <v>20</v>
      </c>
      <c r="R7705" s="5">
        <v>25</v>
      </c>
      <c r="S7705" s="5" t="s">
        <v>26</v>
      </c>
      <c r="T7705" s="5"/>
    </row>
    <row r="7706" spans="1:20" x14ac:dyDescent="0.25">
      <c r="A7706" s="5">
        <f>7699</f>
      </c>
      <c r="B7706" s="5" t="s">
        <v>7725</v>
      </c>
      <c r="C7706" s="5" t="s">
        <v>27</v>
      </c>
      <c r="D7706" s="5" t="s">
        <v>26</v>
      </c>
      <c r="E7706" s="5">
        <v>24</v>
      </c>
      <c r="F7706" s="5">
        <v>70</v>
      </c>
      <c r="G7706" s="5">
        <v>1</v>
      </c>
      <c r="H7706" s="5">
        <v>5</v>
      </c>
      <c r="I7706" s="5">
        <v>21</v>
      </c>
      <c r="J7706" s="5">
        <v>1</v>
      </c>
      <c r="K7706" s="5">
        <v>10</v>
      </c>
      <c r="L7706" s="5">
        <v>24</v>
      </c>
      <c r="M7706" s="5">
        <v>1</v>
      </c>
      <c r="N7706" s="5">
        <v>0</v>
      </c>
      <c r="O7706" s="5">
        <v>22</v>
      </c>
      <c r="P7706" s="5">
        <v>90000</v>
      </c>
      <c r="Q7706" s="5">
        <v>20</v>
      </c>
      <c r="R7706" s="5">
        <v>25</v>
      </c>
      <c r="S7706" s="5" t="s">
        <v>26</v>
      </c>
      <c r="T7706" s="5"/>
    </row>
    <row r="7707" spans="1:20" x14ac:dyDescent="0.25">
      <c r="A7707" s="5">
        <f>7700</f>
      </c>
      <c r="B7707" s="5" t="s">
        <v>7726</v>
      </c>
      <c r="C7707" s="5" t="s">
        <v>27</v>
      </c>
      <c r="D7707" s="5" t="s">
        <v>26</v>
      </c>
      <c r="E7707" s="5">
        <v>24</v>
      </c>
      <c r="F7707" s="5">
        <v>70</v>
      </c>
      <c r="G7707" s="5">
        <v>1</v>
      </c>
      <c r="H7707" s="5">
        <v>5</v>
      </c>
      <c r="I7707" s="5">
        <v>21</v>
      </c>
      <c r="J7707" s="5">
        <v>1</v>
      </c>
      <c r="K7707" s="5">
        <v>10</v>
      </c>
      <c r="L7707" s="5">
        <v>24</v>
      </c>
      <c r="M7707" s="5">
        <v>1</v>
      </c>
      <c r="N7707" s="5">
        <v>0</v>
      </c>
      <c r="O7707" s="5">
        <v>22</v>
      </c>
      <c r="P7707" s="5">
        <v>90000</v>
      </c>
      <c r="Q7707" s="5">
        <v>20</v>
      </c>
      <c r="R7707" s="5">
        <v>25</v>
      </c>
      <c r="S7707" s="5" t="s">
        <v>26</v>
      </c>
      <c r="T7707" s="5"/>
    </row>
    <row r="7708" spans="1:20" x14ac:dyDescent="0.25">
      <c r="A7708" s="5">
        <f>7701</f>
      </c>
      <c r="B7708" s="5" t="s">
        <v>7727</v>
      </c>
      <c r="C7708" s="5" t="s">
        <v>27</v>
      </c>
      <c r="D7708" s="5" t="s">
        <v>26</v>
      </c>
      <c r="E7708" s="5">
        <v>24</v>
      </c>
      <c r="F7708" s="5">
        <v>70</v>
      </c>
      <c r="G7708" s="5">
        <v>1</v>
      </c>
      <c r="H7708" s="5">
        <v>5</v>
      </c>
      <c r="I7708" s="5">
        <v>21</v>
      </c>
      <c r="J7708" s="5">
        <v>1</v>
      </c>
      <c r="K7708" s="5">
        <v>10</v>
      </c>
      <c r="L7708" s="5">
        <v>24</v>
      </c>
      <c r="M7708" s="5">
        <v>1</v>
      </c>
      <c r="N7708" s="5">
        <v>0</v>
      </c>
      <c r="O7708" s="5">
        <v>22</v>
      </c>
      <c r="P7708" s="5">
        <v>90000</v>
      </c>
      <c r="Q7708" s="5">
        <v>20</v>
      </c>
      <c r="R7708" s="5">
        <v>25</v>
      </c>
      <c r="S7708" s="5" t="s">
        <v>26</v>
      </c>
      <c r="T7708" s="5"/>
    </row>
    <row r="7709" spans="1:20" x14ac:dyDescent="0.25">
      <c r="A7709" s="5">
        <f>7702</f>
      </c>
      <c r="B7709" s="5" t="s">
        <v>7728</v>
      </c>
      <c r="C7709" s="5" t="s">
        <v>27</v>
      </c>
      <c r="D7709" s="5" t="s">
        <v>26</v>
      </c>
      <c r="E7709" s="5">
        <v>24</v>
      </c>
      <c r="F7709" s="5">
        <v>70</v>
      </c>
      <c r="G7709" s="5">
        <v>1</v>
      </c>
      <c r="H7709" s="5">
        <v>5</v>
      </c>
      <c r="I7709" s="5">
        <v>21</v>
      </c>
      <c r="J7709" s="5">
        <v>1</v>
      </c>
      <c r="K7709" s="5">
        <v>10</v>
      </c>
      <c r="L7709" s="5">
        <v>24</v>
      </c>
      <c r="M7709" s="5">
        <v>1</v>
      </c>
      <c r="N7709" s="5">
        <v>0</v>
      </c>
      <c r="O7709" s="5">
        <v>22</v>
      </c>
      <c r="P7709" s="5">
        <v>90000</v>
      </c>
      <c r="Q7709" s="5">
        <v>20</v>
      </c>
      <c r="R7709" s="5">
        <v>25</v>
      </c>
      <c r="S7709" s="5" t="s">
        <v>26</v>
      </c>
      <c r="T7709" s="5"/>
    </row>
    <row r="7710" spans="1:20" x14ac:dyDescent="0.25">
      <c r="A7710" s="5">
        <f>7703</f>
      </c>
      <c r="B7710" s="5" t="s">
        <v>7729</v>
      </c>
      <c r="C7710" s="5" t="s">
        <v>27</v>
      </c>
      <c r="D7710" s="5" t="s">
        <v>26</v>
      </c>
      <c r="E7710" s="5">
        <v>24</v>
      </c>
      <c r="F7710" s="5">
        <v>70</v>
      </c>
      <c r="G7710" s="5">
        <v>1</v>
      </c>
      <c r="H7710" s="5">
        <v>5</v>
      </c>
      <c r="I7710" s="5">
        <v>21</v>
      </c>
      <c r="J7710" s="5">
        <v>1</v>
      </c>
      <c r="K7710" s="5">
        <v>10</v>
      </c>
      <c r="L7710" s="5">
        <v>24</v>
      </c>
      <c r="M7710" s="5">
        <v>1</v>
      </c>
      <c r="N7710" s="5">
        <v>0</v>
      </c>
      <c r="O7710" s="5">
        <v>22</v>
      </c>
      <c r="P7710" s="5">
        <v>90000</v>
      </c>
      <c r="Q7710" s="5">
        <v>20</v>
      </c>
      <c r="R7710" s="5">
        <v>25</v>
      </c>
      <c r="S7710" s="5" t="s">
        <v>26</v>
      </c>
      <c r="T7710" s="5"/>
    </row>
    <row r="7711" spans="1:20" x14ac:dyDescent="0.25">
      <c r="A7711" s="5">
        <f>7704</f>
      </c>
      <c r="B7711" s="5" t="s">
        <v>7730</v>
      </c>
      <c r="C7711" s="5" t="s">
        <v>27</v>
      </c>
      <c r="D7711" s="5" t="s">
        <v>26</v>
      </c>
      <c r="E7711" s="5">
        <v>24</v>
      </c>
      <c r="F7711" s="5">
        <v>70</v>
      </c>
      <c r="G7711" s="5">
        <v>1</v>
      </c>
      <c r="H7711" s="5">
        <v>5</v>
      </c>
      <c r="I7711" s="5">
        <v>21</v>
      </c>
      <c r="J7711" s="5">
        <v>1</v>
      </c>
      <c r="K7711" s="5">
        <v>10</v>
      </c>
      <c r="L7711" s="5">
        <v>24</v>
      </c>
      <c r="M7711" s="5">
        <v>1</v>
      </c>
      <c r="N7711" s="5">
        <v>0</v>
      </c>
      <c r="O7711" s="5">
        <v>22</v>
      </c>
      <c r="P7711" s="5">
        <v>90000</v>
      </c>
      <c r="Q7711" s="5">
        <v>20</v>
      </c>
      <c r="R7711" s="5">
        <v>25</v>
      </c>
      <c r="S7711" s="5" t="s">
        <v>26</v>
      </c>
      <c r="T7711" s="5"/>
    </row>
    <row r="7712" spans="1:20" x14ac:dyDescent="0.25">
      <c r="A7712" s="5">
        <f>7705</f>
      </c>
      <c r="B7712" s="5" t="s">
        <v>7731</v>
      </c>
      <c r="C7712" s="5" t="s">
        <v>27</v>
      </c>
      <c r="D7712" s="5" t="s">
        <v>26</v>
      </c>
      <c r="E7712" s="5">
        <v>24</v>
      </c>
      <c r="F7712" s="5">
        <v>70</v>
      </c>
      <c r="G7712" s="5">
        <v>1</v>
      </c>
      <c r="H7712" s="5">
        <v>5</v>
      </c>
      <c r="I7712" s="5">
        <v>21</v>
      </c>
      <c r="J7712" s="5">
        <v>1</v>
      </c>
      <c r="K7712" s="5">
        <v>10</v>
      </c>
      <c r="L7712" s="5">
        <v>24</v>
      </c>
      <c r="M7712" s="5">
        <v>1</v>
      </c>
      <c r="N7712" s="5">
        <v>0</v>
      </c>
      <c r="O7712" s="5">
        <v>22</v>
      </c>
      <c r="P7712" s="5">
        <v>90000</v>
      </c>
      <c r="Q7712" s="5">
        <v>20</v>
      </c>
      <c r="R7712" s="5">
        <v>25</v>
      </c>
      <c r="S7712" s="5" t="s">
        <v>26</v>
      </c>
      <c r="T7712" s="5"/>
    </row>
    <row r="7713" spans="1:20" x14ac:dyDescent="0.25">
      <c r="A7713" s="5">
        <f>7706</f>
      </c>
      <c r="B7713" s="5" t="s">
        <v>7732</v>
      </c>
      <c r="C7713" s="5" t="s">
        <v>27</v>
      </c>
      <c r="D7713" s="5" t="s">
        <v>26</v>
      </c>
      <c r="E7713" s="5">
        <v>24</v>
      </c>
      <c r="F7713" s="5">
        <v>70</v>
      </c>
      <c r="G7713" s="5">
        <v>1</v>
      </c>
      <c r="H7713" s="5">
        <v>5</v>
      </c>
      <c r="I7713" s="5">
        <v>21</v>
      </c>
      <c r="J7713" s="5">
        <v>1</v>
      </c>
      <c r="K7713" s="5">
        <v>10</v>
      </c>
      <c r="L7713" s="5">
        <v>24</v>
      </c>
      <c r="M7713" s="5">
        <v>1</v>
      </c>
      <c r="N7713" s="5">
        <v>0</v>
      </c>
      <c r="O7713" s="5">
        <v>22</v>
      </c>
      <c r="P7713" s="5">
        <v>90000</v>
      </c>
      <c r="Q7713" s="5">
        <v>20</v>
      </c>
      <c r="R7713" s="5">
        <v>25</v>
      </c>
      <c r="S7713" s="5" t="s">
        <v>26</v>
      </c>
      <c r="T7713" s="5"/>
    </row>
    <row r="7714" spans="1:20" x14ac:dyDescent="0.25">
      <c r="A7714" s="5">
        <f>7707</f>
      </c>
      <c r="B7714" s="5" t="s">
        <v>7733</v>
      </c>
      <c r="C7714" s="5" t="s">
        <v>27</v>
      </c>
      <c r="D7714" s="5" t="s">
        <v>26</v>
      </c>
      <c r="E7714" s="5">
        <v>24</v>
      </c>
      <c r="F7714" s="5">
        <v>70</v>
      </c>
      <c r="G7714" s="5">
        <v>1</v>
      </c>
      <c r="H7714" s="5">
        <v>5</v>
      </c>
      <c r="I7714" s="5">
        <v>21</v>
      </c>
      <c r="J7714" s="5">
        <v>1</v>
      </c>
      <c r="K7714" s="5">
        <v>10</v>
      </c>
      <c r="L7714" s="5">
        <v>24</v>
      </c>
      <c r="M7714" s="5">
        <v>1</v>
      </c>
      <c r="N7714" s="5">
        <v>0</v>
      </c>
      <c r="O7714" s="5">
        <v>22</v>
      </c>
      <c r="P7714" s="5">
        <v>90000</v>
      </c>
      <c r="Q7714" s="5">
        <v>20</v>
      </c>
      <c r="R7714" s="5">
        <v>25</v>
      </c>
      <c r="S7714" s="5" t="s">
        <v>26</v>
      </c>
      <c r="T7714" s="5"/>
    </row>
    <row r="7715" spans="1:20" x14ac:dyDescent="0.25">
      <c r="A7715" s="5">
        <f>7708</f>
      </c>
      <c r="B7715" s="5" t="s">
        <v>7734</v>
      </c>
      <c r="C7715" s="5" t="s">
        <v>27</v>
      </c>
      <c r="D7715" s="5" t="s">
        <v>26</v>
      </c>
      <c r="E7715" s="5">
        <v>24</v>
      </c>
      <c r="F7715" s="5">
        <v>70</v>
      </c>
      <c r="G7715" s="5">
        <v>1</v>
      </c>
      <c r="H7715" s="5">
        <v>5</v>
      </c>
      <c r="I7715" s="5">
        <v>21</v>
      </c>
      <c r="J7715" s="5">
        <v>1</v>
      </c>
      <c r="K7715" s="5">
        <v>10</v>
      </c>
      <c r="L7715" s="5">
        <v>24</v>
      </c>
      <c r="M7715" s="5">
        <v>1</v>
      </c>
      <c r="N7715" s="5">
        <v>0</v>
      </c>
      <c r="O7715" s="5">
        <v>22</v>
      </c>
      <c r="P7715" s="5">
        <v>90000</v>
      </c>
      <c r="Q7715" s="5">
        <v>20</v>
      </c>
      <c r="R7715" s="5">
        <v>25</v>
      </c>
      <c r="S7715" s="5" t="s">
        <v>26</v>
      </c>
      <c r="T7715" s="5"/>
    </row>
    <row r="7716" spans="1:20" x14ac:dyDescent="0.25">
      <c r="A7716" s="5">
        <f>7709</f>
      </c>
      <c r="B7716" s="5" t="s">
        <v>7735</v>
      </c>
      <c r="C7716" s="5" t="s">
        <v>27</v>
      </c>
      <c r="D7716" s="5" t="s">
        <v>26</v>
      </c>
      <c r="E7716" s="5">
        <v>24</v>
      </c>
      <c r="F7716" s="5">
        <v>70</v>
      </c>
      <c r="G7716" s="5">
        <v>1</v>
      </c>
      <c r="H7716" s="5">
        <v>5</v>
      </c>
      <c r="I7716" s="5">
        <v>21</v>
      </c>
      <c r="J7716" s="5">
        <v>1</v>
      </c>
      <c r="K7716" s="5">
        <v>10</v>
      </c>
      <c r="L7716" s="5">
        <v>24</v>
      </c>
      <c r="M7716" s="5">
        <v>1</v>
      </c>
      <c r="N7716" s="5">
        <v>0</v>
      </c>
      <c r="O7716" s="5">
        <v>22</v>
      </c>
      <c r="P7716" s="5">
        <v>90000</v>
      </c>
      <c r="Q7716" s="5">
        <v>20</v>
      </c>
      <c r="R7716" s="5">
        <v>25</v>
      </c>
      <c r="S7716" s="5" t="s">
        <v>26</v>
      </c>
      <c r="T7716" s="5"/>
    </row>
    <row r="7717" spans="1:20" x14ac:dyDescent="0.25">
      <c r="A7717" s="5">
        <f>7710</f>
      </c>
      <c r="B7717" s="5" t="s">
        <v>7736</v>
      </c>
      <c r="C7717" s="5" t="s">
        <v>27</v>
      </c>
      <c r="D7717" s="5" t="s">
        <v>26</v>
      </c>
      <c r="E7717" s="5">
        <v>24</v>
      </c>
      <c r="F7717" s="5">
        <v>70</v>
      </c>
      <c r="G7717" s="5">
        <v>1</v>
      </c>
      <c r="H7717" s="5">
        <v>5</v>
      </c>
      <c r="I7717" s="5">
        <v>21</v>
      </c>
      <c r="J7717" s="5">
        <v>1</v>
      </c>
      <c r="K7717" s="5">
        <v>10</v>
      </c>
      <c r="L7717" s="5">
        <v>24</v>
      </c>
      <c r="M7717" s="5">
        <v>1</v>
      </c>
      <c r="N7717" s="5">
        <v>0</v>
      </c>
      <c r="O7717" s="5">
        <v>22</v>
      </c>
      <c r="P7717" s="5">
        <v>90000</v>
      </c>
      <c r="Q7717" s="5">
        <v>20</v>
      </c>
      <c r="R7717" s="5">
        <v>25</v>
      </c>
      <c r="S7717" s="5" t="s">
        <v>26</v>
      </c>
      <c r="T7717" s="5"/>
    </row>
    <row r="7718" spans="1:20" x14ac:dyDescent="0.25">
      <c r="A7718" s="5">
        <f>7711</f>
      </c>
      <c r="B7718" s="5" t="s">
        <v>7737</v>
      </c>
      <c r="C7718" s="5" t="s">
        <v>27</v>
      </c>
      <c r="D7718" s="5" t="s">
        <v>26</v>
      </c>
      <c r="E7718" s="5">
        <v>24</v>
      </c>
      <c r="F7718" s="5">
        <v>70</v>
      </c>
      <c r="G7718" s="5">
        <v>1</v>
      </c>
      <c r="H7718" s="5">
        <v>5</v>
      </c>
      <c r="I7718" s="5">
        <v>21</v>
      </c>
      <c r="J7718" s="5">
        <v>1</v>
      </c>
      <c r="K7718" s="5">
        <v>10</v>
      </c>
      <c r="L7718" s="5">
        <v>24</v>
      </c>
      <c r="M7718" s="5">
        <v>1</v>
      </c>
      <c r="N7718" s="5">
        <v>0</v>
      </c>
      <c r="O7718" s="5">
        <v>22</v>
      </c>
      <c r="P7718" s="5">
        <v>90000</v>
      </c>
      <c r="Q7718" s="5">
        <v>20</v>
      </c>
      <c r="R7718" s="5">
        <v>25</v>
      </c>
      <c r="S7718" s="5" t="s">
        <v>26</v>
      </c>
      <c r="T7718" s="5"/>
    </row>
    <row r="7719" spans="1:20" x14ac:dyDescent="0.25">
      <c r="A7719" s="5">
        <f>7712</f>
      </c>
      <c r="B7719" s="5" t="s">
        <v>7738</v>
      </c>
      <c r="C7719" s="5" t="s">
        <v>27</v>
      </c>
      <c r="D7719" s="5" t="s">
        <v>26</v>
      </c>
      <c r="E7719" s="5">
        <v>24</v>
      </c>
      <c r="F7719" s="5">
        <v>70</v>
      </c>
      <c r="G7719" s="5">
        <v>1</v>
      </c>
      <c r="H7719" s="5">
        <v>5</v>
      </c>
      <c r="I7719" s="5">
        <v>21</v>
      </c>
      <c r="J7719" s="5">
        <v>1</v>
      </c>
      <c r="K7719" s="5">
        <v>10</v>
      </c>
      <c r="L7719" s="5">
        <v>24</v>
      </c>
      <c r="M7719" s="5">
        <v>1</v>
      </c>
      <c r="N7719" s="5">
        <v>0</v>
      </c>
      <c r="O7719" s="5">
        <v>22</v>
      </c>
      <c r="P7719" s="5">
        <v>90000</v>
      </c>
      <c r="Q7719" s="5">
        <v>20</v>
      </c>
      <c r="R7719" s="5">
        <v>25</v>
      </c>
      <c r="S7719" s="5" t="s">
        <v>26</v>
      </c>
      <c r="T7719" s="5"/>
    </row>
    <row r="7720" spans="1:20" x14ac:dyDescent="0.25">
      <c r="A7720" s="5">
        <f>7713</f>
      </c>
      <c r="B7720" s="5" t="s">
        <v>7739</v>
      </c>
      <c r="C7720" s="5" t="s">
        <v>27</v>
      </c>
      <c r="D7720" s="5" t="s">
        <v>26</v>
      </c>
      <c r="E7720" s="5">
        <v>24</v>
      </c>
      <c r="F7720" s="5">
        <v>70</v>
      </c>
      <c r="G7720" s="5">
        <v>1</v>
      </c>
      <c r="H7720" s="5">
        <v>5</v>
      </c>
      <c r="I7720" s="5">
        <v>21</v>
      </c>
      <c r="J7720" s="5">
        <v>1</v>
      </c>
      <c r="K7720" s="5">
        <v>10</v>
      </c>
      <c r="L7720" s="5">
        <v>24</v>
      </c>
      <c r="M7720" s="5">
        <v>1</v>
      </c>
      <c r="N7720" s="5">
        <v>0</v>
      </c>
      <c r="O7720" s="5">
        <v>22</v>
      </c>
      <c r="P7720" s="5">
        <v>90000</v>
      </c>
      <c r="Q7720" s="5">
        <v>20</v>
      </c>
      <c r="R7720" s="5">
        <v>25</v>
      </c>
      <c r="S7720" s="5" t="s">
        <v>26</v>
      </c>
      <c r="T7720" s="5"/>
    </row>
    <row r="7721" spans="1:20" x14ac:dyDescent="0.25">
      <c r="A7721" s="5">
        <f>7714</f>
      </c>
      <c r="B7721" s="5" t="s">
        <v>7740</v>
      </c>
      <c r="C7721" s="5" t="s">
        <v>27</v>
      </c>
      <c r="D7721" s="5" t="s">
        <v>26</v>
      </c>
      <c r="E7721" s="5">
        <v>24</v>
      </c>
      <c r="F7721" s="5">
        <v>70</v>
      </c>
      <c r="G7721" s="5">
        <v>1</v>
      </c>
      <c r="H7721" s="5">
        <v>5</v>
      </c>
      <c r="I7721" s="5">
        <v>21</v>
      </c>
      <c r="J7721" s="5">
        <v>1</v>
      </c>
      <c r="K7721" s="5">
        <v>10</v>
      </c>
      <c r="L7721" s="5">
        <v>24</v>
      </c>
      <c r="M7721" s="5">
        <v>1</v>
      </c>
      <c r="N7721" s="5">
        <v>0</v>
      </c>
      <c r="O7721" s="5">
        <v>22</v>
      </c>
      <c r="P7721" s="5">
        <v>90000</v>
      </c>
      <c r="Q7721" s="5">
        <v>20</v>
      </c>
      <c r="R7721" s="5">
        <v>25</v>
      </c>
      <c r="S7721" s="5" t="s">
        <v>26</v>
      </c>
      <c r="T7721" s="5"/>
    </row>
    <row r="7722" spans="1:20" x14ac:dyDescent="0.25">
      <c r="A7722" s="5">
        <f>7715</f>
      </c>
      <c r="B7722" s="5" t="s">
        <v>7741</v>
      </c>
      <c r="C7722" s="5" t="s">
        <v>27</v>
      </c>
      <c r="D7722" s="5" t="s">
        <v>26</v>
      </c>
      <c r="E7722" s="5">
        <v>24</v>
      </c>
      <c r="F7722" s="5">
        <v>70</v>
      </c>
      <c r="G7722" s="5">
        <v>1</v>
      </c>
      <c r="H7722" s="5">
        <v>5</v>
      </c>
      <c r="I7722" s="5">
        <v>21</v>
      </c>
      <c r="J7722" s="5">
        <v>1</v>
      </c>
      <c r="K7722" s="5">
        <v>10</v>
      </c>
      <c r="L7722" s="5">
        <v>24</v>
      </c>
      <c r="M7722" s="5">
        <v>1</v>
      </c>
      <c r="N7722" s="5">
        <v>0</v>
      </c>
      <c r="O7722" s="5">
        <v>22</v>
      </c>
      <c r="P7722" s="5">
        <v>90000</v>
      </c>
      <c r="Q7722" s="5">
        <v>20</v>
      </c>
      <c r="R7722" s="5">
        <v>25</v>
      </c>
      <c r="S7722" s="5" t="s">
        <v>26</v>
      </c>
      <c r="T7722" s="5"/>
    </row>
    <row r="7723" spans="1:20" x14ac:dyDescent="0.25">
      <c r="A7723" s="5">
        <f>7716</f>
      </c>
      <c r="B7723" s="5" t="s">
        <v>7742</v>
      </c>
      <c r="C7723" s="5" t="s">
        <v>27</v>
      </c>
      <c r="D7723" s="5" t="s">
        <v>26</v>
      </c>
      <c r="E7723" s="5">
        <v>24</v>
      </c>
      <c r="F7723" s="5">
        <v>70</v>
      </c>
      <c r="G7723" s="5">
        <v>1</v>
      </c>
      <c r="H7723" s="5">
        <v>5</v>
      </c>
      <c r="I7723" s="5">
        <v>21</v>
      </c>
      <c r="J7723" s="5">
        <v>1</v>
      </c>
      <c r="K7723" s="5">
        <v>10</v>
      </c>
      <c r="L7723" s="5">
        <v>24</v>
      </c>
      <c r="M7723" s="5">
        <v>1</v>
      </c>
      <c r="N7723" s="5">
        <v>0</v>
      </c>
      <c r="O7723" s="5">
        <v>22</v>
      </c>
      <c r="P7723" s="5">
        <v>90000</v>
      </c>
      <c r="Q7723" s="5">
        <v>20</v>
      </c>
      <c r="R7723" s="5">
        <v>25</v>
      </c>
      <c r="S7723" s="5" t="s">
        <v>26</v>
      </c>
      <c r="T7723" s="5"/>
    </row>
    <row r="7724" spans="1:20" x14ac:dyDescent="0.25">
      <c r="A7724" s="5">
        <f>7717</f>
      </c>
      <c r="B7724" s="5" t="s">
        <v>7743</v>
      </c>
      <c r="C7724" s="5" t="s">
        <v>27</v>
      </c>
      <c r="D7724" s="5" t="s">
        <v>26</v>
      </c>
      <c r="E7724" s="5">
        <v>24</v>
      </c>
      <c r="F7724" s="5">
        <v>70</v>
      </c>
      <c r="G7724" s="5">
        <v>1</v>
      </c>
      <c r="H7724" s="5">
        <v>5</v>
      </c>
      <c r="I7724" s="5">
        <v>21</v>
      </c>
      <c r="J7724" s="5">
        <v>1</v>
      </c>
      <c r="K7724" s="5">
        <v>10</v>
      </c>
      <c r="L7724" s="5">
        <v>24</v>
      </c>
      <c r="M7724" s="5">
        <v>1</v>
      </c>
      <c r="N7724" s="5">
        <v>0</v>
      </c>
      <c r="O7724" s="5">
        <v>22</v>
      </c>
      <c r="P7724" s="5">
        <v>90000</v>
      </c>
      <c r="Q7724" s="5">
        <v>20</v>
      </c>
      <c r="R7724" s="5">
        <v>25</v>
      </c>
      <c r="S7724" s="5" t="s">
        <v>26</v>
      </c>
      <c r="T7724" s="5"/>
    </row>
    <row r="7725" spans="1:20" x14ac:dyDescent="0.25">
      <c r="A7725" s="5">
        <f>7718</f>
      </c>
      <c r="B7725" s="5" t="s">
        <v>7744</v>
      </c>
      <c r="C7725" s="5" t="s">
        <v>27</v>
      </c>
      <c r="D7725" s="5" t="s">
        <v>26</v>
      </c>
      <c r="E7725" s="5">
        <v>24</v>
      </c>
      <c r="F7725" s="5">
        <v>70</v>
      </c>
      <c r="G7725" s="5">
        <v>1</v>
      </c>
      <c r="H7725" s="5">
        <v>5</v>
      </c>
      <c r="I7725" s="5">
        <v>21</v>
      </c>
      <c r="J7725" s="5">
        <v>1</v>
      </c>
      <c r="K7725" s="5">
        <v>10</v>
      </c>
      <c r="L7725" s="5">
        <v>24</v>
      </c>
      <c r="M7725" s="5">
        <v>1</v>
      </c>
      <c r="N7725" s="5">
        <v>0</v>
      </c>
      <c r="O7725" s="5">
        <v>22</v>
      </c>
      <c r="P7725" s="5">
        <v>90000</v>
      </c>
      <c r="Q7725" s="5">
        <v>20</v>
      </c>
      <c r="R7725" s="5">
        <v>25</v>
      </c>
      <c r="S7725" s="5" t="s">
        <v>26</v>
      </c>
      <c r="T7725" s="5"/>
    </row>
    <row r="7726" spans="1:20" x14ac:dyDescent="0.25">
      <c r="A7726" s="5">
        <f>7719</f>
      </c>
      <c r="B7726" s="5" t="s">
        <v>7745</v>
      </c>
      <c r="C7726" s="5" t="s">
        <v>27</v>
      </c>
      <c r="D7726" s="5" t="s">
        <v>26</v>
      </c>
      <c r="E7726" s="5">
        <v>24</v>
      </c>
      <c r="F7726" s="5">
        <v>70</v>
      </c>
      <c r="G7726" s="5">
        <v>1</v>
      </c>
      <c r="H7726" s="5">
        <v>5</v>
      </c>
      <c r="I7726" s="5">
        <v>21</v>
      </c>
      <c r="J7726" s="5">
        <v>1</v>
      </c>
      <c r="K7726" s="5">
        <v>10</v>
      </c>
      <c r="L7726" s="5">
        <v>24</v>
      </c>
      <c r="M7726" s="5">
        <v>1</v>
      </c>
      <c r="N7726" s="5">
        <v>0</v>
      </c>
      <c r="O7726" s="5">
        <v>22</v>
      </c>
      <c r="P7726" s="5">
        <v>90000</v>
      </c>
      <c r="Q7726" s="5">
        <v>20</v>
      </c>
      <c r="R7726" s="5">
        <v>25</v>
      </c>
      <c r="S7726" s="5" t="s">
        <v>26</v>
      </c>
      <c r="T7726" s="5"/>
    </row>
    <row r="7727" spans="1:20" x14ac:dyDescent="0.25">
      <c r="A7727" s="5">
        <f>7720</f>
      </c>
      <c r="B7727" s="5" t="s">
        <v>7746</v>
      </c>
      <c r="C7727" s="5" t="s">
        <v>27</v>
      </c>
      <c r="D7727" s="5" t="s">
        <v>26</v>
      </c>
      <c r="E7727" s="5">
        <v>24</v>
      </c>
      <c r="F7727" s="5">
        <v>70</v>
      </c>
      <c r="G7727" s="5">
        <v>1</v>
      </c>
      <c r="H7727" s="5">
        <v>5</v>
      </c>
      <c r="I7727" s="5">
        <v>21</v>
      </c>
      <c r="J7727" s="5">
        <v>1</v>
      </c>
      <c r="K7727" s="5">
        <v>10</v>
      </c>
      <c r="L7727" s="5">
        <v>24</v>
      </c>
      <c r="M7727" s="5">
        <v>1</v>
      </c>
      <c r="N7727" s="5">
        <v>0</v>
      </c>
      <c r="O7727" s="5">
        <v>22</v>
      </c>
      <c r="P7727" s="5">
        <v>90000</v>
      </c>
      <c r="Q7727" s="5">
        <v>20</v>
      </c>
      <c r="R7727" s="5">
        <v>25</v>
      </c>
      <c r="S7727" s="5" t="s">
        <v>26</v>
      </c>
      <c r="T7727" s="5"/>
    </row>
    <row r="7728" spans="1:20" x14ac:dyDescent="0.25">
      <c r="A7728" s="5">
        <f>7721</f>
      </c>
      <c r="B7728" s="5" t="s">
        <v>7747</v>
      </c>
      <c r="C7728" s="5" t="s">
        <v>27</v>
      </c>
      <c r="D7728" s="5" t="s">
        <v>26</v>
      </c>
      <c r="E7728" s="5">
        <v>24</v>
      </c>
      <c r="F7728" s="5">
        <v>70</v>
      </c>
      <c r="G7728" s="5">
        <v>1</v>
      </c>
      <c r="H7728" s="5">
        <v>5</v>
      </c>
      <c r="I7728" s="5">
        <v>21</v>
      </c>
      <c r="J7728" s="5">
        <v>1</v>
      </c>
      <c r="K7728" s="5">
        <v>10</v>
      </c>
      <c r="L7728" s="5">
        <v>24</v>
      </c>
      <c r="M7728" s="5">
        <v>1</v>
      </c>
      <c r="N7728" s="5">
        <v>0</v>
      </c>
      <c r="O7728" s="5">
        <v>22</v>
      </c>
      <c r="P7728" s="5">
        <v>90000</v>
      </c>
      <c r="Q7728" s="5">
        <v>20</v>
      </c>
      <c r="R7728" s="5">
        <v>25</v>
      </c>
      <c r="S7728" s="5" t="s">
        <v>26</v>
      </c>
      <c r="T7728" s="5"/>
    </row>
    <row r="7729" spans="1:20" x14ac:dyDescent="0.25">
      <c r="A7729" s="5">
        <f>7722</f>
      </c>
      <c r="B7729" s="5" t="s">
        <v>7748</v>
      </c>
      <c r="C7729" s="5" t="s">
        <v>27</v>
      </c>
      <c r="D7729" s="5" t="s">
        <v>26</v>
      </c>
      <c r="E7729" s="5">
        <v>24</v>
      </c>
      <c r="F7729" s="5">
        <v>70</v>
      </c>
      <c r="G7729" s="5">
        <v>1</v>
      </c>
      <c r="H7729" s="5">
        <v>5</v>
      </c>
      <c r="I7729" s="5">
        <v>21</v>
      </c>
      <c r="J7729" s="5">
        <v>1</v>
      </c>
      <c r="K7729" s="5">
        <v>10</v>
      </c>
      <c r="L7729" s="5">
        <v>24</v>
      </c>
      <c r="M7729" s="5">
        <v>1</v>
      </c>
      <c r="N7729" s="5">
        <v>0</v>
      </c>
      <c r="O7729" s="5">
        <v>22</v>
      </c>
      <c r="P7729" s="5">
        <v>90000</v>
      </c>
      <c r="Q7729" s="5">
        <v>20</v>
      </c>
      <c r="R7729" s="5">
        <v>25</v>
      </c>
      <c r="S7729" s="5" t="s">
        <v>26</v>
      </c>
      <c r="T7729" s="5"/>
    </row>
    <row r="7730" spans="1:20" x14ac:dyDescent="0.25">
      <c r="A7730" s="5">
        <f>7723</f>
      </c>
      <c r="B7730" s="5" t="s">
        <v>7749</v>
      </c>
      <c r="C7730" s="5" t="s">
        <v>27</v>
      </c>
      <c r="D7730" s="5" t="s">
        <v>26</v>
      </c>
      <c r="E7730" s="5">
        <v>24</v>
      </c>
      <c r="F7730" s="5">
        <v>70</v>
      </c>
      <c r="G7730" s="5">
        <v>1</v>
      </c>
      <c r="H7730" s="5">
        <v>5</v>
      </c>
      <c r="I7730" s="5">
        <v>21</v>
      </c>
      <c r="J7730" s="5">
        <v>1</v>
      </c>
      <c r="K7730" s="5">
        <v>10</v>
      </c>
      <c r="L7730" s="5">
        <v>24</v>
      </c>
      <c r="M7730" s="5">
        <v>1</v>
      </c>
      <c r="N7730" s="5">
        <v>0</v>
      </c>
      <c r="O7730" s="5">
        <v>22</v>
      </c>
      <c r="P7730" s="5">
        <v>90000</v>
      </c>
      <c r="Q7730" s="5">
        <v>20</v>
      </c>
      <c r="R7730" s="5">
        <v>25</v>
      </c>
      <c r="S7730" s="5" t="s">
        <v>26</v>
      </c>
      <c r="T7730" s="5"/>
    </row>
    <row r="7731" spans="1:20" x14ac:dyDescent="0.25">
      <c r="A7731" s="5">
        <f>7724</f>
      </c>
      <c r="B7731" s="5" t="s">
        <v>7750</v>
      </c>
      <c r="C7731" s="5" t="s">
        <v>27</v>
      </c>
      <c r="D7731" s="5" t="s">
        <v>26</v>
      </c>
      <c r="E7731" s="5">
        <v>24</v>
      </c>
      <c r="F7731" s="5">
        <v>70</v>
      </c>
      <c r="G7731" s="5">
        <v>1</v>
      </c>
      <c r="H7731" s="5">
        <v>5</v>
      </c>
      <c r="I7731" s="5">
        <v>21</v>
      </c>
      <c r="J7731" s="5">
        <v>1</v>
      </c>
      <c r="K7731" s="5">
        <v>10</v>
      </c>
      <c r="L7731" s="5">
        <v>24</v>
      </c>
      <c r="M7731" s="5">
        <v>1</v>
      </c>
      <c r="N7731" s="5">
        <v>0</v>
      </c>
      <c r="O7731" s="5">
        <v>22</v>
      </c>
      <c r="P7731" s="5">
        <v>90000</v>
      </c>
      <c r="Q7731" s="5">
        <v>20</v>
      </c>
      <c r="R7731" s="5">
        <v>25</v>
      </c>
      <c r="S7731" s="5" t="s">
        <v>26</v>
      </c>
      <c r="T7731" s="5"/>
    </row>
    <row r="7732" spans="1:20" x14ac:dyDescent="0.25">
      <c r="A7732" s="5">
        <f>7725</f>
      </c>
      <c r="B7732" s="5" t="s">
        <v>7751</v>
      </c>
      <c r="C7732" s="5" t="s">
        <v>27</v>
      </c>
      <c r="D7732" s="5" t="s">
        <v>26</v>
      </c>
      <c r="E7732" s="5">
        <v>24</v>
      </c>
      <c r="F7732" s="5">
        <v>70</v>
      </c>
      <c r="G7732" s="5">
        <v>1</v>
      </c>
      <c r="H7732" s="5">
        <v>5</v>
      </c>
      <c r="I7732" s="5">
        <v>21</v>
      </c>
      <c r="J7732" s="5">
        <v>1</v>
      </c>
      <c r="K7732" s="5">
        <v>10</v>
      </c>
      <c r="L7732" s="5">
        <v>24</v>
      </c>
      <c r="M7732" s="5">
        <v>1</v>
      </c>
      <c r="N7732" s="5">
        <v>0</v>
      </c>
      <c r="O7732" s="5">
        <v>22</v>
      </c>
      <c r="P7732" s="5">
        <v>90000</v>
      </c>
      <c r="Q7732" s="5">
        <v>20</v>
      </c>
      <c r="R7732" s="5">
        <v>25</v>
      </c>
      <c r="S7732" s="5" t="s">
        <v>26</v>
      </c>
      <c r="T7732" s="5"/>
    </row>
    <row r="7733" spans="1:20" x14ac:dyDescent="0.25">
      <c r="A7733" s="5">
        <f>7726</f>
      </c>
      <c r="B7733" s="5" t="s">
        <v>7752</v>
      </c>
      <c r="C7733" s="5" t="s">
        <v>27</v>
      </c>
      <c r="D7733" s="5" t="s">
        <v>26</v>
      </c>
      <c r="E7733" s="5">
        <v>24</v>
      </c>
      <c r="F7733" s="5">
        <v>70</v>
      </c>
      <c r="G7733" s="5">
        <v>1</v>
      </c>
      <c r="H7733" s="5">
        <v>5</v>
      </c>
      <c r="I7733" s="5">
        <v>21</v>
      </c>
      <c r="J7733" s="5">
        <v>1</v>
      </c>
      <c r="K7733" s="5">
        <v>10</v>
      </c>
      <c r="L7733" s="5">
        <v>24</v>
      </c>
      <c r="M7733" s="5">
        <v>1</v>
      </c>
      <c r="N7733" s="5">
        <v>0</v>
      </c>
      <c r="O7733" s="5">
        <v>22</v>
      </c>
      <c r="P7733" s="5">
        <v>90000</v>
      </c>
      <c r="Q7733" s="5">
        <v>20</v>
      </c>
      <c r="R7733" s="5">
        <v>25</v>
      </c>
      <c r="S7733" s="5" t="s">
        <v>26</v>
      </c>
      <c r="T7733" s="5"/>
    </row>
    <row r="7734" spans="1:20" x14ac:dyDescent="0.25">
      <c r="A7734" s="5">
        <f>7727</f>
      </c>
      <c r="B7734" s="5" t="s">
        <v>7753</v>
      </c>
      <c r="C7734" s="5" t="s">
        <v>27</v>
      </c>
      <c r="D7734" s="5" t="s">
        <v>26</v>
      </c>
      <c r="E7734" s="5">
        <v>24</v>
      </c>
      <c r="F7734" s="5">
        <v>70</v>
      </c>
      <c r="G7734" s="5">
        <v>1</v>
      </c>
      <c r="H7734" s="5">
        <v>5</v>
      </c>
      <c r="I7734" s="5">
        <v>21</v>
      </c>
      <c r="J7734" s="5">
        <v>1</v>
      </c>
      <c r="K7734" s="5">
        <v>10</v>
      </c>
      <c r="L7734" s="5">
        <v>24</v>
      </c>
      <c r="M7734" s="5">
        <v>1</v>
      </c>
      <c r="N7734" s="5">
        <v>0</v>
      </c>
      <c r="O7734" s="5">
        <v>22</v>
      </c>
      <c r="P7734" s="5">
        <v>90000</v>
      </c>
      <c r="Q7734" s="5">
        <v>20</v>
      </c>
      <c r="R7734" s="5">
        <v>25</v>
      </c>
      <c r="S7734" s="5" t="s">
        <v>26</v>
      </c>
      <c r="T7734" s="5"/>
    </row>
    <row r="7735" spans="1:20" x14ac:dyDescent="0.25">
      <c r="A7735" s="5">
        <f>7728</f>
      </c>
      <c r="B7735" s="5" t="s">
        <v>7754</v>
      </c>
      <c r="C7735" s="5" t="s">
        <v>27</v>
      </c>
      <c r="D7735" s="5" t="s">
        <v>26</v>
      </c>
      <c r="E7735" s="5">
        <v>24</v>
      </c>
      <c r="F7735" s="5">
        <v>70</v>
      </c>
      <c r="G7735" s="5">
        <v>1</v>
      </c>
      <c r="H7735" s="5">
        <v>5</v>
      </c>
      <c r="I7735" s="5">
        <v>21</v>
      </c>
      <c r="J7735" s="5">
        <v>1</v>
      </c>
      <c r="K7735" s="5">
        <v>10</v>
      </c>
      <c r="L7735" s="5">
        <v>24</v>
      </c>
      <c r="M7735" s="5">
        <v>1</v>
      </c>
      <c r="N7735" s="5">
        <v>0</v>
      </c>
      <c r="O7735" s="5">
        <v>22</v>
      </c>
      <c r="P7735" s="5">
        <v>90000</v>
      </c>
      <c r="Q7735" s="5">
        <v>20</v>
      </c>
      <c r="R7735" s="5">
        <v>25</v>
      </c>
      <c r="S7735" s="5" t="s">
        <v>26</v>
      </c>
      <c r="T7735" s="5"/>
    </row>
    <row r="7736" spans="1:20" x14ac:dyDescent="0.25">
      <c r="A7736" s="5">
        <f>7729</f>
      </c>
      <c r="B7736" s="5" t="s">
        <v>7755</v>
      </c>
      <c r="C7736" s="5" t="s">
        <v>27</v>
      </c>
      <c r="D7736" s="5" t="s">
        <v>26</v>
      </c>
      <c r="E7736" s="5">
        <v>24</v>
      </c>
      <c r="F7736" s="5">
        <v>70</v>
      </c>
      <c r="G7736" s="5">
        <v>1</v>
      </c>
      <c r="H7736" s="5">
        <v>5</v>
      </c>
      <c r="I7736" s="5">
        <v>21</v>
      </c>
      <c r="J7736" s="5">
        <v>1</v>
      </c>
      <c r="K7736" s="5">
        <v>10</v>
      </c>
      <c r="L7736" s="5">
        <v>24</v>
      </c>
      <c r="M7736" s="5">
        <v>1</v>
      </c>
      <c r="N7736" s="5">
        <v>0</v>
      </c>
      <c r="O7736" s="5">
        <v>22</v>
      </c>
      <c r="P7736" s="5">
        <v>90000</v>
      </c>
      <c r="Q7736" s="5">
        <v>20</v>
      </c>
      <c r="R7736" s="5">
        <v>25</v>
      </c>
      <c r="S7736" s="5" t="s">
        <v>26</v>
      </c>
      <c r="T7736" s="5"/>
    </row>
    <row r="7737" spans="1:20" x14ac:dyDescent="0.25">
      <c r="A7737" s="5">
        <f>7730</f>
      </c>
      <c r="B7737" s="5" t="s">
        <v>7756</v>
      </c>
      <c r="C7737" s="5" t="s">
        <v>27</v>
      </c>
      <c r="D7737" s="5" t="s">
        <v>26</v>
      </c>
      <c r="E7737" s="5">
        <v>24</v>
      </c>
      <c r="F7737" s="5">
        <v>70</v>
      </c>
      <c r="G7737" s="5">
        <v>1</v>
      </c>
      <c r="H7737" s="5">
        <v>5</v>
      </c>
      <c r="I7737" s="5">
        <v>21</v>
      </c>
      <c r="J7737" s="5">
        <v>1</v>
      </c>
      <c r="K7737" s="5">
        <v>10</v>
      </c>
      <c r="L7737" s="5">
        <v>24</v>
      </c>
      <c r="M7737" s="5">
        <v>1</v>
      </c>
      <c r="N7737" s="5">
        <v>0</v>
      </c>
      <c r="O7737" s="5">
        <v>22</v>
      </c>
      <c r="P7737" s="5">
        <v>90000</v>
      </c>
      <c r="Q7737" s="5">
        <v>20</v>
      </c>
      <c r="R7737" s="5">
        <v>25</v>
      </c>
      <c r="S7737" s="5" t="s">
        <v>26</v>
      </c>
      <c r="T7737" s="5"/>
    </row>
    <row r="7738" spans="1:20" x14ac:dyDescent="0.25">
      <c r="A7738" s="5">
        <f>7731</f>
      </c>
      <c r="B7738" s="5" t="s">
        <v>7757</v>
      </c>
      <c r="C7738" s="5" t="s">
        <v>27</v>
      </c>
      <c r="D7738" s="5" t="s">
        <v>26</v>
      </c>
      <c r="E7738" s="5">
        <v>24</v>
      </c>
      <c r="F7738" s="5">
        <v>70</v>
      </c>
      <c r="G7738" s="5">
        <v>1</v>
      </c>
      <c r="H7738" s="5">
        <v>5</v>
      </c>
      <c r="I7738" s="5">
        <v>21</v>
      </c>
      <c r="J7738" s="5">
        <v>1</v>
      </c>
      <c r="K7738" s="5">
        <v>10</v>
      </c>
      <c r="L7738" s="5">
        <v>24</v>
      </c>
      <c r="M7738" s="5">
        <v>1</v>
      </c>
      <c r="N7738" s="5">
        <v>0</v>
      </c>
      <c r="O7738" s="5">
        <v>22</v>
      </c>
      <c r="P7738" s="5">
        <v>90000</v>
      </c>
      <c r="Q7738" s="5">
        <v>20</v>
      </c>
      <c r="R7738" s="5">
        <v>25</v>
      </c>
      <c r="S7738" s="5" t="s">
        <v>26</v>
      </c>
      <c r="T7738" s="5"/>
    </row>
    <row r="7739" spans="1:20" x14ac:dyDescent="0.25">
      <c r="A7739" s="5">
        <f>7732</f>
      </c>
      <c r="B7739" s="5" t="s">
        <v>7758</v>
      </c>
      <c r="C7739" s="5" t="s">
        <v>27</v>
      </c>
      <c r="D7739" s="5" t="s">
        <v>26</v>
      </c>
      <c r="E7739" s="5">
        <v>24</v>
      </c>
      <c r="F7739" s="5">
        <v>70</v>
      </c>
      <c r="G7739" s="5">
        <v>1</v>
      </c>
      <c r="H7739" s="5">
        <v>5</v>
      </c>
      <c r="I7739" s="5">
        <v>21</v>
      </c>
      <c r="J7739" s="5">
        <v>1</v>
      </c>
      <c r="K7739" s="5">
        <v>10</v>
      </c>
      <c r="L7739" s="5">
        <v>24</v>
      </c>
      <c r="M7739" s="5">
        <v>1</v>
      </c>
      <c r="N7739" s="5">
        <v>0</v>
      </c>
      <c r="O7739" s="5">
        <v>22</v>
      </c>
      <c r="P7739" s="5">
        <v>90000</v>
      </c>
      <c r="Q7739" s="5">
        <v>20</v>
      </c>
      <c r="R7739" s="5">
        <v>25</v>
      </c>
      <c r="S7739" s="5" t="s">
        <v>26</v>
      </c>
      <c r="T7739" s="5"/>
    </row>
    <row r="7740" spans="1:20" x14ac:dyDescent="0.25">
      <c r="A7740" s="5">
        <f>7733</f>
      </c>
      <c r="B7740" s="5" t="s">
        <v>7759</v>
      </c>
      <c r="C7740" s="5" t="s">
        <v>27</v>
      </c>
      <c r="D7740" s="5" t="s">
        <v>26</v>
      </c>
      <c r="E7740" s="5">
        <v>24</v>
      </c>
      <c r="F7740" s="5">
        <v>70</v>
      </c>
      <c r="G7740" s="5">
        <v>1</v>
      </c>
      <c r="H7740" s="5">
        <v>5</v>
      </c>
      <c r="I7740" s="5">
        <v>21</v>
      </c>
      <c r="J7740" s="5">
        <v>1</v>
      </c>
      <c r="K7740" s="5">
        <v>10</v>
      </c>
      <c r="L7740" s="5">
        <v>24</v>
      </c>
      <c r="M7740" s="5">
        <v>1</v>
      </c>
      <c r="N7740" s="5">
        <v>0</v>
      </c>
      <c r="O7740" s="5">
        <v>22</v>
      </c>
      <c r="P7740" s="5">
        <v>90000</v>
      </c>
      <c r="Q7740" s="5">
        <v>20</v>
      </c>
      <c r="R7740" s="5">
        <v>25</v>
      </c>
      <c r="S7740" s="5" t="s">
        <v>26</v>
      </c>
      <c r="T7740" s="5"/>
    </row>
    <row r="7741" spans="1:20" x14ac:dyDescent="0.25">
      <c r="A7741" s="5">
        <f>7734</f>
      </c>
      <c r="B7741" s="5" t="s">
        <v>7760</v>
      </c>
      <c r="C7741" s="5" t="s">
        <v>27</v>
      </c>
      <c r="D7741" s="5" t="s">
        <v>26</v>
      </c>
      <c r="E7741" s="5">
        <v>24</v>
      </c>
      <c r="F7741" s="5">
        <v>70</v>
      </c>
      <c r="G7741" s="5">
        <v>1</v>
      </c>
      <c r="H7741" s="5">
        <v>5</v>
      </c>
      <c r="I7741" s="5">
        <v>21</v>
      </c>
      <c r="J7741" s="5">
        <v>1</v>
      </c>
      <c r="K7741" s="5">
        <v>10</v>
      </c>
      <c r="L7741" s="5">
        <v>24</v>
      </c>
      <c r="M7741" s="5">
        <v>1</v>
      </c>
      <c r="N7741" s="5">
        <v>0</v>
      </c>
      <c r="O7741" s="5">
        <v>22</v>
      </c>
      <c r="P7741" s="5">
        <v>90000</v>
      </c>
      <c r="Q7741" s="5">
        <v>20</v>
      </c>
      <c r="R7741" s="5">
        <v>25</v>
      </c>
      <c r="S7741" s="5" t="s">
        <v>26</v>
      </c>
      <c r="T7741" s="5"/>
    </row>
    <row r="7742" spans="1:20" x14ac:dyDescent="0.25">
      <c r="A7742" s="5">
        <f>7735</f>
      </c>
      <c r="B7742" s="5" t="s">
        <v>7761</v>
      </c>
      <c r="C7742" s="5" t="s">
        <v>27</v>
      </c>
      <c r="D7742" s="5" t="s">
        <v>26</v>
      </c>
      <c r="E7742" s="5">
        <v>24</v>
      </c>
      <c r="F7742" s="5">
        <v>70</v>
      </c>
      <c r="G7742" s="5">
        <v>1</v>
      </c>
      <c r="H7742" s="5">
        <v>5</v>
      </c>
      <c r="I7742" s="5">
        <v>21</v>
      </c>
      <c r="J7742" s="5">
        <v>1</v>
      </c>
      <c r="K7742" s="5">
        <v>10</v>
      </c>
      <c r="L7742" s="5">
        <v>24</v>
      </c>
      <c r="M7742" s="5">
        <v>1</v>
      </c>
      <c r="N7742" s="5">
        <v>0</v>
      </c>
      <c r="O7742" s="5">
        <v>22</v>
      </c>
      <c r="P7742" s="5">
        <v>90000</v>
      </c>
      <c r="Q7742" s="5">
        <v>20</v>
      </c>
      <c r="R7742" s="5">
        <v>25</v>
      </c>
      <c r="S7742" s="5" t="s">
        <v>26</v>
      </c>
      <c r="T7742" s="5"/>
    </row>
    <row r="7743" spans="1:20" x14ac:dyDescent="0.25">
      <c r="A7743" s="5">
        <f>7736</f>
      </c>
      <c r="B7743" s="5" t="s">
        <v>7762</v>
      </c>
      <c r="C7743" s="5" t="s">
        <v>27</v>
      </c>
      <c r="D7743" s="5" t="s">
        <v>26</v>
      </c>
      <c r="E7743" s="5">
        <v>24</v>
      </c>
      <c r="F7743" s="5">
        <v>70</v>
      </c>
      <c r="G7743" s="5">
        <v>1</v>
      </c>
      <c r="H7743" s="5">
        <v>5</v>
      </c>
      <c r="I7743" s="5">
        <v>21</v>
      </c>
      <c r="J7743" s="5">
        <v>1</v>
      </c>
      <c r="K7743" s="5">
        <v>10</v>
      </c>
      <c r="L7743" s="5">
        <v>24</v>
      </c>
      <c r="M7743" s="5">
        <v>1</v>
      </c>
      <c r="N7743" s="5">
        <v>0</v>
      </c>
      <c r="O7743" s="5">
        <v>22</v>
      </c>
      <c r="P7743" s="5">
        <v>90000</v>
      </c>
      <c r="Q7743" s="5">
        <v>20</v>
      </c>
      <c r="R7743" s="5">
        <v>25</v>
      </c>
      <c r="S7743" s="5" t="s">
        <v>26</v>
      </c>
      <c r="T7743" s="5"/>
    </row>
    <row r="7744" spans="1:20" x14ac:dyDescent="0.25">
      <c r="A7744" s="5">
        <f>7737</f>
      </c>
      <c r="B7744" s="5" t="s">
        <v>7763</v>
      </c>
      <c r="C7744" s="5" t="s">
        <v>27</v>
      </c>
      <c r="D7744" s="5" t="s">
        <v>26</v>
      </c>
      <c r="E7744" s="5">
        <v>24</v>
      </c>
      <c r="F7744" s="5">
        <v>70</v>
      </c>
      <c r="G7744" s="5">
        <v>1</v>
      </c>
      <c r="H7744" s="5">
        <v>5</v>
      </c>
      <c r="I7744" s="5">
        <v>21</v>
      </c>
      <c r="J7744" s="5">
        <v>1</v>
      </c>
      <c r="K7744" s="5">
        <v>10</v>
      </c>
      <c r="L7744" s="5">
        <v>24</v>
      </c>
      <c r="M7744" s="5">
        <v>1</v>
      </c>
      <c r="N7744" s="5">
        <v>0</v>
      </c>
      <c r="O7744" s="5">
        <v>22</v>
      </c>
      <c r="P7744" s="5">
        <v>90000</v>
      </c>
      <c r="Q7744" s="5">
        <v>20</v>
      </c>
      <c r="R7744" s="5">
        <v>25</v>
      </c>
      <c r="S7744" s="5" t="s">
        <v>26</v>
      </c>
      <c r="T7744" s="5"/>
    </row>
    <row r="7745" spans="1:20" x14ac:dyDescent="0.25">
      <c r="A7745" s="5">
        <f>7738</f>
      </c>
      <c r="B7745" s="5" t="s">
        <v>7764</v>
      </c>
      <c r="C7745" s="5" t="s">
        <v>27</v>
      </c>
      <c r="D7745" s="5" t="s">
        <v>26</v>
      </c>
      <c r="E7745" s="5">
        <v>24</v>
      </c>
      <c r="F7745" s="5">
        <v>70</v>
      </c>
      <c r="G7745" s="5">
        <v>1</v>
      </c>
      <c r="H7745" s="5">
        <v>5</v>
      </c>
      <c r="I7745" s="5">
        <v>21</v>
      </c>
      <c r="J7745" s="5">
        <v>1</v>
      </c>
      <c r="K7745" s="5">
        <v>10</v>
      </c>
      <c r="L7745" s="5">
        <v>24</v>
      </c>
      <c r="M7745" s="5">
        <v>1</v>
      </c>
      <c r="N7745" s="5">
        <v>0</v>
      </c>
      <c r="O7745" s="5">
        <v>22</v>
      </c>
      <c r="P7745" s="5">
        <v>90000</v>
      </c>
      <c r="Q7745" s="5">
        <v>20</v>
      </c>
      <c r="R7745" s="5">
        <v>25</v>
      </c>
      <c r="S7745" s="5" t="s">
        <v>26</v>
      </c>
      <c r="T7745" s="5"/>
    </row>
    <row r="7746" spans="1:20" x14ac:dyDescent="0.25">
      <c r="A7746" s="5">
        <f>7739</f>
      </c>
      <c r="B7746" s="5" t="s">
        <v>7765</v>
      </c>
      <c r="C7746" s="5" t="s">
        <v>27</v>
      </c>
      <c r="D7746" s="5" t="s">
        <v>26</v>
      </c>
      <c r="E7746" s="5">
        <v>24</v>
      </c>
      <c r="F7746" s="5">
        <v>70</v>
      </c>
      <c r="G7746" s="5">
        <v>1</v>
      </c>
      <c r="H7746" s="5">
        <v>5</v>
      </c>
      <c r="I7746" s="5">
        <v>21</v>
      </c>
      <c r="J7746" s="5">
        <v>1</v>
      </c>
      <c r="K7746" s="5">
        <v>10</v>
      </c>
      <c r="L7746" s="5">
        <v>24</v>
      </c>
      <c r="M7746" s="5">
        <v>1</v>
      </c>
      <c r="N7746" s="5">
        <v>0</v>
      </c>
      <c r="O7746" s="5">
        <v>22</v>
      </c>
      <c r="P7746" s="5">
        <v>90000</v>
      </c>
      <c r="Q7746" s="5">
        <v>20</v>
      </c>
      <c r="R7746" s="5">
        <v>25</v>
      </c>
      <c r="S7746" s="5" t="s">
        <v>26</v>
      </c>
      <c r="T7746" s="5"/>
    </row>
    <row r="7747" spans="1:20" x14ac:dyDescent="0.25">
      <c r="A7747" s="5">
        <f>7740</f>
      </c>
      <c r="B7747" s="5" t="s">
        <v>7766</v>
      </c>
      <c r="C7747" s="5" t="s">
        <v>27</v>
      </c>
      <c r="D7747" s="5" t="s">
        <v>26</v>
      </c>
      <c r="E7747" s="5">
        <v>24</v>
      </c>
      <c r="F7747" s="5">
        <v>70</v>
      </c>
      <c r="G7747" s="5">
        <v>1</v>
      </c>
      <c r="H7747" s="5">
        <v>5</v>
      </c>
      <c r="I7747" s="5">
        <v>21</v>
      </c>
      <c r="J7747" s="5">
        <v>1</v>
      </c>
      <c r="K7747" s="5">
        <v>10</v>
      </c>
      <c r="L7747" s="5">
        <v>24</v>
      </c>
      <c r="M7747" s="5">
        <v>1</v>
      </c>
      <c r="N7747" s="5">
        <v>0</v>
      </c>
      <c r="O7747" s="5">
        <v>22</v>
      </c>
      <c r="P7747" s="5">
        <v>90000</v>
      </c>
      <c r="Q7747" s="5">
        <v>20</v>
      </c>
      <c r="R7747" s="5">
        <v>25</v>
      </c>
      <c r="S7747" s="5" t="s">
        <v>26</v>
      </c>
      <c r="T7747" s="5"/>
    </row>
    <row r="7748" spans="1:20" x14ac:dyDescent="0.25">
      <c r="A7748" s="5">
        <f>7741</f>
      </c>
      <c r="B7748" s="5" t="s">
        <v>7767</v>
      </c>
      <c r="C7748" s="5" t="s">
        <v>27</v>
      </c>
      <c r="D7748" s="5" t="s">
        <v>26</v>
      </c>
      <c r="E7748" s="5">
        <v>24</v>
      </c>
      <c r="F7748" s="5">
        <v>70</v>
      </c>
      <c r="G7748" s="5">
        <v>1</v>
      </c>
      <c r="H7748" s="5">
        <v>5</v>
      </c>
      <c r="I7748" s="5">
        <v>21</v>
      </c>
      <c r="J7748" s="5">
        <v>1</v>
      </c>
      <c r="K7748" s="5">
        <v>10</v>
      </c>
      <c r="L7748" s="5">
        <v>24</v>
      </c>
      <c r="M7748" s="5">
        <v>1</v>
      </c>
      <c r="N7748" s="5">
        <v>0</v>
      </c>
      <c r="O7748" s="5">
        <v>22</v>
      </c>
      <c r="P7748" s="5">
        <v>90000</v>
      </c>
      <c r="Q7748" s="5">
        <v>20</v>
      </c>
      <c r="R7748" s="5">
        <v>25</v>
      </c>
      <c r="S7748" s="5" t="s">
        <v>26</v>
      </c>
      <c r="T7748" s="5"/>
    </row>
    <row r="7749" spans="1:20" x14ac:dyDescent="0.25">
      <c r="A7749" s="5">
        <f>7742</f>
      </c>
      <c r="B7749" s="5" t="s">
        <v>7768</v>
      </c>
      <c r="C7749" s="5" t="s">
        <v>26</v>
      </c>
      <c r="D7749" s="5" t="s">
        <v>27</v>
      </c>
      <c r="E7749" s="5">
        <v>24</v>
      </c>
      <c r="F7749" s="5">
        <v>70</v>
      </c>
      <c r="G7749" s="5">
        <v>1</v>
      </c>
      <c r="H7749" s="5">
        <v>5</v>
      </c>
      <c r="I7749" s="5">
        <v>21</v>
      </c>
      <c r="J7749" s="5">
        <v>1</v>
      </c>
      <c r="K7749" s="5">
        <v>10</v>
      </c>
      <c r="L7749" s="5">
        <v>24</v>
      </c>
      <c r="M7749" s="5">
        <v>1</v>
      </c>
      <c r="N7749" s="5">
        <v>0</v>
      </c>
      <c r="O7749" s="5">
        <v>22</v>
      </c>
      <c r="P7749" s="5">
        <v>90000</v>
      </c>
      <c r="Q7749" s="5">
        <v>20</v>
      </c>
      <c r="R7749" s="5">
        <v>25</v>
      </c>
      <c r="S7749" s="5" t="s">
        <v>26</v>
      </c>
      <c r="T7749" s="5"/>
    </row>
    <row r="7750" spans="1:20" x14ac:dyDescent="0.25">
      <c r="A7750" s="5">
        <f>7743</f>
      </c>
      <c r="B7750" s="5" t="s">
        <v>7769</v>
      </c>
      <c r="C7750" s="5" t="s">
        <v>26</v>
      </c>
      <c r="D7750" s="5" t="s">
        <v>27</v>
      </c>
      <c r="E7750" s="5">
        <v>24</v>
      </c>
      <c r="F7750" s="5">
        <v>70</v>
      </c>
      <c r="G7750" s="5">
        <v>1</v>
      </c>
      <c r="H7750" s="5">
        <v>5</v>
      </c>
      <c r="I7750" s="5">
        <v>21</v>
      </c>
      <c r="J7750" s="5">
        <v>1</v>
      </c>
      <c r="K7750" s="5">
        <v>10</v>
      </c>
      <c r="L7750" s="5">
        <v>24</v>
      </c>
      <c r="M7750" s="5">
        <v>1</v>
      </c>
      <c r="N7750" s="5">
        <v>0</v>
      </c>
      <c r="O7750" s="5">
        <v>22</v>
      </c>
      <c r="P7750" s="5">
        <v>90000</v>
      </c>
      <c r="Q7750" s="5">
        <v>20</v>
      </c>
      <c r="R7750" s="5">
        <v>25</v>
      </c>
      <c r="S7750" s="5" t="s">
        <v>26</v>
      </c>
      <c r="T7750" s="5"/>
    </row>
    <row r="7751" spans="1:20" x14ac:dyDescent="0.25">
      <c r="A7751" s="5">
        <f>7744</f>
      </c>
      <c r="B7751" s="5" t="s">
        <v>7770</v>
      </c>
      <c r="C7751" s="5" t="s">
        <v>26</v>
      </c>
      <c r="D7751" s="5" t="s">
        <v>27</v>
      </c>
      <c r="E7751" s="5">
        <v>24</v>
      </c>
      <c r="F7751" s="5">
        <v>70</v>
      </c>
      <c r="G7751" s="5">
        <v>1</v>
      </c>
      <c r="H7751" s="5">
        <v>5</v>
      </c>
      <c r="I7751" s="5">
        <v>21</v>
      </c>
      <c r="J7751" s="5">
        <v>1</v>
      </c>
      <c r="K7751" s="5">
        <v>10</v>
      </c>
      <c r="L7751" s="5">
        <v>24</v>
      </c>
      <c r="M7751" s="5">
        <v>1</v>
      </c>
      <c r="N7751" s="5">
        <v>0</v>
      </c>
      <c r="O7751" s="5">
        <v>22</v>
      </c>
      <c r="P7751" s="5">
        <v>90000</v>
      </c>
      <c r="Q7751" s="5">
        <v>20</v>
      </c>
      <c r="R7751" s="5">
        <v>25</v>
      </c>
      <c r="S7751" s="5" t="s">
        <v>26</v>
      </c>
      <c r="T7751" s="5"/>
    </row>
    <row r="7752" spans="1:20" x14ac:dyDescent="0.25">
      <c r="A7752" s="5">
        <f>7745</f>
      </c>
      <c r="B7752" s="5" t="s">
        <v>7771</v>
      </c>
      <c r="C7752" s="5" t="s">
        <v>26</v>
      </c>
      <c r="D7752" s="5" t="s">
        <v>27</v>
      </c>
      <c r="E7752" s="5">
        <v>24</v>
      </c>
      <c r="F7752" s="5">
        <v>70</v>
      </c>
      <c r="G7752" s="5">
        <v>1</v>
      </c>
      <c r="H7752" s="5">
        <v>5</v>
      </c>
      <c r="I7752" s="5">
        <v>21</v>
      </c>
      <c r="J7752" s="5">
        <v>1</v>
      </c>
      <c r="K7752" s="5">
        <v>10</v>
      </c>
      <c r="L7752" s="5">
        <v>24</v>
      </c>
      <c r="M7752" s="5">
        <v>1</v>
      </c>
      <c r="N7752" s="5">
        <v>0</v>
      </c>
      <c r="O7752" s="5">
        <v>22</v>
      </c>
      <c r="P7752" s="5">
        <v>90000</v>
      </c>
      <c r="Q7752" s="5">
        <v>20</v>
      </c>
      <c r="R7752" s="5">
        <v>25</v>
      </c>
      <c r="S7752" s="5" t="s">
        <v>26</v>
      </c>
      <c r="T7752" s="5"/>
    </row>
    <row r="7753" spans="1:20" x14ac:dyDescent="0.25">
      <c r="A7753" s="5">
        <f>7746</f>
      </c>
      <c r="B7753" s="5" t="s">
        <v>7772</v>
      </c>
      <c r="C7753" s="5" t="s">
        <v>26</v>
      </c>
      <c r="D7753" s="5" t="s">
        <v>27</v>
      </c>
      <c r="E7753" s="5">
        <v>24</v>
      </c>
      <c r="F7753" s="5">
        <v>70</v>
      </c>
      <c r="G7753" s="5">
        <v>1</v>
      </c>
      <c r="H7753" s="5">
        <v>5</v>
      </c>
      <c r="I7753" s="5">
        <v>21</v>
      </c>
      <c r="J7753" s="5">
        <v>1</v>
      </c>
      <c r="K7753" s="5">
        <v>10</v>
      </c>
      <c r="L7753" s="5">
        <v>24</v>
      </c>
      <c r="M7753" s="5">
        <v>1</v>
      </c>
      <c r="N7753" s="5">
        <v>0</v>
      </c>
      <c r="O7753" s="5">
        <v>22</v>
      </c>
      <c r="P7753" s="5">
        <v>90000</v>
      </c>
      <c r="Q7753" s="5">
        <v>20</v>
      </c>
      <c r="R7753" s="5">
        <v>25</v>
      </c>
      <c r="S7753" s="5" t="s">
        <v>26</v>
      </c>
      <c r="T7753" s="5"/>
    </row>
    <row r="7754" spans="1:20" x14ac:dyDescent="0.25">
      <c r="A7754" s="5">
        <f>7747</f>
      </c>
      <c r="B7754" s="5" t="s">
        <v>7773</v>
      </c>
      <c r="C7754" s="5" t="s">
        <v>26</v>
      </c>
      <c r="D7754" s="5" t="s">
        <v>27</v>
      </c>
      <c r="E7754" s="5">
        <v>24</v>
      </c>
      <c r="F7754" s="5">
        <v>70</v>
      </c>
      <c r="G7754" s="5">
        <v>1</v>
      </c>
      <c r="H7754" s="5">
        <v>5</v>
      </c>
      <c r="I7754" s="5">
        <v>21</v>
      </c>
      <c r="J7754" s="5">
        <v>1</v>
      </c>
      <c r="K7754" s="5">
        <v>10</v>
      </c>
      <c r="L7754" s="5">
        <v>24</v>
      </c>
      <c r="M7754" s="5">
        <v>1</v>
      </c>
      <c r="N7754" s="5">
        <v>0</v>
      </c>
      <c r="O7754" s="5">
        <v>22</v>
      </c>
      <c r="P7754" s="5">
        <v>90000</v>
      </c>
      <c r="Q7754" s="5">
        <v>20</v>
      </c>
      <c r="R7754" s="5">
        <v>25</v>
      </c>
      <c r="S7754" s="5" t="s">
        <v>26</v>
      </c>
      <c r="T7754" s="5"/>
    </row>
    <row r="7755" spans="1:20" x14ac:dyDescent="0.25">
      <c r="A7755" s="5">
        <f>7748</f>
      </c>
      <c r="B7755" s="5" t="s">
        <v>7774</v>
      </c>
      <c r="C7755" s="5" t="s">
        <v>26</v>
      </c>
      <c r="D7755" s="5" t="s">
        <v>27</v>
      </c>
      <c r="E7755" s="5">
        <v>24</v>
      </c>
      <c r="F7755" s="5">
        <v>70</v>
      </c>
      <c r="G7755" s="5">
        <v>1</v>
      </c>
      <c r="H7755" s="5">
        <v>5</v>
      </c>
      <c r="I7755" s="5">
        <v>21</v>
      </c>
      <c r="J7755" s="5">
        <v>1</v>
      </c>
      <c r="K7755" s="5">
        <v>10</v>
      </c>
      <c r="L7755" s="5">
        <v>24</v>
      </c>
      <c r="M7755" s="5">
        <v>1</v>
      </c>
      <c r="N7755" s="5">
        <v>0</v>
      </c>
      <c r="O7755" s="5">
        <v>22</v>
      </c>
      <c r="P7755" s="5">
        <v>90000</v>
      </c>
      <c r="Q7755" s="5">
        <v>20</v>
      </c>
      <c r="R7755" s="5">
        <v>25</v>
      </c>
      <c r="S7755" s="5" t="s">
        <v>26</v>
      </c>
      <c r="T7755" s="5"/>
    </row>
    <row r="7756" spans="1:20" x14ac:dyDescent="0.25">
      <c r="A7756" s="5">
        <f>7749</f>
      </c>
      <c r="B7756" s="5" t="s">
        <v>7775</v>
      </c>
      <c r="C7756" s="5" t="s">
        <v>26</v>
      </c>
      <c r="D7756" s="5" t="s">
        <v>27</v>
      </c>
      <c r="E7756" s="5">
        <v>24</v>
      </c>
      <c r="F7756" s="5">
        <v>70</v>
      </c>
      <c r="G7756" s="5">
        <v>1</v>
      </c>
      <c r="H7756" s="5">
        <v>5</v>
      </c>
      <c r="I7756" s="5">
        <v>21</v>
      </c>
      <c r="J7756" s="5">
        <v>1</v>
      </c>
      <c r="K7756" s="5">
        <v>10</v>
      </c>
      <c r="L7756" s="5">
        <v>24</v>
      </c>
      <c r="M7756" s="5">
        <v>1</v>
      </c>
      <c r="N7756" s="5">
        <v>0</v>
      </c>
      <c r="O7756" s="5">
        <v>22</v>
      </c>
      <c r="P7756" s="5">
        <v>90000</v>
      </c>
      <c r="Q7756" s="5">
        <v>20</v>
      </c>
      <c r="R7756" s="5">
        <v>25</v>
      </c>
      <c r="S7756" s="5" t="s">
        <v>26</v>
      </c>
      <c r="T7756" s="5"/>
    </row>
    <row r="7757" spans="1:20" x14ac:dyDescent="0.25">
      <c r="A7757" s="5">
        <f>7750</f>
      </c>
      <c r="B7757" s="5" t="s">
        <v>7776</v>
      </c>
      <c r="C7757" s="5" t="s">
        <v>26</v>
      </c>
      <c r="D7757" s="5" t="s">
        <v>27</v>
      </c>
      <c r="E7757" s="5">
        <v>24</v>
      </c>
      <c r="F7757" s="5">
        <v>70</v>
      </c>
      <c r="G7757" s="5">
        <v>1</v>
      </c>
      <c r="H7757" s="5">
        <v>5</v>
      </c>
      <c r="I7757" s="5">
        <v>21</v>
      </c>
      <c r="J7757" s="5">
        <v>1</v>
      </c>
      <c r="K7757" s="5">
        <v>10</v>
      </c>
      <c r="L7757" s="5">
        <v>24</v>
      </c>
      <c r="M7757" s="5">
        <v>1</v>
      </c>
      <c r="N7757" s="5">
        <v>0</v>
      </c>
      <c r="O7757" s="5">
        <v>22</v>
      </c>
      <c r="P7757" s="5">
        <v>90000</v>
      </c>
      <c r="Q7757" s="5">
        <v>20</v>
      </c>
      <c r="R7757" s="5">
        <v>25</v>
      </c>
      <c r="S7757" s="5" t="s">
        <v>26</v>
      </c>
      <c r="T7757" s="5"/>
    </row>
    <row r="7758" spans="1:20" x14ac:dyDescent="0.25">
      <c r="A7758" s="5">
        <f>7751</f>
      </c>
      <c r="B7758" s="5" t="s">
        <v>7777</v>
      </c>
      <c r="C7758" s="5" t="s">
        <v>26</v>
      </c>
      <c r="D7758" s="5" t="s">
        <v>27</v>
      </c>
      <c r="E7758" s="5">
        <v>24</v>
      </c>
      <c r="F7758" s="5">
        <v>70</v>
      </c>
      <c r="G7758" s="5">
        <v>1</v>
      </c>
      <c r="H7758" s="5">
        <v>5</v>
      </c>
      <c r="I7758" s="5">
        <v>21</v>
      </c>
      <c r="J7758" s="5">
        <v>1</v>
      </c>
      <c r="K7758" s="5">
        <v>10</v>
      </c>
      <c r="L7758" s="5">
        <v>24</v>
      </c>
      <c r="M7758" s="5">
        <v>1</v>
      </c>
      <c r="N7758" s="5">
        <v>0</v>
      </c>
      <c r="O7758" s="5">
        <v>22</v>
      </c>
      <c r="P7758" s="5">
        <v>90000</v>
      </c>
      <c r="Q7758" s="5">
        <v>20</v>
      </c>
      <c r="R7758" s="5">
        <v>25</v>
      </c>
      <c r="S7758" s="5" t="s">
        <v>26</v>
      </c>
      <c r="T7758" s="5"/>
    </row>
    <row r="7759" spans="1:20" x14ac:dyDescent="0.25">
      <c r="A7759" s="5">
        <f>7752</f>
      </c>
      <c r="B7759" s="5" t="s">
        <v>7778</v>
      </c>
      <c r="C7759" s="5" t="s">
        <v>27</v>
      </c>
      <c r="D7759" s="5" t="s">
        <v>26</v>
      </c>
      <c r="E7759" s="5">
        <v>24</v>
      </c>
      <c r="F7759" s="5">
        <v>70</v>
      </c>
      <c r="G7759" s="5">
        <v>1</v>
      </c>
      <c r="H7759" s="5">
        <v>5</v>
      </c>
      <c r="I7759" s="5">
        <v>21</v>
      </c>
      <c r="J7759" s="5">
        <v>1</v>
      </c>
      <c r="K7759" s="5">
        <v>10</v>
      </c>
      <c r="L7759" s="5">
        <v>24</v>
      </c>
      <c r="M7759" s="5">
        <v>1</v>
      </c>
      <c r="N7759" s="5">
        <v>0</v>
      </c>
      <c r="O7759" s="5">
        <v>22</v>
      </c>
      <c r="P7759" s="5">
        <v>90000</v>
      </c>
      <c r="Q7759" s="5">
        <v>20</v>
      </c>
      <c r="R7759" s="5">
        <v>25</v>
      </c>
      <c r="S7759" s="5" t="s">
        <v>26</v>
      </c>
      <c r="T7759" s="5"/>
    </row>
    <row r="7760" spans="1:20" x14ac:dyDescent="0.25">
      <c r="A7760" s="5">
        <f>7753</f>
      </c>
      <c r="B7760" s="5" t="s">
        <v>7779</v>
      </c>
      <c r="C7760" s="5" t="s">
        <v>27</v>
      </c>
      <c r="D7760" s="5" t="s">
        <v>26</v>
      </c>
      <c r="E7760" s="5">
        <v>24</v>
      </c>
      <c r="F7760" s="5">
        <v>70</v>
      </c>
      <c r="G7760" s="5">
        <v>1</v>
      </c>
      <c r="H7760" s="5">
        <v>5</v>
      </c>
      <c r="I7760" s="5">
        <v>21</v>
      </c>
      <c r="J7760" s="5">
        <v>1</v>
      </c>
      <c r="K7760" s="5">
        <v>10</v>
      </c>
      <c r="L7760" s="5">
        <v>24</v>
      </c>
      <c r="M7760" s="5">
        <v>1</v>
      </c>
      <c r="N7760" s="5">
        <v>0</v>
      </c>
      <c r="O7760" s="5">
        <v>22</v>
      </c>
      <c r="P7760" s="5">
        <v>90000</v>
      </c>
      <c r="Q7760" s="5">
        <v>20</v>
      </c>
      <c r="R7760" s="5">
        <v>25</v>
      </c>
      <c r="S7760" s="5" t="s">
        <v>26</v>
      </c>
      <c r="T7760" s="5"/>
    </row>
    <row r="7761" spans="1:20" x14ac:dyDescent="0.25">
      <c r="A7761" s="5">
        <f>7754</f>
      </c>
      <c r="B7761" s="5" t="s">
        <v>7780</v>
      </c>
      <c r="C7761" s="5" t="s">
        <v>27</v>
      </c>
      <c r="D7761" s="5" t="s">
        <v>26</v>
      </c>
      <c r="E7761" s="5">
        <v>24</v>
      </c>
      <c r="F7761" s="5">
        <v>70</v>
      </c>
      <c r="G7761" s="5">
        <v>1</v>
      </c>
      <c r="H7761" s="5">
        <v>5</v>
      </c>
      <c r="I7761" s="5">
        <v>21</v>
      </c>
      <c r="J7761" s="5">
        <v>1</v>
      </c>
      <c r="K7761" s="5">
        <v>10</v>
      </c>
      <c r="L7761" s="5">
        <v>24</v>
      </c>
      <c r="M7761" s="5">
        <v>1</v>
      </c>
      <c r="N7761" s="5">
        <v>0</v>
      </c>
      <c r="O7761" s="5">
        <v>22</v>
      </c>
      <c r="P7761" s="5">
        <v>90000</v>
      </c>
      <c r="Q7761" s="5">
        <v>20</v>
      </c>
      <c r="R7761" s="5">
        <v>25</v>
      </c>
      <c r="S7761" s="5" t="s">
        <v>26</v>
      </c>
      <c r="T7761" s="5"/>
    </row>
    <row r="7762" spans="1:20" x14ac:dyDescent="0.25">
      <c r="A7762" s="5">
        <f>7755</f>
      </c>
      <c r="B7762" s="5" t="s">
        <v>7781</v>
      </c>
      <c r="C7762" s="5" t="s">
        <v>27</v>
      </c>
      <c r="D7762" s="5" t="s">
        <v>26</v>
      </c>
      <c r="E7762" s="5">
        <v>24</v>
      </c>
      <c r="F7762" s="5">
        <v>70</v>
      </c>
      <c r="G7762" s="5">
        <v>1</v>
      </c>
      <c r="H7762" s="5">
        <v>5</v>
      </c>
      <c r="I7762" s="5">
        <v>21</v>
      </c>
      <c r="J7762" s="5">
        <v>1</v>
      </c>
      <c r="K7762" s="5">
        <v>10</v>
      </c>
      <c r="L7762" s="5">
        <v>24</v>
      </c>
      <c r="M7762" s="5">
        <v>1</v>
      </c>
      <c r="N7762" s="5">
        <v>0</v>
      </c>
      <c r="O7762" s="5">
        <v>22</v>
      </c>
      <c r="P7762" s="5">
        <v>90000</v>
      </c>
      <c r="Q7762" s="5">
        <v>20</v>
      </c>
      <c r="R7762" s="5">
        <v>25</v>
      </c>
      <c r="S7762" s="5" t="s">
        <v>26</v>
      </c>
      <c r="T7762" s="5"/>
    </row>
    <row r="7763" spans="1:20" x14ac:dyDescent="0.25">
      <c r="A7763" s="5">
        <f>7756</f>
      </c>
      <c r="B7763" s="5" t="s">
        <v>7782</v>
      </c>
      <c r="C7763" s="5" t="s">
        <v>27</v>
      </c>
      <c r="D7763" s="5" t="s">
        <v>26</v>
      </c>
      <c r="E7763" s="5">
        <v>24</v>
      </c>
      <c r="F7763" s="5">
        <v>70</v>
      </c>
      <c r="G7763" s="5">
        <v>1</v>
      </c>
      <c r="H7763" s="5">
        <v>5</v>
      </c>
      <c r="I7763" s="5">
        <v>21</v>
      </c>
      <c r="J7763" s="5">
        <v>1</v>
      </c>
      <c r="K7763" s="5">
        <v>10</v>
      </c>
      <c r="L7763" s="5">
        <v>24</v>
      </c>
      <c r="M7763" s="5">
        <v>1</v>
      </c>
      <c r="N7763" s="5">
        <v>0</v>
      </c>
      <c r="O7763" s="5">
        <v>22</v>
      </c>
      <c r="P7763" s="5">
        <v>90000</v>
      </c>
      <c r="Q7763" s="5">
        <v>20</v>
      </c>
      <c r="R7763" s="5">
        <v>25</v>
      </c>
      <c r="S7763" s="5" t="s">
        <v>26</v>
      </c>
      <c r="T7763" s="5"/>
    </row>
    <row r="7764" spans="1:20" x14ac:dyDescent="0.25">
      <c r="A7764" s="5">
        <f>7757</f>
      </c>
      <c r="B7764" s="5" t="s">
        <v>7783</v>
      </c>
      <c r="C7764" s="5" t="s">
        <v>27</v>
      </c>
      <c r="D7764" s="5" t="s">
        <v>26</v>
      </c>
      <c r="E7764" s="5">
        <v>24</v>
      </c>
      <c r="F7764" s="5">
        <v>70</v>
      </c>
      <c r="G7764" s="5">
        <v>1</v>
      </c>
      <c r="H7764" s="5">
        <v>5</v>
      </c>
      <c r="I7764" s="5">
        <v>21</v>
      </c>
      <c r="J7764" s="5">
        <v>1</v>
      </c>
      <c r="K7764" s="5">
        <v>10</v>
      </c>
      <c r="L7764" s="5">
        <v>24</v>
      </c>
      <c r="M7764" s="5">
        <v>1</v>
      </c>
      <c r="N7764" s="5">
        <v>0</v>
      </c>
      <c r="O7764" s="5">
        <v>22</v>
      </c>
      <c r="P7764" s="5">
        <v>90000</v>
      </c>
      <c r="Q7764" s="5">
        <v>20</v>
      </c>
      <c r="R7764" s="5">
        <v>25</v>
      </c>
      <c r="S7764" s="5" t="s">
        <v>26</v>
      </c>
      <c r="T7764" s="5"/>
    </row>
    <row r="7765" spans="1:20" x14ac:dyDescent="0.25">
      <c r="A7765" s="5">
        <f>7758</f>
      </c>
      <c r="B7765" s="5" t="s">
        <v>7784</v>
      </c>
      <c r="C7765" s="5" t="s">
        <v>27</v>
      </c>
      <c r="D7765" s="5" t="s">
        <v>26</v>
      </c>
      <c r="E7765" s="5">
        <v>24</v>
      </c>
      <c r="F7765" s="5">
        <v>70</v>
      </c>
      <c r="G7765" s="5">
        <v>1</v>
      </c>
      <c r="H7765" s="5">
        <v>5</v>
      </c>
      <c r="I7765" s="5">
        <v>21</v>
      </c>
      <c r="J7765" s="5">
        <v>1</v>
      </c>
      <c r="K7765" s="5">
        <v>10</v>
      </c>
      <c r="L7765" s="5">
        <v>24</v>
      </c>
      <c r="M7765" s="5">
        <v>1</v>
      </c>
      <c r="N7765" s="5">
        <v>0</v>
      </c>
      <c r="O7765" s="5">
        <v>22</v>
      </c>
      <c r="P7765" s="5">
        <v>90000</v>
      </c>
      <c r="Q7765" s="5">
        <v>20</v>
      </c>
      <c r="R7765" s="5">
        <v>25</v>
      </c>
      <c r="S7765" s="5" t="s">
        <v>26</v>
      </c>
      <c r="T7765" s="5"/>
    </row>
    <row r="7766" spans="1:20" x14ac:dyDescent="0.25">
      <c r="A7766" s="5">
        <f>7759</f>
      </c>
      <c r="B7766" s="5" t="s">
        <v>7785</v>
      </c>
      <c r="C7766" s="5" t="s">
        <v>27</v>
      </c>
      <c r="D7766" s="5" t="s">
        <v>26</v>
      </c>
      <c r="E7766" s="5">
        <v>24</v>
      </c>
      <c r="F7766" s="5">
        <v>70</v>
      </c>
      <c r="G7766" s="5">
        <v>1</v>
      </c>
      <c r="H7766" s="5">
        <v>5</v>
      </c>
      <c r="I7766" s="5">
        <v>21</v>
      </c>
      <c r="J7766" s="5">
        <v>1</v>
      </c>
      <c r="K7766" s="5">
        <v>10</v>
      </c>
      <c r="L7766" s="5">
        <v>24</v>
      </c>
      <c r="M7766" s="5">
        <v>1</v>
      </c>
      <c r="N7766" s="5">
        <v>0</v>
      </c>
      <c r="O7766" s="5">
        <v>22</v>
      </c>
      <c r="P7766" s="5">
        <v>90000</v>
      </c>
      <c r="Q7766" s="5">
        <v>20</v>
      </c>
      <c r="R7766" s="5">
        <v>25</v>
      </c>
      <c r="S7766" s="5" t="s">
        <v>26</v>
      </c>
      <c r="T7766" s="5"/>
    </row>
    <row r="7767" spans="1:20" x14ac:dyDescent="0.25">
      <c r="A7767" s="5">
        <f>7760</f>
      </c>
      <c r="B7767" s="5" t="s">
        <v>7786</v>
      </c>
      <c r="C7767" s="5" t="s">
        <v>27</v>
      </c>
      <c r="D7767" s="5" t="s">
        <v>26</v>
      </c>
      <c r="E7767" s="5">
        <v>24</v>
      </c>
      <c r="F7767" s="5">
        <v>70</v>
      </c>
      <c r="G7767" s="5">
        <v>1</v>
      </c>
      <c r="H7767" s="5">
        <v>5</v>
      </c>
      <c r="I7767" s="5">
        <v>21</v>
      </c>
      <c r="J7767" s="5">
        <v>1</v>
      </c>
      <c r="K7767" s="5">
        <v>10</v>
      </c>
      <c r="L7767" s="5">
        <v>24</v>
      </c>
      <c r="M7767" s="5">
        <v>1</v>
      </c>
      <c r="N7767" s="5">
        <v>0</v>
      </c>
      <c r="O7767" s="5">
        <v>22</v>
      </c>
      <c r="P7767" s="5">
        <v>90000</v>
      </c>
      <c r="Q7767" s="5">
        <v>20</v>
      </c>
      <c r="R7767" s="5">
        <v>25</v>
      </c>
      <c r="S7767" s="5" t="s">
        <v>26</v>
      </c>
      <c r="T7767" s="5"/>
    </row>
    <row r="7768" spans="1:20" x14ac:dyDescent="0.25">
      <c r="A7768" s="5">
        <f>7761</f>
      </c>
      <c r="B7768" s="5" t="s">
        <v>7787</v>
      </c>
      <c r="C7768" s="5" t="s">
        <v>27</v>
      </c>
      <c r="D7768" s="5" t="s">
        <v>26</v>
      </c>
      <c r="E7768" s="5">
        <v>24</v>
      </c>
      <c r="F7768" s="5">
        <v>70</v>
      </c>
      <c r="G7768" s="5">
        <v>1</v>
      </c>
      <c r="H7768" s="5">
        <v>5</v>
      </c>
      <c r="I7768" s="5">
        <v>21</v>
      </c>
      <c r="J7768" s="5">
        <v>1</v>
      </c>
      <c r="K7768" s="5">
        <v>10</v>
      </c>
      <c r="L7768" s="5">
        <v>24</v>
      </c>
      <c r="M7768" s="5">
        <v>1</v>
      </c>
      <c r="N7768" s="5">
        <v>0</v>
      </c>
      <c r="O7768" s="5">
        <v>22</v>
      </c>
      <c r="P7768" s="5">
        <v>90000</v>
      </c>
      <c r="Q7768" s="5">
        <v>20</v>
      </c>
      <c r="R7768" s="5">
        <v>25</v>
      </c>
      <c r="S7768" s="5" t="s">
        <v>26</v>
      </c>
      <c r="T7768" s="5"/>
    </row>
    <row r="7769" spans="1:20" x14ac:dyDescent="0.25">
      <c r="A7769" s="5">
        <f>7762</f>
      </c>
      <c r="B7769" s="5" t="s">
        <v>7788</v>
      </c>
      <c r="C7769" s="5" t="s">
        <v>27</v>
      </c>
      <c r="D7769" s="5" t="s">
        <v>26</v>
      </c>
      <c r="E7769" s="5">
        <v>24</v>
      </c>
      <c r="F7769" s="5">
        <v>70</v>
      </c>
      <c r="G7769" s="5">
        <v>1</v>
      </c>
      <c r="H7769" s="5">
        <v>5</v>
      </c>
      <c r="I7769" s="5">
        <v>21</v>
      </c>
      <c r="J7769" s="5">
        <v>1</v>
      </c>
      <c r="K7769" s="5">
        <v>10</v>
      </c>
      <c r="L7769" s="5">
        <v>24</v>
      </c>
      <c r="M7769" s="5">
        <v>1</v>
      </c>
      <c r="N7769" s="5">
        <v>0</v>
      </c>
      <c r="O7769" s="5">
        <v>22</v>
      </c>
      <c r="P7769" s="5">
        <v>90000</v>
      </c>
      <c r="Q7769" s="5">
        <v>20</v>
      </c>
      <c r="R7769" s="5">
        <v>25</v>
      </c>
      <c r="S7769" s="5" t="s">
        <v>26</v>
      </c>
      <c r="T7769" s="5"/>
    </row>
    <row r="7770" spans="1:20" x14ac:dyDescent="0.25">
      <c r="A7770" s="5">
        <f>7763</f>
      </c>
      <c r="B7770" s="5" t="s">
        <v>7789</v>
      </c>
      <c r="C7770" s="5" t="s">
        <v>27</v>
      </c>
      <c r="D7770" s="5" t="s">
        <v>26</v>
      </c>
      <c r="E7770" s="5">
        <v>24</v>
      </c>
      <c r="F7770" s="5">
        <v>70</v>
      </c>
      <c r="G7770" s="5">
        <v>1</v>
      </c>
      <c r="H7770" s="5">
        <v>5</v>
      </c>
      <c r="I7770" s="5">
        <v>21</v>
      </c>
      <c r="J7770" s="5">
        <v>1</v>
      </c>
      <c r="K7770" s="5">
        <v>10</v>
      </c>
      <c r="L7770" s="5">
        <v>24</v>
      </c>
      <c r="M7770" s="5">
        <v>1</v>
      </c>
      <c r="N7770" s="5">
        <v>0</v>
      </c>
      <c r="O7770" s="5">
        <v>22</v>
      </c>
      <c r="P7770" s="5">
        <v>90000</v>
      </c>
      <c r="Q7770" s="5">
        <v>20</v>
      </c>
      <c r="R7770" s="5">
        <v>25</v>
      </c>
      <c r="S7770" s="5" t="s">
        <v>26</v>
      </c>
      <c r="T7770" s="5"/>
    </row>
    <row r="7771" spans="1:20" x14ac:dyDescent="0.25">
      <c r="A7771" s="5">
        <f>7764</f>
      </c>
      <c r="B7771" s="5" t="s">
        <v>7790</v>
      </c>
      <c r="C7771" s="5" t="s">
        <v>27</v>
      </c>
      <c r="D7771" s="5" t="s">
        <v>26</v>
      </c>
      <c r="E7771" s="5">
        <v>24</v>
      </c>
      <c r="F7771" s="5">
        <v>70</v>
      </c>
      <c r="G7771" s="5">
        <v>1</v>
      </c>
      <c r="H7771" s="5">
        <v>5</v>
      </c>
      <c r="I7771" s="5">
        <v>21</v>
      </c>
      <c r="J7771" s="5">
        <v>1</v>
      </c>
      <c r="K7771" s="5">
        <v>10</v>
      </c>
      <c r="L7771" s="5">
        <v>24</v>
      </c>
      <c r="M7771" s="5">
        <v>1</v>
      </c>
      <c r="N7771" s="5">
        <v>0</v>
      </c>
      <c r="O7771" s="5">
        <v>22</v>
      </c>
      <c r="P7771" s="5">
        <v>90000</v>
      </c>
      <c r="Q7771" s="5">
        <v>20</v>
      </c>
      <c r="R7771" s="5">
        <v>25</v>
      </c>
      <c r="S7771" s="5" t="s">
        <v>26</v>
      </c>
      <c r="T7771" s="5"/>
    </row>
    <row r="7772" spans="1:20" x14ac:dyDescent="0.25">
      <c r="A7772" s="5">
        <f>7765</f>
      </c>
      <c r="B7772" s="5" t="s">
        <v>7791</v>
      </c>
      <c r="C7772" s="5" t="s">
        <v>27</v>
      </c>
      <c r="D7772" s="5" t="s">
        <v>26</v>
      </c>
      <c r="E7772" s="5">
        <v>24</v>
      </c>
      <c r="F7772" s="5">
        <v>70</v>
      </c>
      <c r="G7772" s="5">
        <v>1</v>
      </c>
      <c r="H7772" s="5">
        <v>5</v>
      </c>
      <c r="I7772" s="5">
        <v>21</v>
      </c>
      <c r="J7772" s="5">
        <v>1</v>
      </c>
      <c r="K7772" s="5">
        <v>10</v>
      </c>
      <c r="L7772" s="5">
        <v>24</v>
      </c>
      <c r="M7772" s="5">
        <v>1</v>
      </c>
      <c r="N7772" s="5">
        <v>0</v>
      </c>
      <c r="O7772" s="5">
        <v>22</v>
      </c>
      <c r="P7772" s="5">
        <v>90000</v>
      </c>
      <c r="Q7772" s="5">
        <v>20</v>
      </c>
      <c r="R7772" s="5">
        <v>25</v>
      </c>
      <c r="S7772" s="5" t="s">
        <v>26</v>
      </c>
      <c r="T7772" s="5"/>
    </row>
    <row r="7773" spans="1:20" x14ac:dyDescent="0.25">
      <c r="A7773" s="5">
        <f>7766</f>
      </c>
      <c r="B7773" s="5" t="s">
        <v>7792</v>
      </c>
      <c r="C7773" s="5" t="s">
        <v>27</v>
      </c>
      <c r="D7773" s="5" t="s">
        <v>26</v>
      </c>
      <c r="E7773" s="5">
        <v>24</v>
      </c>
      <c r="F7773" s="5">
        <v>70</v>
      </c>
      <c r="G7773" s="5">
        <v>1</v>
      </c>
      <c r="H7773" s="5">
        <v>5</v>
      </c>
      <c r="I7773" s="5">
        <v>21</v>
      </c>
      <c r="J7773" s="5">
        <v>1</v>
      </c>
      <c r="K7773" s="5">
        <v>10</v>
      </c>
      <c r="L7773" s="5">
        <v>24</v>
      </c>
      <c r="M7773" s="5">
        <v>1</v>
      </c>
      <c r="N7773" s="5">
        <v>0</v>
      </c>
      <c r="O7773" s="5">
        <v>22</v>
      </c>
      <c r="P7773" s="5">
        <v>90000</v>
      </c>
      <c r="Q7773" s="5">
        <v>20</v>
      </c>
      <c r="R7773" s="5">
        <v>25</v>
      </c>
      <c r="S7773" s="5" t="s">
        <v>26</v>
      </c>
      <c r="T7773" s="5"/>
    </row>
    <row r="7774" spans="1:20" x14ac:dyDescent="0.25">
      <c r="A7774" s="5">
        <f>7767</f>
      </c>
      <c r="B7774" s="5" t="s">
        <v>7793</v>
      </c>
      <c r="C7774" s="5" t="s">
        <v>27</v>
      </c>
      <c r="D7774" s="5" t="s">
        <v>26</v>
      </c>
      <c r="E7774" s="5">
        <v>24</v>
      </c>
      <c r="F7774" s="5">
        <v>70</v>
      </c>
      <c r="G7774" s="5">
        <v>1</v>
      </c>
      <c r="H7774" s="5">
        <v>5</v>
      </c>
      <c r="I7774" s="5">
        <v>21</v>
      </c>
      <c r="J7774" s="5">
        <v>1</v>
      </c>
      <c r="K7774" s="5">
        <v>10</v>
      </c>
      <c r="L7774" s="5">
        <v>24</v>
      </c>
      <c r="M7774" s="5">
        <v>1</v>
      </c>
      <c r="N7774" s="5">
        <v>0</v>
      </c>
      <c r="O7774" s="5">
        <v>22</v>
      </c>
      <c r="P7774" s="5">
        <v>90000</v>
      </c>
      <c r="Q7774" s="5">
        <v>20</v>
      </c>
      <c r="R7774" s="5">
        <v>25</v>
      </c>
      <c r="S7774" s="5" t="s">
        <v>26</v>
      </c>
      <c r="T7774" s="5"/>
    </row>
    <row r="7775" spans="1:20" x14ac:dyDescent="0.25">
      <c r="A7775" s="5">
        <f>7768</f>
      </c>
      <c r="B7775" s="5" t="s">
        <v>7794</v>
      </c>
      <c r="C7775" s="5" t="s">
        <v>27</v>
      </c>
      <c r="D7775" s="5" t="s">
        <v>26</v>
      </c>
      <c r="E7775" s="5">
        <v>24</v>
      </c>
      <c r="F7775" s="5">
        <v>70</v>
      </c>
      <c r="G7775" s="5">
        <v>1</v>
      </c>
      <c r="H7775" s="5">
        <v>5</v>
      </c>
      <c r="I7775" s="5">
        <v>21</v>
      </c>
      <c r="J7775" s="5">
        <v>1</v>
      </c>
      <c r="K7775" s="5">
        <v>10</v>
      </c>
      <c r="L7775" s="5">
        <v>24</v>
      </c>
      <c r="M7775" s="5">
        <v>1</v>
      </c>
      <c r="N7775" s="5">
        <v>0</v>
      </c>
      <c r="O7775" s="5">
        <v>22</v>
      </c>
      <c r="P7775" s="5">
        <v>90000</v>
      </c>
      <c r="Q7775" s="5">
        <v>20</v>
      </c>
      <c r="R7775" s="5">
        <v>25</v>
      </c>
      <c r="S7775" s="5" t="s">
        <v>26</v>
      </c>
      <c r="T7775" s="5"/>
    </row>
    <row r="7776" spans="1:20" x14ac:dyDescent="0.25">
      <c r="A7776" s="5">
        <f>7769</f>
      </c>
      <c r="B7776" s="5" t="s">
        <v>7795</v>
      </c>
      <c r="C7776" s="5" t="s">
        <v>27</v>
      </c>
      <c r="D7776" s="5" t="s">
        <v>26</v>
      </c>
      <c r="E7776" s="5">
        <v>24</v>
      </c>
      <c r="F7776" s="5">
        <v>70</v>
      </c>
      <c r="G7776" s="5">
        <v>1</v>
      </c>
      <c r="H7776" s="5">
        <v>5</v>
      </c>
      <c r="I7776" s="5">
        <v>21</v>
      </c>
      <c r="J7776" s="5">
        <v>1</v>
      </c>
      <c r="K7776" s="5">
        <v>10</v>
      </c>
      <c r="L7776" s="5">
        <v>24</v>
      </c>
      <c r="M7776" s="5">
        <v>1</v>
      </c>
      <c r="N7776" s="5">
        <v>0</v>
      </c>
      <c r="O7776" s="5">
        <v>22</v>
      </c>
      <c r="P7776" s="5">
        <v>90000</v>
      </c>
      <c r="Q7776" s="5">
        <v>20</v>
      </c>
      <c r="R7776" s="5">
        <v>25</v>
      </c>
      <c r="S7776" s="5" t="s">
        <v>26</v>
      </c>
      <c r="T7776" s="5"/>
    </row>
    <row r="7777" spans="1:20" x14ac:dyDescent="0.25">
      <c r="A7777" s="5">
        <f>7770</f>
      </c>
      <c r="B7777" s="5" t="s">
        <v>7796</v>
      </c>
      <c r="C7777" s="5" t="s">
        <v>27</v>
      </c>
      <c r="D7777" s="5" t="s">
        <v>26</v>
      </c>
      <c r="E7777" s="5">
        <v>24</v>
      </c>
      <c r="F7777" s="5">
        <v>70</v>
      </c>
      <c r="G7777" s="5">
        <v>1</v>
      </c>
      <c r="H7777" s="5">
        <v>5</v>
      </c>
      <c r="I7777" s="5">
        <v>21</v>
      </c>
      <c r="J7777" s="5">
        <v>1</v>
      </c>
      <c r="K7777" s="5">
        <v>10</v>
      </c>
      <c r="L7777" s="5">
        <v>24</v>
      </c>
      <c r="M7777" s="5">
        <v>1</v>
      </c>
      <c r="N7777" s="5">
        <v>0</v>
      </c>
      <c r="O7777" s="5">
        <v>22</v>
      </c>
      <c r="P7777" s="5">
        <v>90000</v>
      </c>
      <c r="Q7777" s="5">
        <v>20</v>
      </c>
      <c r="R7777" s="5">
        <v>25</v>
      </c>
      <c r="S7777" s="5" t="s">
        <v>26</v>
      </c>
      <c r="T7777" s="5"/>
    </row>
    <row r="7778" spans="1:20" x14ac:dyDescent="0.25">
      <c r="A7778" s="5">
        <f>7771</f>
      </c>
      <c r="B7778" s="5" t="s">
        <v>7797</v>
      </c>
      <c r="C7778" s="5" t="s">
        <v>27</v>
      </c>
      <c r="D7778" s="5" t="s">
        <v>26</v>
      </c>
      <c r="E7778" s="5">
        <v>24</v>
      </c>
      <c r="F7778" s="5">
        <v>70</v>
      </c>
      <c r="G7778" s="5">
        <v>1</v>
      </c>
      <c r="H7778" s="5">
        <v>5</v>
      </c>
      <c r="I7778" s="5">
        <v>21</v>
      </c>
      <c r="J7778" s="5">
        <v>1</v>
      </c>
      <c r="K7778" s="5">
        <v>10</v>
      </c>
      <c r="L7778" s="5">
        <v>24</v>
      </c>
      <c r="M7778" s="5">
        <v>1</v>
      </c>
      <c r="N7778" s="5">
        <v>0</v>
      </c>
      <c r="O7778" s="5">
        <v>22</v>
      </c>
      <c r="P7778" s="5">
        <v>90000</v>
      </c>
      <c r="Q7778" s="5">
        <v>20</v>
      </c>
      <c r="R7778" s="5">
        <v>25</v>
      </c>
      <c r="S7778" s="5" t="s">
        <v>26</v>
      </c>
      <c r="T7778" s="5"/>
    </row>
    <row r="7779" spans="1:20" x14ac:dyDescent="0.25">
      <c r="A7779" s="5">
        <f>7772</f>
      </c>
      <c r="B7779" s="5" t="s">
        <v>7798</v>
      </c>
      <c r="C7779" s="5" t="s">
        <v>27</v>
      </c>
      <c r="D7779" s="5" t="s">
        <v>26</v>
      </c>
      <c r="E7779" s="5">
        <v>24</v>
      </c>
      <c r="F7779" s="5">
        <v>70</v>
      </c>
      <c r="G7779" s="5">
        <v>1</v>
      </c>
      <c r="H7779" s="5">
        <v>5</v>
      </c>
      <c r="I7779" s="5">
        <v>21</v>
      </c>
      <c r="J7779" s="5">
        <v>1</v>
      </c>
      <c r="K7779" s="5">
        <v>10</v>
      </c>
      <c r="L7779" s="5">
        <v>24</v>
      </c>
      <c r="M7779" s="5">
        <v>1</v>
      </c>
      <c r="N7779" s="5">
        <v>0</v>
      </c>
      <c r="O7779" s="5">
        <v>22</v>
      </c>
      <c r="P7779" s="5">
        <v>90000</v>
      </c>
      <c r="Q7779" s="5">
        <v>20</v>
      </c>
      <c r="R7779" s="5">
        <v>25</v>
      </c>
      <c r="S7779" s="5" t="s">
        <v>26</v>
      </c>
      <c r="T7779" s="5"/>
    </row>
    <row r="7780" spans="1:20" x14ac:dyDescent="0.25">
      <c r="A7780" s="5">
        <f>7773</f>
      </c>
      <c r="B7780" s="5" t="s">
        <v>7799</v>
      </c>
      <c r="C7780" s="5" t="s">
        <v>27</v>
      </c>
      <c r="D7780" s="5" t="s">
        <v>26</v>
      </c>
      <c r="E7780" s="5">
        <v>24</v>
      </c>
      <c r="F7780" s="5">
        <v>70</v>
      </c>
      <c r="G7780" s="5">
        <v>1</v>
      </c>
      <c r="H7780" s="5">
        <v>5</v>
      </c>
      <c r="I7780" s="5">
        <v>21</v>
      </c>
      <c r="J7780" s="5">
        <v>1</v>
      </c>
      <c r="K7780" s="5">
        <v>10</v>
      </c>
      <c r="L7780" s="5">
        <v>24</v>
      </c>
      <c r="M7780" s="5">
        <v>1</v>
      </c>
      <c r="N7780" s="5">
        <v>0</v>
      </c>
      <c r="O7780" s="5">
        <v>22</v>
      </c>
      <c r="P7780" s="5">
        <v>90000</v>
      </c>
      <c r="Q7780" s="5">
        <v>20</v>
      </c>
      <c r="R7780" s="5">
        <v>25</v>
      </c>
      <c r="S7780" s="5" t="s">
        <v>26</v>
      </c>
      <c r="T7780" s="5"/>
    </row>
    <row r="7781" spans="1:20" x14ac:dyDescent="0.25">
      <c r="A7781" s="5">
        <f>7774</f>
      </c>
      <c r="B7781" s="5" t="s">
        <v>7800</v>
      </c>
      <c r="C7781" s="5" t="s">
        <v>27</v>
      </c>
      <c r="D7781" s="5" t="s">
        <v>26</v>
      </c>
      <c r="E7781" s="5">
        <v>24</v>
      </c>
      <c r="F7781" s="5">
        <v>70</v>
      </c>
      <c r="G7781" s="5">
        <v>1</v>
      </c>
      <c r="H7781" s="5">
        <v>5</v>
      </c>
      <c r="I7781" s="5">
        <v>21</v>
      </c>
      <c r="J7781" s="5">
        <v>1</v>
      </c>
      <c r="K7781" s="5">
        <v>10</v>
      </c>
      <c r="L7781" s="5">
        <v>24</v>
      </c>
      <c r="M7781" s="5">
        <v>1</v>
      </c>
      <c r="N7781" s="5">
        <v>0</v>
      </c>
      <c r="O7781" s="5">
        <v>22</v>
      </c>
      <c r="P7781" s="5">
        <v>90000</v>
      </c>
      <c r="Q7781" s="5">
        <v>20</v>
      </c>
      <c r="R7781" s="5">
        <v>25</v>
      </c>
      <c r="S7781" s="5" t="s">
        <v>26</v>
      </c>
      <c r="T7781" s="5"/>
    </row>
    <row r="7782" spans="1:20" x14ac:dyDescent="0.25">
      <c r="A7782" s="5">
        <f>7775</f>
      </c>
      <c r="B7782" s="5" t="s">
        <v>7801</v>
      </c>
      <c r="C7782" s="5" t="s">
        <v>27</v>
      </c>
      <c r="D7782" s="5" t="s">
        <v>26</v>
      </c>
      <c r="E7782" s="5">
        <v>24</v>
      </c>
      <c r="F7782" s="5">
        <v>70</v>
      </c>
      <c r="G7782" s="5">
        <v>1</v>
      </c>
      <c r="H7782" s="5">
        <v>5</v>
      </c>
      <c r="I7782" s="5">
        <v>21</v>
      </c>
      <c r="J7782" s="5">
        <v>1</v>
      </c>
      <c r="K7782" s="5">
        <v>10</v>
      </c>
      <c r="L7782" s="5">
        <v>24</v>
      </c>
      <c r="M7782" s="5">
        <v>1</v>
      </c>
      <c r="N7782" s="5">
        <v>0</v>
      </c>
      <c r="O7782" s="5">
        <v>22</v>
      </c>
      <c r="P7782" s="5">
        <v>90000</v>
      </c>
      <c r="Q7782" s="5">
        <v>20</v>
      </c>
      <c r="R7782" s="5">
        <v>25</v>
      </c>
      <c r="S7782" s="5" t="s">
        <v>26</v>
      </c>
      <c r="T7782" s="5"/>
    </row>
    <row r="7783" spans="1:20" x14ac:dyDescent="0.25">
      <c r="A7783" s="5">
        <f>7776</f>
      </c>
      <c r="B7783" s="5" t="s">
        <v>7802</v>
      </c>
      <c r="C7783" s="5" t="s">
        <v>27</v>
      </c>
      <c r="D7783" s="5" t="s">
        <v>26</v>
      </c>
      <c r="E7783" s="5">
        <v>24</v>
      </c>
      <c r="F7783" s="5">
        <v>70</v>
      </c>
      <c r="G7783" s="5">
        <v>1</v>
      </c>
      <c r="H7783" s="5">
        <v>5</v>
      </c>
      <c r="I7783" s="5">
        <v>21</v>
      </c>
      <c r="J7783" s="5">
        <v>1</v>
      </c>
      <c r="K7783" s="5">
        <v>10</v>
      </c>
      <c r="L7783" s="5">
        <v>24</v>
      </c>
      <c r="M7783" s="5">
        <v>1</v>
      </c>
      <c r="N7783" s="5">
        <v>0</v>
      </c>
      <c r="O7783" s="5">
        <v>22</v>
      </c>
      <c r="P7783" s="5">
        <v>90000</v>
      </c>
      <c r="Q7783" s="5">
        <v>20</v>
      </c>
      <c r="R7783" s="5">
        <v>25</v>
      </c>
      <c r="S7783" s="5" t="s">
        <v>26</v>
      </c>
      <c r="T7783" s="5"/>
    </row>
    <row r="7784" spans="1:20" x14ac:dyDescent="0.25">
      <c r="A7784" s="5">
        <f>7777</f>
      </c>
      <c r="B7784" s="5" t="s">
        <v>7803</v>
      </c>
      <c r="C7784" s="5" t="s">
        <v>27</v>
      </c>
      <c r="D7784" s="5" t="s">
        <v>26</v>
      </c>
      <c r="E7784" s="5">
        <v>24</v>
      </c>
      <c r="F7784" s="5">
        <v>70</v>
      </c>
      <c r="G7784" s="5">
        <v>1</v>
      </c>
      <c r="H7784" s="5">
        <v>5</v>
      </c>
      <c r="I7784" s="5">
        <v>21</v>
      </c>
      <c r="J7784" s="5">
        <v>1</v>
      </c>
      <c r="K7784" s="5">
        <v>10</v>
      </c>
      <c r="L7784" s="5">
        <v>24</v>
      </c>
      <c r="M7784" s="5">
        <v>1</v>
      </c>
      <c r="N7784" s="5">
        <v>0</v>
      </c>
      <c r="O7784" s="5">
        <v>22</v>
      </c>
      <c r="P7784" s="5">
        <v>90000</v>
      </c>
      <c r="Q7784" s="5">
        <v>20</v>
      </c>
      <c r="R7784" s="5">
        <v>25</v>
      </c>
      <c r="S7784" s="5" t="s">
        <v>26</v>
      </c>
      <c r="T7784" s="5"/>
    </row>
    <row r="7785" spans="1:20" x14ac:dyDescent="0.25">
      <c r="A7785" s="5">
        <f>7778</f>
      </c>
      <c r="B7785" s="5" t="s">
        <v>7804</v>
      </c>
      <c r="C7785" s="5" t="s">
        <v>27</v>
      </c>
      <c r="D7785" s="5" t="s">
        <v>26</v>
      </c>
      <c r="E7785" s="5">
        <v>24</v>
      </c>
      <c r="F7785" s="5">
        <v>70</v>
      </c>
      <c r="G7785" s="5">
        <v>1</v>
      </c>
      <c r="H7785" s="5">
        <v>5</v>
      </c>
      <c r="I7785" s="5">
        <v>21</v>
      </c>
      <c r="J7785" s="5">
        <v>1</v>
      </c>
      <c r="K7785" s="5">
        <v>10</v>
      </c>
      <c r="L7785" s="5">
        <v>24</v>
      </c>
      <c r="M7785" s="5">
        <v>1</v>
      </c>
      <c r="N7785" s="5">
        <v>0</v>
      </c>
      <c r="O7785" s="5">
        <v>22</v>
      </c>
      <c r="P7785" s="5">
        <v>90000</v>
      </c>
      <c r="Q7785" s="5">
        <v>20</v>
      </c>
      <c r="R7785" s="5">
        <v>25</v>
      </c>
      <c r="S7785" s="5" t="s">
        <v>26</v>
      </c>
      <c r="T7785" s="5"/>
    </row>
    <row r="7786" spans="1:20" x14ac:dyDescent="0.25">
      <c r="A7786" s="5">
        <f>7779</f>
      </c>
      <c r="B7786" s="5" t="s">
        <v>7805</v>
      </c>
      <c r="C7786" s="5" t="s">
        <v>27</v>
      </c>
      <c r="D7786" s="5" t="s">
        <v>26</v>
      </c>
      <c r="E7786" s="5">
        <v>24</v>
      </c>
      <c r="F7786" s="5">
        <v>70</v>
      </c>
      <c r="G7786" s="5">
        <v>1</v>
      </c>
      <c r="H7786" s="5">
        <v>5</v>
      </c>
      <c r="I7786" s="5">
        <v>21</v>
      </c>
      <c r="J7786" s="5">
        <v>1</v>
      </c>
      <c r="K7786" s="5">
        <v>10</v>
      </c>
      <c r="L7786" s="5">
        <v>24</v>
      </c>
      <c r="M7786" s="5">
        <v>1</v>
      </c>
      <c r="N7786" s="5">
        <v>0</v>
      </c>
      <c r="O7786" s="5">
        <v>22</v>
      </c>
      <c r="P7786" s="5">
        <v>90000</v>
      </c>
      <c r="Q7786" s="5">
        <v>20</v>
      </c>
      <c r="R7786" s="5">
        <v>25</v>
      </c>
      <c r="S7786" s="5" t="s">
        <v>26</v>
      </c>
      <c r="T7786" s="5"/>
    </row>
    <row r="7787" spans="1:20" x14ac:dyDescent="0.25">
      <c r="A7787" s="5">
        <f>7780</f>
      </c>
      <c r="B7787" s="5" t="s">
        <v>7806</v>
      </c>
      <c r="C7787" s="5" t="s">
        <v>27</v>
      </c>
      <c r="D7787" s="5" t="s">
        <v>26</v>
      </c>
      <c r="E7787" s="5">
        <v>24</v>
      </c>
      <c r="F7787" s="5">
        <v>70</v>
      </c>
      <c r="G7787" s="5">
        <v>1</v>
      </c>
      <c r="H7787" s="5">
        <v>5</v>
      </c>
      <c r="I7787" s="5">
        <v>21</v>
      </c>
      <c r="J7787" s="5">
        <v>1</v>
      </c>
      <c r="K7787" s="5">
        <v>10</v>
      </c>
      <c r="L7787" s="5">
        <v>24</v>
      </c>
      <c r="M7787" s="5">
        <v>1</v>
      </c>
      <c r="N7787" s="5">
        <v>0</v>
      </c>
      <c r="O7787" s="5">
        <v>22</v>
      </c>
      <c r="P7787" s="5">
        <v>90000</v>
      </c>
      <c r="Q7787" s="5">
        <v>20</v>
      </c>
      <c r="R7787" s="5">
        <v>25</v>
      </c>
      <c r="S7787" s="5" t="s">
        <v>26</v>
      </c>
      <c r="T7787" s="5"/>
    </row>
    <row r="7788" spans="1:20" x14ac:dyDescent="0.25">
      <c r="A7788" s="5">
        <f>7781</f>
      </c>
      <c r="B7788" s="5" t="s">
        <v>7807</v>
      </c>
      <c r="C7788" s="5" t="s">
        <v>27</v>
      </c>
      <c r="D7788" s="5" t="s">
        <v>26</v>
      </c>
      <c r="E7788" s="5">
        <v>24</v>
      </c>
      <c r="F7788" s="5">
        <v>70</v>
      </c>
      <c r="G7788" s="5">
        <v>1</v>
      </c>
      <c r="H7788" s="5">
        <v>5</v>
      </c>
      <c r="I7788" s="5">
        <v>21</v>
      </c>
      <c r="J7788" s="5">
        <v>1</v>
      </c>
      <c r="K7788" s="5">
        <v>10</v>
      </c>
      <c r="L7788" s="5">
        <v>24</v>
      </c>
      <c r="M7788" s="5">
        <v>1</v>
      </c>
      <c r="N7788" s="5">
        <v>0</v>
      </c>
      <c r="O7788" s="5">
        <v>22</v>
      </c>
      <c r="P7788" s="5">
        <v>90000</v>
      </c>
      <c r="Q7788" s="5">
        <v>20</v>
      </c>
      <c r="R7788" s="5">
        <v>25</v>
      </c>
      <c r="S7788" s="5" t="s">
        <v>26</v>
      </c>
      <c r="T7788" s="5"/>
    </row>
    <row r="7789" spans="1:20" x14ac:dyDescent="0.25">
      <c r="A7789" s="5">
        <f>7782</f>
      </c>
      <c r="B7789" s="5" t="s">
        <v>7808</v>
      </c>
      <c r="C7789" s="5" t="s">
        <v>27</v>
      </c>
      <c r="D7789" s="5" t="s">
        <v>26</v>
      </c>
      <c r="E7789" s="5">
        <v>24</v>
      </c>
      <c r="F7789" s="5">
        <v>70</v>
      </c>
      <c r="G7789" s="5">
        <v>1</v>
      </c>
      <c r="H7789" s="5">
        <v>5</v>
      </c>
      <c r="I7789" s="5">
        <v>21</v>
      </c>
      <c r="J7789" s="5">
        <v>1</v>
      </c>
      <c r="K7789" s="5">
        <v>10</v>
      </c>
      <c r="L7789" s="5">
        <v>24</v>
      </c>
      <c r="M7789" s="5">
        <v>1</v>
      </c>
      <c r="N7789" s="5">
        <v>0</v>
      </c>
      <c r="O7789" s="5">
        <v>22</v>
      </c>
      <c r="P7789" s="5">
        <v>90000</v>
      </c>
      <c r="Q7789" s="5">
        <v>20</v>
      </c>
      <c r="R7789" s="5">
        <v>25</v>
      </c>
      <c r="S7789" s="5" t="s">
        <v>26</v>
      </c>
      <c r="T7789" s="5"/>
    </row>
    <row r="7790" spans="1:20" x14ac:dyDescent="0.25">
      <c r="A7790" s="5">
        <f>7783</f>
      </c>
      <c r="B7790" s="5" t="s">
        <v>7809</v>
      </c>
      <c r="C7790" s="5" t="s">
        <v>27</v>
      </c>
      <c r="D7790" s="5" t="s">
        <v>26</v>
      </c>
      <c r="E7790" s="5">
        <v>24</v>
      </c>
      <c r="F7790" s="5">
        <v>70</v>
      </c>
      <c r="G7790" s="5">
        <v>1</v>
      </c>
      <c r="H7790" s="5">
        <v>5</v>
      </c>
      <c r="I7790" s="5">
        <v>21</v>
      </c>
      <c r="J7790" s="5">
        <v>1</v>
      </c>
      <c r="K7790" s="5">
        <v>10</v>
      </c>
      <c r="L7790" s="5">
        <v>24</v>
      </c>
      <c r="M7790" s="5">
        <v>1</v>
      </c>
      <c r="N7790" s="5">
        <v>0</v>
      </c>
      <c r="O7790" s="5">
        <v>22</v>
      </c>
      <c r="P7790" s="5">
        <v>90000</v>
      </c>
      <c r="Q7790" s="5">
        <v>20</v>
      </c>
      <c r="R7790" s="5">
        <v>25</v>
      </c>
      <c r="S7790" s="5" t="s">
        <v>26</v>
      </c>
      <c r="T7790" s="5"/>
    </row>
    <row r="7791" spans="1:20" x14ac:dyDescent="0.25">
      <c r="A7791" s="5">
        <f>7784</f>
      </c>
      <c r="B7791" s="5" t="s">
        <v>7810</v>
      </c>
      <c r="C7791" s="5" t="s">
        <v>27</v>
      </c>
      <c r="D7791" s="5" t="s">
        <v>26</v>
      </c>
      <c r="E7791" s="5">
        <v>24</v>
      </c>
      <c r="F7791" s="5">
        <v>70</v>
      </c>
      <c r="G7791" s="5">
        <v>1</v>
      </c>
      <c r="H7791" s="5">
        <v>5</v>
      </c>
      <c r="I7791" s="5">
        <v>21</v>
      </c>
      <c r="J7791" s="5">
        <v>1</v>
      </c>
      <c r="K7791" s="5">
        <v>10</v>
      </c>
      <c r="L7791" s="5">
        <v>24</v>
      </c>
      <c r="M7791" s="5">
        <v>1</v>
      </c>
      <c r="N7791" s="5">
        <v>0</v>
      </c>
      <c r="O7791" s="5">
        <v>22</v>
      </c>
      <c r="P7791" s="5">
        <v>90000</v>
      </c>
      <c r="Q7791" s="5">
        <v>20</v>
      </c>
      <c r="R7791" s="5">
        <v>25</v>
      </c>
      <c r="S7791" s="5" t="s">
        <v>26</v>
      </c>
      <c r="T7791" s="5"/>
    </row>
    <row r="7792" spans="1:20" x14ac:dyDescent="0.25">
      <c r="A7792" s="5">
        <f>7785</f>
      </c>
      <c r="B7792" s="5" t="s">
        <v>7811</v>
      </c>
      <c r="C7792" s="5" t="s">
        <v>27</v>
      </c>
      <c r="D7792" s="5" t="s">
        <v>26</v>
      </c>
      <c r="E7792" s="5">
        <v>24</v>
      </c>
      <c r="F7792" s="5">
        <v>70</v>
      </c>
      <c r="G7792" s="5">
        <v>1</v>
      </c>
      <c r="H7792" s="5">
        <v>5</v>
      </c>
      <c r="I7792" s="5">
        <v>21</v>
      </c>
      <c r="J7792" s="5">
        <v>1</v>
      </c>
      <c r="K7792" s="5">
        <v>10</v>
      </c>
      <c r="L7792" s="5">
        <v>24</v>
      </c>
      <c r="M7792" s="5">
        <v>1</v>
      </c>
      <c r="N7792" s="5">
        <v>0</v>
      </c>
      <c r="O7792" s="5">
        <v>22</v>
      </c>
      <c r="P7792" s="5">
        <v>90000</v>
      </c>
      <c r="Q7792" s="5">
        <v>20</v>
      </c>
      <c r="R7792" s="5">
        <v>25</v>
      </c>
      <c r="S7792" s="5" t="s">
        <v>26</v>
      </c>
      <c r="T7792" s="5"/>
    </row>
    <row r="7793" spans="1:20" x14ac:dyDescent="0.25">
      <c r="A7793" s="5">
        <f>7786</f>
      </c>
      <c r="B7793" s="5" t="s">
        <v>7812</v>
      </c>
      <c r="C7793" s="5" t="s">
        <v>27</v>
      </c>
      <c r="D7793" s="5" t="s">
        <v>26</v>
      </c>
      <c r="E7793" s="5">
        <v>24</v>
      </c>
      <c r="F7793" s="5">
        <v>70</v>
      </c>
      <c r="G7793" s="5">
        <v>1</v>
      </c>
      <c r="H7793" s="5">
        <v>5</v>
      </c>
      <c r="I7793" s="5">
        <v>21</v>
      </c>
      <c r="J7793" s="5">
        <v>1</v>
      </c>
      <c r="K7793" s="5">
        <v>10</v>
      </c>
      <c r="L7793" s="5">
        <v>24</v>
      </c>
      <c r="M7793" s="5">
        <v>1</v>
      </c>
      <c r="N7793" s="5">
        <v>0</v>
      </c>
      <c r="O7793" s="5">
        <v>22</v>
      </c>
      <c r="P7793" s="5">
        <v>90000</v>
      </c>
      <c r="Q7793" s="5">
        <v>20</v>
      </c>
      <c r="R7793" s="5">
        <v>25</v>
      </c>
      <c r="S7793" s="5" t="s">
        <v>26</v>
      </c>
      <c r="T7793" s="5"/>
    </row>
    <row r="7794" spans="1:20" x14ac:dyDescent="0.25">
      <c r="A7794" s="5">
        <f>7787</f>
      </c>
      <c r="B7794" s="5" t="s">
        <v>7813</v>
      </c>
      <c r="C7794" s="5" t="s">
        <v>27</v>
      </c>
      <c r="D7794" s="5" t="s">
        <v>26</v>
      </c>
      <c r="E7794" s="5">
        <v>24</v>
      </c>
      <c r="F7794" s="5">
        <v>70</v>
      </c>
      <c r="G7794" s="5">
        <v>1</v>
      </c>
      <c r="H7794" s="5">
        <v>5</v>
      </c>
      <c r="I7794" s="5">
        <v>21</v>
      </c>
      <c r="J7794" s="5">
        <v>1</v>
      </c>
      <c r="K7794" s="5">
        <v>10</v>
      </c>
      <c r="L7794" s="5">
        <v>24</v>
      </c>
      <c r="M7794" s="5">
        <v>1</v>
      </c>
      <c r="N7794" s="5">
        <v>0</v>
      </c>
      <c r="O7794" s="5">
        <v>22</v>
      </c>
      <c r="P7794" s="5">
        <v>90000</v>
      </c>
      <c r="Q7794" s="5">
        <v>20</v>
      </c>
      <c r="R7794" s="5">
        <v>25</v>
      </c>
      <c r="S7794" s="5" t="s">
        <v>26</v>
      </c>
      <c r="T7794" s="5"/>
    </row>
    <row r="7795" spans="1:20" x14ac:dyDescent="0.25">
      <c r="A7795" s="5">
        <f>7788</f>
      </c>
      <c r="B7795" s="5" t="s">
        <v>7814</v>
      </c>
      <c r="C7795" s="5" t="s">
        <v>27</v>
      </c>
      <c r="D7795" s="5" t="s">
        <v>26</v>
      </c>
      <c r="E7795" s="5">
        <v>24</v>
      </c>
      <c r="F7795" s="5">
        <v>70</v>
      </c>
      <c r="G7795" s="5">
        <v>1</v>
      </c>
      <c r="H7795" s="5">
        <v>5</v>
      </c>
      <c r="I7795" s="5">
        <v>21</v>
      </c>
      <c r="J7795" s="5">
        <v>1</v>
      </c>
      <c r="K7795" s="5">
        <v>10</v>
      </c>
      <c r="L7795" s="5">
        <v>24</v>
      </c>
      <c r="M7795" s="5">
        <v>1</v>
      </c>
      <c r="N7795" s="5">
        <v>0</v>
      </c>
      <c r="O7795" s="5">
        <v>22</v>
      </c>
      <c r="P7795" s="5">
        <v>90000</v>
      </c>
      <c r="Q7795" s="5">
        <v>20</v>
      </c>
      <c r="R7795" s="5">
        <v>25</v>
      </c>
      <c r="S7795" s="5" t="s">
        <v>26</v>
      </c>
      <c r="T7795" s="5"/>
    </row>
    <row r="7796" spans="1:20" x14ac:dyDescent="0.25">
      <c r="A7796" s="5">
        <f>7789</f>
      </c>
      <c r="B7796" s="5" t="s">
        <v>7815</v>
      </c>
      <c r="C7796" s="5" t="s">
        <v>27</v>
      </c>
      <c r="D7796" s="5" t="s">
        <v>26</v>
      </c>
      <c r="E7796" s="5">
        <v>24</v>
      </c>
      <c r="F7796" s="5">
        <v>70</v>
      </c>
      <c r="G7796" s="5">
        <v>1</v>
      </c>
      <c r="H7796" s="5">
        <v>5</v>
      </c>
      <c r="I7796" s="5">
        <v>21</v>
      </c>
      <c r="J7796" s="5">
        <v>1</v>
      </c>
      <c r="K7796" s="5">
        <v>10</v>
      </c>
      <c r="L7796" s="5">
        <v>24</v>
      </c>
      <c r="M7796" s="5">
        <v>1</v>
      </c>
      <c r="N7796" s="5">
        <v>0</v>
      </c>
      <c r="O7796" s="5">
        <v>22</v>
      </c>
      <c r="P7796" s="5">
        <v>90000</v>
      </c>
      <c r="Q7796" s="5">
        <v>20</v>
      </c>
      <c r="R7796" s="5">
        <v>25</v>
      </c>
      <c r="S7796" s="5" t="s">
        <v>26</v>
      </c>
      <c r="T7796" s="5"/>
    </row>
    <row r="7797" spans="1:20" x14ac:dyDescent="0.25">
      <c r="A7797" s="5">
        <f>7790</f>
      </c>
      <c r="B7797" s="5" t="s">
        <v>7816</v>
      </c>
      <c r="C7797" s="5" t="s">
        <v>27</v>
      </c>
      <c r="D7797" s="5" t="s">
        <v>26</v>
      </c>
      <c r="E7797" s="5">
        <v>24</v>
      </c>
      <c r="F7797" s="5">
        <v>70</v>
      </c>
      <c r="G7797" s="5">
        <v>1</v>
      </c>
      <c r="H7797" s="5">
        <v>5</v>
      </c>
      <c r="I7797" s="5">
        <v>21</v>
      </c>
      <c r="J7797" s="5">
        <v>1</v>
      </c>
      <c r="K7797" s="5">
        <v>10</v>
      </c>
      <c r="L7797" s="5">
        <v>24</v>
      </c>
      <c r="M7797" s="5">
        <v>1</v>
      </c>
      <c r="N7797" s="5">
        <v>0</v>
      </c>
      <c r="O7797" s="5">
        <v>22</v>
      </c>
      <c r="P7797" s="5">
        <v>90000</v>
      </c>
      <c r="Q7797" s="5">
        <v>20</v>
      </c>
      <c r="R7797" s="5">
        <v>25</v>
      </c>
      <c r="S7797" s="5" t="s">
        <v>26</v>
      </c>
      <c r="T7797" s="5"/>
    </row>
    <row r="7798" spans="1:20" x14ac:dyDescent="0.25">
      <c r="A7798" s="5">
        <f>7791</f>
      </c>
      <c r="B7798" s="5" t="s">
        <v>7817</v>
      </c>
      <c r="C7798" s="5" t="s">
        <v>27</v>
      </c>
      <c r="D7798" s="5" t="s">
        <v>26</v>
      </c>
      <c r="E7798" s="5">
        <v>24</v>
      </c>
      <c r="F7798" s="5">
        <v>70</v>
      </c>
      <c r="G7798" s="5">
        <v>1</v>
      </c>
      <c r="H7798" s="5">
        <v>5</v>
      </c>
      <c r="I7798" s="5">
        <v>21</v>
      </c>
      <c r="J7798" s="5">
        <v>1</v>
      </c>
      <c r="K7798" s="5">
        <v>10</v>
      </c>
      <c r="L7798" s="5">
        <v>24</v>
      </c>
      <c r="M7798" s="5">
        <v>1</v>
      </c>
      <c r="N7798" s="5">
        <v>0</v>
      </c>
      <c r="O7798" s="5">
        <v>22</v>
      </c>
      <c r="P7798" s="5">
        <v>90000</v>
      </c>
      <c r="Q7798" s="5">
        <v>20</v>
      </c>
      <c r="R7798" s="5">
        <v>25</v>
      </c>
      <c r="S7798" s="5" t="s">
        <v>26</v>
      </c>
      <c r="T7798" s="5"/>
    </row>
    <row r="7799" spans="1:20" x14ac:dyDescent="0.25">
      <c r="A7799" s="5">
        <f>7792</f>
      </c>
      <c r="B7799" s="5" t="s">
        <v>7818</v>
      </c>
      <c r="C7799" s="5" t="s">
        <v>27</v>
      </c>
      <c r="D7799" s="5" t="s">
        <v>26</v>
      </c>
      <c r="E7799" s="5">
        <v>24</v>
      </c>
      <c r="F7799" s="5">
        <v>70</v>
      </c>
      <c r="G7799" s="5">
        <v>1</v>
      </c>
      <c r="H7799" s="5">
        <v>5</v>
      </c>
      <c r="I7799" s="5">
        <v>21</v>
      </c>
      <c r="J7799" s="5">
        <v>1</v>
      </c>
      <c r="K7799" s="5">
        <v>10</v>
      </c>
      <c r="L7799" s="5">
        <v>24</v>
      </c>
      <c r="M7799" s="5">
        <v>1</v>
      </c>
      <c r="N7799" s="5">
        <v>0</v>
      </c>
      <c r="O7799" s="5">
        <v>22</v>
      </c>
      <c r="P7799" s="5">
        <v>90000</v>
      </c>
      <c r="Q7799" s="5">
        <v>20</v>
      </c>
      <c r="R7799" s="5">
        <v>25</v>
      </c>
      <c r="S7799" s="5" t="s">
        <v>26</v>
      </c>
      <c r="T7799" s="5"/>
    </row>
    <row r="7800" spans="1:20" x14ac:dyDescent="0.25">
      <c r="A7800" s="5">
        <f>7793</f>
      </c>
      <c r="B7800" s="5" t="s">
        <v>7819</v>
      </c>
      <c r="C7800" s="5" t="s">
        <v>27</v>
      </c>
      <c r="D7800" s="5" t="s">
        <v>26</v>
      </c>
      <c r="E7800" s="5">
        <v>24</v>
      </c>
      <c r="F7800" s="5">
        <v>70</v>
      </c>
      <c r="G7800" s="5">
        <v>1</v>
      </c>
      <c r="H7800" s="5">
        <v>5</v>
      </c>
      <c r="I7800" s="5">
        <v>21</v>
      </c>
      <c r="J7800" s="5">
        <v>1</v>
      </c>
      <c r="K7800" s="5">
        <v>10</v>
      </c>
      <c r="L7800" s="5">
        <v>24</v>
      </c>
      <c r="M7800" s="5">
        <v>1</v>
      </c>
      <c r="N7800" s="5">
        <v>0</v>
      </c>
      <c r="O7800" s="5">
        <v>22</v>
      </c>
      <c r="P7800" s="5">
        <v>90000</v>
      </c>
      <c r="Q7800" s="5">
        <v>20</v>
      </c>
      <c r="R7800" s="5">
        <v>25</v>
      </c>
      <c r="S7800" s="5" t="s">
        <v>26</v>
      </c>
      <c r="T7800" s="5"/>
    </row>
    <row r="7801" spans="1:20" x14ac:dyDescent="0.25">
      <c r="A7801" s="5">
        <f>7794</f>
      </c>
      <c r="B7801" s="5" t="s">
        <v>7820</v>
      </c>
      <c r="C7801" s="5" t="s">
        <v>27</v>
      </c>
      <c r="D7801" s="5" t="s">
        <v>26</v>
      </c>
      <c r="E7801" s="5">
        <v>24</v>
      </c>
      <c r="F7801" s="5">
        <v>70</v>
      </c>
      <c r="G7801" s="5">
        <v>1</v>
      </c>
      <c r="H7801" s="5">
        <v>5</v>
      </c>
      <c r="I7801" s="5">
        <v>21</v>
      </c>
      <c r="J7801" s="5">
        <v>1</v>
      </c>
      <c r="K7801" s="5">
        <v>10</v>
      </c>
      <c r="L7801" s="5">
        <v>24</v>
      </c>
      <c r="M7801" s="5">
        <v>1</v>
      </c>
      <c r="N7801" s="5">
        <v>0</v>
      </c>
      <c r="O7801" s="5">
        <v>22</v>
      </c>
      <c r="P7801" s="5">
        <v>90000</v>
      </c>
      <c r="Q7801" s="5">
        <v>20</v>
      </c>
      <c r="R7801" s="5">
        <v>25</v>
      </c>
      <c r="S7801" s="5" t="s">
        <v>26</v>
      </c>
      <c r="T7801" s="5"/>
    </row>
    <row r="7802" spans="1:20" x14ac:dyDescent="0.25">
      <c r="A7802" s="5">
        <f>7795</f>
      </c>
      <c r="B7802" s="5" t="s">
        <v>7821</v>
      </c>
      <c r="C7802" s="5" t="s">
        <v>27</v>
      </c>
      <c r="D7802" s="5" t="s">
        <v>26</v>
      </c>
      <c r="E7802" s="5">
        <v>24</v>
      </c>
      <c r="F7802" s="5">
        <v>70</v>
      </c>
      <c r="G7802" s="5">
        <v>1</v>
      </c>
      <c r="H7802" s="5">
        <v>5</v>
      </c>
      <c r="I7802" s="5">
        <v>21</v>
      </c>
      <c r="J7802" s="5">
        <v>1</v>
      </c>
      <c r="K7802" s="5">
        <v>10</v>
      </c>
      <c r="L7802" s="5">
        <v>24</v>
      </c>
      <c r="M7802" s="5">
        <v>1</v>
      </c>
      <c r="N7802" s="5">
        <v>0</v>
      </c>
      <c r="O7802" s="5">
        <v>22</v>
      </c>
      <c r="P7802" s="5">
        <v>90000</v>
      </c>
      <c r="Q7802" s="5">
        <v>20</v>
      </c>
      <c r="R7802" s="5">
        <v>25</v>
      </c>
      <c r="S7802" s="5" t="s">
        <v>26</v>
      </c>
      <c r="T7802" s="5"/>
    </row>
    <row r="7803" spans="1:20" x14ac:dyDescent="0.25">
      <c r="A7803" s="5">
        <f>7796</f>
      </c>
      <c r="B7803" s="5" t="s">
        <v>7822</v>
      </c>
      <c r="C7803" s="5" t="s">
        <v>27</v>
      </c>
      <c r="D7803" s="5" t="s">
        <v>26</v>
      </c>
      <c r="E7803" s="5">
        <v>24</v>
      </c>
      <c r="F7803" s="5">
        <v>70</v>
      </c>
      <c r="G7803" s="5">
        <v>1</v>
      </c>
      <c r="H7803" s="5">
        <v>5</v>
      </c>
      <c r="I7803" s="5">
        <v>21</v>
      </c>
      <c r="J7803" s="5">
        <v>1</v>
      </c>
      <c r="K7803" s="5">
        <v>10</v>
      </c>
      <c r="L7803" s="5">
        <v>24</v>
      </c>
      <c r="M7803" s="5">
        <v>1</v>
      </c>
      <c r="N7803" s="5">
        <v>0</v>
      </c>
      <c r="O7803" s="5">
        <v>22</v>
      </c>
      <c r="P7803" s="5">
        <v>90000</v>
      </c>
      <c r="Q7803" s="5">
        <v>20</v>
      </c>
      <c r="R7803" s="5">
        <v>25</v>
      </c>
      <c r="S7803" s="5" t="s">
        <v>26</v>
      </c>
      <c r="T7803" s="5"/>
    </row>
    <row r="7804" spans="1:20" x14ac:dyDescent="0.25">
      <c r="A7804" s="5">
        <f>7797</f>
      </c>
      <c r="B7804" s="5" t="s">
        <v>7823</v>
      </c>
      <c r="C7804" s="5" t="s">
        <v>27</v>
      </c>
      <c r="D7804" s="5" t="s">
        <v>26</v>
      </c>
      <c r="E7804" s="5">
        <v>24</v>
      </c>
      <c r="F7804" s="5">
        <v>70</v>
      </c>
      <c r="G7804" s="5">
        <v>1</v>
      </c>
      <c r="H7804" s="5">
        <v>5</v>
      </c>
      <c r="I7804" s="5">
        <v>21</v>
      </c>
      <c r="J7804" s="5">
        <v>1</v>
      </c>
      <c r="K7804" s="5">
        <v>10</v>
      </c>
      <c r="L7804" s="5">
        <v>24</v>
      </c>
      <c r="M7804" s="5">
        <v>1</v>
      </c>
      <c r="N7804" s="5">
        <v>0</v>
      </c>
      <c r="O7804" s="5">
        <v>22</v>
      </c>
      <c r="P7804" s="5">
        <v>90000</v>
      </c>
      <c r="Q7804" s="5">
        <v>20</v>
      </c>
      <c r="R7804" s="5">
        <v>25</v>
      </c>
      <c r="S7804" s="5" t="s">
        <v>26</v>
      </c>
      <c r="T7804" s="5"/>
    </row>
    <row r="7805" spans="1:20" x14ac:dyDescent="0.25">
      <c r="A7805" s="5">
        <f>7798</f>
      </c>
      <c r="B7805" s="5" t="s">
        <v>7824</v>
      </c>
      <c r="C7805" s="5" t="s">
        <v>27</v>
      </c>
      <c r="D7805" s="5" t="s">
        <v>26</v>
      </c>
      <c r="E7805" s="5">
        <v>24</v>
      </c>
      <c r="F7805" s="5">
        <v>70</v>
      </c>
      <c r="G7805" s="5">
        <v>1</v>
      </c>
      <c r="H7805" s="5">
        <v>5</v>
      </c>
      <c r="I7805" s="5">
        <v>21</v>
      </c>
      <c r="J7805" s="5">
        <v>1</v>
      </c>
      <c r="K7805" s="5">
        <v>10</v>
      </c>
      <c r="L7805" s="5">
        <v>24</v>
      </c>
      <c r="M7805" s="5">
        <v>1</v>
      </c>
      <c r="N7805" s="5">
        <v>0</v>
      </c>
      <c r="O7805" s="5">
        <v>22</v>
      </c>
      <c r="P7805" s="5">
        <v>90000</v>
      </c>
      <c r="Q7805" s="5">
        <v>20</v>
      </c>
      <c r="R7805" s="5">
        <v>25</v>
      </c>
      <c r="S7805" s="5" t="s">
        <v>26</v>
      </c>
      <c r="T7805" s="5"/>
    </row>
    <row r="7806" spans="1:20" x14ac:dyDescent="0.25">
      <c r="A7806" s="5">
        <f>7799</f>
      </c>
      <c r="B7806" s="5" t="s">
        <v>7825</v>
      </c>
      <c r="C7806" s="5" t="s">
        <v>27</v>
      </c>
      <c r="D7806" s="5" t="s">
        <v>26</v>
      </c>
      <c r="E7806" s="5">
        <v>24</v>
      </c>
      <c r="F7806" s="5">
        <v>70</v>
      </c>
      <c r="G7806" s="5">
        <v>1</v>
      </c>
      <c r="H7806" s="5">
        <v>5</v>
      </c>
      <c r="I7806" s="5">
        <v>21</v>
      </c>
      <c r="J7806" s="5">
        <v>1</v>
      </c>
      <c r="K7806" s="5">
        <v>10</v>
      </c>
      <c r="L7806" s="5">
        <v>24</v>
      </c>
      <c r="M7806" s="5">
        <v>1</v>
      </c>
      <c r="N7806" s="5">
        <v>0</v>
      </c>
      <c r="O7806" s="5">
        <v>22</v>
      </c>
      <c r="P7806" s="5">
        <v>90000</v>
      </c>
      <c r="Q7806" s="5">
        <v>20</v>
      </c>
      <c r="R7806" s="5">
        <v>25</v>
      </c>
      <c r="S7806" s="5" t="s">
        <v>26</v>
      </c>
      <c r="T7806" s="5"/>
    </row>
    <row r="7807" spans="1:20" x14ac:dyDescent="0.25">
      <c r="A7807" s="5">
        <f>7800</f>
      </c>
      <c r="B7807" s="5" t="s">
        <v>7826</v>
      </c>
      <c r="C7807" s="5" t="s">
        <v>27</v>
      </c>
      <c r="D7807" s="5" t="s">
        <v>26</v>
      </c>
      <c r="E7807" s="5">
        <v>24</v>
      </c>
      <c r="F7807" s="5">
        <v>70</v>
      </c>
      <c r="G7807" s="5">
        <v>1</v>
      </c>
      <c r="H7807" s="5">
        <v>5</v>
      </c>
      <c r="I7807" s="5">
        <v>21</v>
      </c>
      <c r="J7807" s="5">
        <v>1</v>
      </c>
      <c r="K7807" s="5">
        <v>10</v>
      </c>
      <c r="L7807" s="5">
        <v>24</v>
      </c>
      <c r="M7807" s="5">
        <v>1</v>
      </c>
      <c r="N7807" s="5">
        <v>0</v>
      </c>
      <c r="O7807" s="5">
        <v>22</v>
      </c>
      <c r="P7807" s="5">
        <v>90000</v>
      </c>
      <c r="Q7807" s="5">
        <v>20</v>
      </c>
      <c r="R7807" s="5">
        <v>25</v>
      </c>
      <c r="S7807" s="5" t="s">
        <v>26</v>
      </c>
      <c r="T7807" s="5"/>
    </row>
    <row r="7808" spans="1:20" x14ac:dyDescent="0.25">
      <c r="A7808" s="5">
        <f>7801</f>
      </c>
      <c r="B7808" s="5" t="s">
        <v>7827</v>
      </c>
      <c r="C7808" s="5" t="s">
        <v>27</v>
      </c>
      <c r="D7808" s="5" t="s">
        <v>26</v>
      </c>
      <c r="E7808" s="5">
        <v>24</v>
      </c>
      <c r="F7808" s="5">
        <v>70</v>
      </c>
      <c r="G7808" s="5">
        <v>1</v>
      </c>
      <c r="H7808" s="5">
        <v>5</v>
      </c>
      <c r="I7808" s="5">
        <v>21</v>
      </c>
      <c r="J7808" s="5">
        <v>1</v>
      </c>
      <c r="K7808" s="5">
        <v>10</v>
      </c>
      <c r="L7808" s="5">
        <v>24</v>
      </c>
      <c r="M7808" s="5">
        <v>1</v>
      </c>
      <c r="N7808" s="5">
        <v>0</v>
      </c>
      <c r="O7808" s="5">
        <v>22</v>
      </c>
      <c r="P7808" s="5">
        <v>90000</v>
      </c>
      <c r="Q7808" s="5">
        <v>20</v>
      </c>
      <c r="R7808" s="5">
        <v>25</v>
      </c>
      <c r="S7808" s="5" t="s">
        <v>26</v>
      </c>
      <c r="T7808" s="5"/>
    </row>
    <row r="7809" spans="1:20" x14ac:dyDescent="0.25">
      <c r="A7809" s="5">
        <f>7802</f>
      </c>
      <c r="B7809" s="5" t="s">
        <v>7828</v>
      </c>
      <c r="C7809" s="5" t="s">
        <v>27</v>
      </c>
      <c r="D7809" s="5" t="s">
        <v>26</v>
      </c>
      <c r="E7809" s="5">
        <v>24</v>
      </c>
      <c r="F7809" s="5">
        <v>70</v>
      </c>
      <c r="G7809" s="5">
        <v>1</v>
      </c>
      <c r="H7809" s="5">
        <v>5</v>
      </c>
      <c r="I7809" s="5">
        <v>21</v>
      </c>
      <c r="J7809" s="5">
        <v>1</v>
      </c>
      <c r="K7809" s="5">
        <v>10</v>
      </c>
      <c r="L7809" s="5">
        <v>24</v>
      </c>
      <c r="M7809" s="5">
        <v>1</v>
      </c>
      <c r="N7809" s="5">
        <v>0</v>
      </c>
      <c r="O7809" s="5">
        <v>22</v>
      </c>
      <c r="P7809" s="5">
        <v>90000</v>
      </c>
      <c r="Q7809" s="5">
        <v>20</v>
      </c>
      <c r="R7809" s="5">
        <v>25</v>
      </c>
      <c r="S7809" s="5" t="s">
        <v>26</v>
      </c>
      <c r="T7809" s="5"/>
    </row>
    <row r="7810" spans="1:20" x14ac:dyDescent="0.25">
      <c r="A7810" s="5">
        <f>7803</f>
      </c>
      <c r="B7810" s="5" t="s">
        <v>7829</v>
      </c>
      <c r="C7810" s="5" t="s">
        <v>27</v>
      </c>
      <c r="D7810" s="5" t="s">
        <v>26</v>
      </c>
      <c r="E7810" s="5">
        <v>24</v>
      </c>
      <c r="F7810" s="5">
        <v>70</v>
      </c>
      <c r="G7810" s="5">
        <v>1</v>
      </c>
      <c r="H7810" s="5">
        <v>5</v>
      </c>
      <c r="I7810" s="5">
        <v>21</v>
      </c>
      <c r="J7810" s="5">
        <v>1</v>
      </c>
      <c r="K7810" s="5">
        <v>10</v>
      </c>
      <c r="L7810" s="5">
        <v>24</v>
      </c>
      <c r="M7810" s="5">
        <v>1</v>
      </c>
      <c r="N7810" s="5">
        <v>0</v>
      </c>
      <c r="O7810" s="5">
        <v>22</v>
      </c>
      <c r="P7810" s="5">
        <v>90000</v>
      </c>
      <c r="Q7810" s="5">
        <v>20</v>
      </c>
      <c r="R7810" s="5">
        <v>25</v>
      </c>
      <c r="S7810" s="5" t="s">
        <v>26</v>
      </c>
      <c r="T7810" s="5"/>
    </row>
    <row r="7811" spans="1:20" x14ac:dyDescent="0.25">
      <c r="A7811" s="5">
        <f>7804</f>
      </c>
      <c r="B7811" s="5" t="s">
        <v>7830</v>
      </c>
      <c r="C7811" s="5" t="s">
        <v>27</v>
      </c>
      <c r="D7811" s="5" t="s">
        <v>26</v>
      </c>
      <c r="E7811" s="5">
        <v>24</v>
      </c>
      <c r="F7811" s="5">
        <v>70</v>
      </c>
      <c r="G7811" s="5">
        <v>1</v>
      </c>
      <c r="H7811" s="5">
        <v>5</v>
      </c>
      <c r="I7811" s="5">
        <v>21</v>
      </c>
      <c r="J7811" s="5">
        <v>1</v>
      </c>
      <c r="K7811" s="5">
        <v>10</v>
      </c>
      <c r="L7811" s="5">
        <v>24</v>
      </c>
      <c r="M7811" s="5">
        <v>1</v>
      </c>
      <c r="N7811" s="5">
        <v>0</v>
      </c>
      <c r="O7811" s="5">
        <v>22</v>
      </c>
      <c r="P7811" s="5">
        <v>90000</v>
      </c>
      <c r="Q7811" s="5">
        <v>20</v>
      </c>
      <c r="R7811" s="5">
        <v>25</v>
      </c>
      <c r="S7811" s="5" t="s">
        <v>26</v>
      </c>
      <c r="T7811" s="5"/>
    </row>
    <row r="7812" spans="1:20" x14ac:dyDescent="0.25">
      <c r="A7812" s="5">
        <f>7805</f>
      </c>
      <c r="B7812" s="5" t="s">
        <v>7831</v>
      </c>
      <c r="C7812" s="5" t="s">
        <v>27</v>
      </c>
      <c r="D7812" s="5" t="s">
        <v>26</v>
      </c>
      <c r="E7812" s="5">
        <v>24</v>
      </c>
      <c r="F7812" s="5">
        <v>70</v>
      </c>
      <c r="G7812" s="5">
        <v>1</v>
      </c>
      <c r="H7812" s="5">
        <v>5</v>
      </c>
      <c r="I7812" s="5">
        <v>21</v>
      </c>
      <c r="J7812" s="5">
        <v>1</v>
      </c>
      <c r="K7812" s="5">
        <v>10</v>
      </c>
      <c r="L7812" s="5">
        <v>24</v>
      </c>
      <c r="M7812" s="5">
        <v>1</v>
      </c>
      <c r="N7812" s="5">
        <v>0</v>
      </c>
      <c r="O7812" s="5">
        <v>22</v>
      </c>
      <c r="P7812" s="5">
        <v>90000</v>
      </c>
      <c r="Q7812" s="5">
        <v>20</v>
      </c>
      <c r="R7812" s="5">
        <v>25</v>
      </c>
      <c r="S7812" s="5" t="s">
        <v>26</v>
      </c>
      <c r="T7812" s="5"/>
    </row>
    <row r="7813" spans="1:20" x14ac:dyDescent="0.25">
      <c r="A7813" s="5">
        <f>7806</f>
      </c>
      <c r="B7813" s="5" t="s">
        <v>7832</v>
      </c>
      <c r="C7813" s="5" t="s">
        <v>27</v>
      </c>
      <c r="D7813" s="5" t="s">
        <v>26</v>
      </c>
      <c r="E7813" s="5">
        <v>24</v>
      </c>
      <c r="F7813" s="5">
        <v>70</v>
      </c>
      <c r="G7813" s="5">
        <v>1</v>
      </c>
      <c r="H7813" s="5">
        <v>5</v>
      </c>
      <c r="I7813" s="5">
        <v>21</v>
      </c>
      <c r="J7813" s="5">
        <v>1</v>
      </c>
      <c r="K7813" s="5">
        <v>10</v>
      </c>
      <c r="L7813" s="5">
        <v>24</v>
      </c>
      <c r="M7813" s="5">
        <v>1</v>
      </c>
      <c r="N7813" s="5">
        <v>0</v>
      </c>
      <c r="O7813" s="5">
        <v>22</v>
      </c>
      <c r="P7813" s="5">
        <v>90000</v>
      </c>
      <c r="Q7813" s="5">
        <v>20</v>
      </c>
      <c r="R7813" s="5">
        <v>25</v>
      </c>
      <c r="S7813" s="5" t="s">
        <v>26</v>
      </c>
      <c r="T7813" s="5"/>
    </row>
    <row r="7814" spans="1:20" x14ac:dyDescent="0.25">
      <c r="A7814" s="5">
        <f>7807</f>
      </c>
      <c r="B7814" s="5" t="s">
        <v>7833</v>
      </c>
      <c r="C7814" s="5" t="s">
        <v>27</v>
      </c>
      <c r="D7814" s="5" t="s">
        <v>26</v>
      </c>
      <c r="E7814" s="5">
        <v>24</v>
      </c>
      <c r="F7814" s="5">
        <v>70</v>
      </c>
      <c r="G7814" s="5">
        <v>1</v>
      </c>
      <c r="H7814" s="5">
        <v>5</v>
      </c>
      <c r="I7814" s="5">
        <v>21</v>
      </c>
      <c r="J7814" s="5">
        <v>1</v>
      </c>
      <c r="K7814" s="5">
        <v>10</v>
      </c>
      <c r="L7814" s="5">
        <v>24</v>
      </c>
      <c r="M7814" s="5">
        <v>1</v>
      </c>
      <c r="N7814" s="5">
        <v>0</v>
      </c>
      <c r="O7814" s="5">
        <v>22</v>
      </c>
      <c r="P7814" s="5">
        <v>90000</v>
      </c>
      <c r="Q7814" s="5">
        <v>20</v>
      </c>
      <c r="R7814" s="5">
        <v>25</v>
      </c>
      <c r="S7814" s="5" t="s">
        <v>26</v>
      </c>
      <c r="T7814" s="5"/>
    </row>
    <row r="7815" spans="1:20" x14ac:dyDescent="0.25">
      <c r="A7815" s="5">
        <f>7808</f>
      </c>
      <c r="B7815" s="5" t="s">
        <v>7834</v>
      </c>
      <c r="C7815" s="5" t="s">
        <v>27</v>
      </c>
      <c r="D7815" s="5" t="s">
        <v>26</v>
      </c>
      <c r="E7815" s="5">
        <v>24</v>
      </c>
      <c r="F7815" s="5">
        <v>70</v>
      </c>
      <c r="G7815" s="5">
        <v>1</v>
      </c>
      <c r="H7815" s="5">
        <v>5</v>
      </c>
      <c r="I7815" s="5">
        <v>21</v>
      </c>
      <c r="J7815" s="5">
        <v>1</v>
      </c>
      <c r="K7815" s="5">
        <v>10</v>
      </c>
      <c r="L7815" s="5">
        <v>24</v>
      </c>
      <c r="M7815" s="5">
        <v>1</v>
      </c>
      <c r="N7815" s="5">
        <v>0</v>
      </c>
      <c r="O7815" s="5">
        <v>22</v>
      </c>
      <c r="P7815" s="5">
        <v>90000</v>
      </c>
      <c r="Q7815" s="5">
        <v>20</v>
      </c>
      <c r="R7815" s="5">
        <v>25</v>
      </c>
      <c r="S7815" s="5" t="s">
        <v>26</v>
      </c>
      <c r="T7815" s="5"/>
    </row>
    <row r="7816" spans="1:20" x14ac:dyDescent="0.25">
      <c r="A7816" s="5">
        <f>7809</f>
      </c>
      <c r="B7816" s="5" t="s">
        <v>7835</v>
      </c>
      <c r="C7816" s="5" t="s">
        <v>27</v>
      </c>
      <c r="D7816" s="5" t="s">
        <v>26</v>
      </c>
      <c r="E7816" s="5">
        <v>24</v>
      </c>
      <c r="F7816" s="5">
        <v>70</v>
      </c>
      <c r="G7816" s="5">
        <v>1</v>
      </c>
      <c r="H7816" s="5">
        <v>5</v>
      </c>
      <c r="I7816" s="5">
        <v>21</v>
      </c>
      <c r="J7816" s="5">
        <v>1</v>
      </c>
      <c r="K7816" s="5">
        <v>10</v>
      </c>
      <c r="L7816" s="5">
        <v>24</v>
      </c>
      <c r="M7816" s="5">
        <v>1</v>
      </c>
      <c r="N7816" s="5">
        <v>0</v>
      </c>
      <c r="O7816" s="5">
        <v>22</v>
      </c>
      <c r="P7816" s="5">
        <v>90000</v>
      </c>
      <c r="Q7816" s="5">
        <v>20</v>
      </c>
      <c r="R7816" s="5">
        <v>25</v>
      </c>
      <c r="S7816" s="5" t="s">
        <v>26</v>
      </c>
      <c r="T7816" s="5"/>
    </row>
    <row r="7817" spans="1:20" x14ac:dyDescent="0.25">
      <c r="A7817" s="5">
        <f>7810</f>
      </c>
      <c r="B7817" s="5" t="s">
        <v>7836</v>
      </c>
      <c r="C7817" s="5" t="s">
        <v>27</v>
      </c>
      <c r="D7817" s="5" t="s">
        <v>26</v>
      </c>
      <c r="E7817" s="5">
        <v>24</v>
      </c>
      <c r="F7817" s="5">
        <v>70</v>
      </c>
      <c r="G7817" s="5">
        <v>1</v>
      </c>
      <c r="H7817" s="5">
        <v>5</v>
      </c>
      <c r="I7817" s="5">
        <v>21</v>
      </c>
      <c r="J7817" s="5">
        <v>1</v>
      </c>
      <c r="K7817" s="5">
        <v>10</v>
      </c>
      <c r="L7817" s="5">
        <v>24</v>
      </c>
      <c r="M7817" s="5">
        <v>1</v>
      </c>
      <c r="N7817" s="5">
        <v>0</v>
      </c>
      <c r="O7817" s="5">
        <v>22</v>
      </c>
      <c r="P7817" s="5">
        <v>90000</v>
      </c>
      <c r="Q7817" s="5">
        <v>20</v>
      </c>
      <c r="R7817" s="5">
        <v>25</v>
      </c>
      <c r="S7817" s="5" t="s">
        <v>26</v>
      </c>
      <c r="T7817" s="5"/>
    </row>
    <row r="7818" spans="1:20" x14ac:dyDescent="0.25">
      <c r="A7818" s="5">
        <f>7811</f>
      </c>
      <c r="B7818" s="5" t="s">
        <v>7837</v>
      </c>
      <c r="C7818" s="5" t="s">
        <v>27</v>
      </c>
      <c r="D7818" s="5" t="s">
        <v>26</v>
      </c>
      <c r="E7818" s="5">
        <v>24</v>
      </c>
      <c r="F7818" s="5">
        <v>70</v>
      </c>
      <c r="G7818" s="5">
        <v>1</v>
      </c>
      <c r="H7818" s="5">
        <v>5</v>
      </c>
      <c r="I7818" s="5">
        <v>21</v>
      </c>
      <c r="J7818" s="5">
        <v>1</v>
      </c>
      <c r="K7818" s="5">
        <v>10</v>
      </c>
      <c r="L7818" s="5">
        <v>24</v>
      </c>
      <c r="M7818" s="5">
        <v>1</v>
      </c>
      <c r="N7818" s="5">
        <v>0</v>
      </c>
      <c r="O7818" s="5">
        <v>22</v>
      </c>
      <c r="P7818" s="5">
        <v>90000</v>
      </c>
      <c r="Q7818" s="5">
        <v>20</v>
      </c>
      <c r="R7818" s="5">
        <v>25</v>
      </c>
      <c r="S7818" s="5" t="s">
        <v>26</v>
      </c>
      <c r="T7818" s="5"/>
    </row>
    <row r="7819" spans="1:20" x14ac:dyDescent="0.25">
      <c r="A7819" s="5">
        <f>7812</f>
      </c>
      <c r="B7819" s="5" t="s">
        <v>7838</v>
      </c>
      <c r="C7819" s="5" t="s">
        <v>26</v>
      </c>
      <c r="D7819" s="5" t="s">
        <v>27</v>
      </c>
      <c r="E7819" s="5">
        <v>24</v>
      </c>
      <c r="F7819" s="5">
        <v>70</v>
      </c>
      <c r="G7819" s="5">
        <v>1</v>
      </c>
      <c r="H7819" s="5">
        <v>5</v>
      </c>
      <c r="I7819" s="5">
        <v>21</v>
      </c>
      <c r="J7819" s="5">
        <v>1</v>
      </c>
      <c r="K7819" s="5">
        <v>10</v>
      </c>
      <c r="L7819" s="5">
        <v>24</v>
      </c>
      <c r="M7819" s="5">
        <v>1</v>
      </c>
      <c r="N7819" s="5">
        <v>0</v>
      </c>
      <c r="O7819" s="5">
        <v>22</v>
      </c>
      <c r="P7819" s="5">
        <v>90000</v>
      </c>
      <c r="Q7819" s="5">
        <v>20</v>
      </c>
      <c r="R7819" s="5">
        <v>25</v>
      </c>
      <c r="S7819" s="5" t="s">
        <v>26</v>
      </c>
      <c r="T7819" s="5"/>
    </row>
    <row r="7820" spans="1:20" x14ac:dyDescent="0.25">
      <c r="A7820" s="5">
        <f>7813</f>
      </c>
      <c r="B7820" s="5" t="s">
        <v>7839</v>
      </c>
      <c r="C7820" s="5" t="s">
        <v>26</v>
      </c>
      <c r="D7820" s="5" t="s">
        <v>27</v>
      </c>
      <c r="E7820" s="5">
        <v>24</v>
      </c>
      <c r="F7820" s="5">
        <v>70</v>
      </c>
      <c r="G7820" s="5">
        <v>1</v>
      </c>
      <c r="H7820" s="5">
        <v>5</v>
      </c>
      <c r="I7820" s="5">
        <v>21</v>
      </c>
      <c r="J7820" s="5">
        <v>1</v>
      </c>
      <c r="K7820" s="5">
        <v>10</v>
      </c>
      <c r="L7820" s="5">
        <v>24</v>
      </c>
      <c r="M7820" s="5">
        <v>1</v>
      </c>
      <c r="N7820" s="5">
        <v>0</v>
      </c>
      <c r="O7820" s="5">
        <v>22</v>
      </c>
      <c r="P7820" s="5">
        <v>90000</v>
      </c>
      <c r="Q7820" s="5">
        <v>20</v>
      </c>
      <c r="R7820" s="5">
        <v>25</v>
      </c>
      <c r="S7820" s="5" t="s">
        <v>26</v>
      </c>
      <c r="T7820" s="5"/>
    </row>
    <row r="7821" spans="1:20" x14ac:dyDescent="0.25">
      <c r="A7821" s="5">
        <f>7814</f>
      </c>
      <c r="B7821" s="5" t="s">
        <v>7840</v>
      </c>
      <c r="C7821" s="5" t="s">
        <v>26</v>
      </c>
      <c r="D7821" s="5" t="s">
        <v>27</v>
      </c>
      <c r="E7821" s="5">
        <v>24</v>
      </c>
      <c r="F7821" s="5">
        <v>70</v>
      </c>
      <c r="G7821" s="5">
        <v>1</v>
      </c>
      <c r="H7821" s="5">
        <v>5</v>
      </c>
      <c r="I7821" s="5">
        <v>21</v>
      </c>
      <c r="J7821" s="5">
        <v>1</v>
      </c>
      <c r="K7821" s="5">
        <v>10</v>
      </c>
      <c r="L7821" s="5">
        <v>24</v>
      </c>
      <c r="M7821" s="5">
        <v>1</v>
      </c>
      <c r="N7821" s="5">
        <v>0</v>
      </c>
      <c r="O7821" s="5">
        <v>22</v>
      </c>
      <c r="P7821" s="5">
        <v>90000</v>
      </c>
      <c r="Q7821" s="5">
        <v>20</v>
      </c>
      <c r="R7821" s="5">
        <v>25</v>
      </c>
      <c r="S7821" s="5" t="s">
        <v>26</v>
      </c>
      <c r="T7821" s="5"/>
    </row>
    <row r="7822" spans="1:20" x14ac:dyDescent="0.25">
      <c r="A7822" s="5">
        <f>7815</f>
      </c>
      <c r="B7822" s="5" t="s">
        <v>7841</v>
      </c>
      <c r="C7822" s="5" t="s">
        <v>26</v>
      </c>
      <c r="D7822" s="5" t="s">
        <v>27</v>
      </c>
      <c r="E7822" s="5">
        <v>24</v>
      </c>
      <c r="F7822" s="5">
        <v>70</v>
      </c>
      <c r="G7822" s="5">
        <v>1</v>
      </c>
      <c r="H7822" s="5">
        <v>5</v>
      </c>
      <c r="I7822" s="5">
        <v>21</v>
      </c>
      <c r="J7822" s="5">
        <v>1</v>
      </c>
      <c r="K7822" s="5">
        <v>10</v>
      </c>
      <c r="L7822" s="5">
        <v>24</v>
      </c>
      <c r="M7822" s="5">
        <v>1</v>
      </c>
      <c r="N7822" s="5">
        <v>0</v>
      </c>
      <c r="O7822" s="5">
        <v>22</v>
      </c>
      <c r="P7822" s="5">
        <v>90000</v>
      </c>
      <c r="Q7822" s="5">
        <v>20</v>
      </c>
      <c r="R7822" s="5">
        <v>25</v>
      </c>
      <c r="S7822" s="5" t="s">
        <v>26</v>
      </c>
      <c r="T7822" s="5"/>
    </row>
    <row r="7823" spans="1:20" x14ac:dyDescent="0.25">
      <c r="A7823" s="5">
        <f>7816</f>
      </c>
      <c r="B7823" s="5" t="s">
        <v>7842</v>
      </c>
      <c r="C7823" s="5" t="s">
        <v>26</v>
      </c>
      <c r="D7823" s="5" t="s">
        <v>27</v>
      </c>
      <c r="E7823" s="5">
        <v>24</v>
      </c>
      <c r="F7823" s="5">
        <v>70</v>
      </c>
      <c r="G7823" s="5">
        <v>1</v>
      </c>
      <c r="H7823" s="5">
        <v>5</v>
      </c>
      <c r="I7823" s="5">
        <v>21</v>
      </c>
      <c r="J7823" s="5">
        <v>1</v>
      </c>
      <c r="K7823" s="5">
        <v>10</v>
      </c>
      <c r="L7823" s="5">
        <v>24</v>
      </c>
      <c r="M7823" s="5">
        <v>1</v>
      </c>
      <c r="N7823" s="5">
        <v>0</v>
      </c>
      <c r="O7823" s="5">
        <v>22</v>
      </c>
      <c r="P7823" s="5">
        <v>90000</v>
      </c>
      <c r="Q7823" s="5">
        <v>20</v>
      </c>
      <c r="R7823" s="5">
        <v>25</v>
      </c>
      <c r="S7823" s="5" t="s">
        <v>26</v>
      </c>
      <c r="T7823" s="5"/>
    </row>
    <row r="7824" spans="1:20" x14ac:dyDescent="0.25">
      <c r="A7824" s="5">
        <f>7817</f>
      </c>
      <c r="B7824" s="5" t="s">
        <v>7843</v>
      </c>
      <c r="C7824" s="5" t="s">
        <v>26</v>
      </c>
      <c r="D7824" s="5" t="s">
        <v>27</v>
      </c>
      <c r="E7824" s="5">
        <v>24</v>
      </c>
      <c r="F7824" s="5">
        <v>70</v>
      </c>
      <c r="G7824" s="5">
        <v>1</v>
      </c>
      <c r="H7824" s="5">
        <v>5</v>
      </c>
      <c r="I7824" s="5">
        <v>21</v>
      </c>
      <c r="J7824" s="5">
        <v>1</v>
      </c>
      <c r="K7824" s="5">
        <v>10</v>
      </c>
      <c r="L7824" s="5">
        <v>24</v>
      </c>
      <c r="M7824" s="5">
        <v>1</v>
      </c>
      <c r="N7824" s="5">
        <v>0</v>
      </c>
      <c r="O7824" s="5">
        <v>22</v>
      </c>
      <c r="P7824" s="5">
        <v>90000</v>
      </c>
      <c r="Q7824" s="5">
        <v>20</v>
      </c>
      <c r="R7824" s="5">
        <v>25</v>
      </c>
      <c r="S7824" s="5" t="s">
        <v>26</v>
      </c>
      <c r="T7824" s="5"/>
    </row>
    <row r="7825" spans="1:20" x14ac:dyDescent="0.25">
      <c r="A7825" s="5">
        <f>7818</f>
      </c>
      <c r="B7825" s="5" t="s">
        <v>7844</v>
      </c>
      <c r="C7825" s="5" t="s">
        <v>26</v>
      </c>
      <c r="D7825" s="5" t="s">
        <v>27</v>
      </c>
      <c r="E7825" s="5">
        <v>24</v>
      </c>
      <c r="F7825" s="5">
        <v>70</v>
      </c>
      <c r="G7825" s="5">
        <v>1</v>
      </c>
      <c r="H7825" s="5">
        <v>5</v>
      </c>
      <c r="I7825" s="5">
        <v>21</v>
      </c>
      <c r="J7825" s="5">
        <v>1</v>
      </c>
      <c r="K7825" s="5">
        <v>10</v>
      </c>
      <c r="L7825" s="5">
        <v>24</v>
      </c>
      <c r="M7825" s="5">
        <v>1</v>
      </c>
      <c r="N7825" s="5">
        <v>0</v>
      </c>
      <c r="O7825" s="5">
        <v>22</v>
      </c>
      <c r="P7825" s="5">
        <v>90000</v>
      </c>
      <c r="Q7825" s="5">
        <v>20</v>
      </c>
      <c r="R7825" s="5">
        <v>25</v>
      </c>
      <c r="S7825" s="5" t="s">
        <v>26</v>
      </c>
      <c r="T7825" s="5"/>
    </row>
    <row r="7826" spans="1:20" x14ac:dyDescent="0.25">
      <c r="A7826" s="5">
        <f>7819</f>
      </c>
      <c r="B7826" s="5" t="s">
        <v>7845</v>
      </c>
      <c r="C7826" s="5" t="s">
        <v>26</v>
      </c>
      <c r="D7826" s="5" t="s">
        <v>27</v>
      </c>
      <c r="E7826" s="5">
        <v>24</v>
      </c>
      <c r="F7826" s="5">
        <v>70</v>
      </c>
      <c r="G7826" s="5">
        <v>1</v>
      </c>
      <c r="H7826" s="5">
        <v>5</v>
      </c>
      <c r="I7826" s="5">
        <v>21</v>
      </c>
      <c r="J7826" s="5">
        <v>1</v>
      </c>
      <c r="K7826" s="5">
        <v>10</v>
      </c>
      <c r="L7826" s="5">
        <v>24</v>
      </c>
      <c r="M7826" s="5">
        <v>1</v>
      </c>
      <c r="N7826" s="5">
        <v>0</v>
      </c>
      <c r="O7826" s="5">
        <v>22</v>
      </c>
      <c r="P7826" s="5">
        <v>90000</v>
      </c>
      <c r="Q7826" s="5">
        <v>20</v>
      </c>
      <c r="R7826" s="5">
        <v>25</v>
      </c>
      <c r="S7826" s="5" t="s">
        <v>26</v>
      </c>
      <c r="T7826" s="5"/>
    </row>
    <row r="7827" spans="1:20" x14ac:dyDescent="0.25">
      <c r="A7827" s="5">
        <f>7820</f>
      </c>
      <c r="B7827" s="5" t="s">
        <v>7846</v>
      </c>
      <c r="C7827" s="5" t="s">
        <v>26</v>
      </c>
      <c r="D7827" s="5" t="s">
        <v>27</v>
      </c>
      <c r="E7827" s="5">
        <v>24</v>
      </c>
      <c r="F7827" s="5">
        <v>70</v>
      </c>
      <c r="G7827" s="5">
        <v>1</v>
      </c>
      <c r="H7827" s="5">
        <v>5</v>
      </c>
      <c r="I7827" s="5">
        <v>21</v>
      </c>
      <c r="J7827" s="5">
        <v>1</v>
      </c>
      <c r="K7827" s="5">
        <v>10</v>
      </c>
      <c r="L7827" s="5">
        <v>24</v>
      </c>
      <c r="M7827" s="5">
        <v>1</v>
      </c>
      <c r="N7827" s="5">
        <v>0</v>
      </c>
      <c r="O7827" s="5">
        <v>22</v>
      </c>
      <c r="P7827" s="5">
        <v>90000</v>
      </c>
      <c r="Q7827" s="5">
        <v>20</v>
      </c>
      <c r="R7827" s="5">
        <v>25</v>
      </c>
      <c r="S7827" s="5" t="s">
        <v>26</v>
      </c>
      <c r="T7827" s="5"/>
    </row>
    <row r="7828" spans="1:20" x14ac:dyDescent="0.25">
      <c r="A7828" s="5">
        <f>7821</f>
      </c>
      <c r="B7828" s="5" t="s">
        <v>7847</v>
      </c>
      <c r="C7828" s="5" t="s">
        <v>26</v>
      </c>
      <c r="D7828" s="5" t="s">
        <v>27</v>
      </c>
      <c r="E7828" s="5">
        <v>24</v>
      </c>
      <c r="F7828" s="5">
        <v>70</v>
      </c>
      <c r="G7828" s="5">
        <v>1</v>
      </c>
      <c r="H7828" s="5">
        <v>5</v>
      </c>
      <c r="I7828" s="5">
        <v>21</v>
      </c>
      <c r="J7828" s="5">
        <v>1</v>
      </c>
      <c r="K7828" s="5">
        <v>10</v>
      </c>
      <c r="L7828" s="5">
        <v>24</v>
      </c>
      <c r="M7828" s="5">
        <v>1</v>
      </c>
      <c r="N7828" s="5">
        <v>0</v>
      </c>
      <c r="O7828" s="5">
        <v>22</v>
      </c>
      <c r="P7828" s="5">
        <v>90000</v>
      </c>
      <c r="Q7828" s="5">
        <v>20</v>
      </c>
      <c r="R7828" s="5">
        <v>25</v>
      </c>
      <c r="S7828" s="5" t="s">
        <v>26</v>
      </c>
      <c r="T7828" s="5"/>
    </row>
    <row r="7829" spans="1:20" x14ac:dyDescent="0.25">
      <c r="A7829" s="5">
        <f>7822</f>
      </c>
      <c r="B7829" s="5" t="s">
        <v>7848</v>
      </c>
      <c r="C7829" s="5" t="s">
        <v>26</v>
      </c>
      <c r="D7829" s="5" t="s">
        <v>27</v>
      </c>
      <c r="E7829" s="5">
        <v>24</v>
      </c>
      <c r="F7829" s="5">
        <v>70</v>
      </c>
      <c r="G7829" s="5">
        <v>1</v>
      </c>
      <c r="H7829" s="5">
        <v>5</v>
      </c>
      <c r="I7829" s="5">
        <v>21</v>
      </c>
      <c r="J7829" s="5">
        <v>1</v>
      </c>
      <c r="K7829" s="5">
        <v>10</v>
      </c>
      <c r="L7829" s="5">
        <v>24</v>
      </c>
      <c r="M7829" s="5">
        <v>1</v>
      </c>
      <c r="N7829" s="5">
        <v>0</v>
      </c>
      <c r="O7829" s="5">
        <v>22</v>
      </c>
      <c r="P7829" s="5">
        <v>90000</v>
      </c>
      <c r="Q7829" s="5">
        <v>20</v>
      </c>
      <c r="R7829" s="5">
        <v>25</v>
      </c>
      <c r="S7829" s="5" t="s">
        <v>26</v>
      </c>
      <c r="T7829" s="5"/>
    </row>
    <row r="7830" spans="1:20" x14ac:dyDescent="0.25">
      <c r="A7830" s="5">
        <f>7823</f>
      </c>
      <c r="B7830" s="5" t="s">
        <v>7849</v>
      </c>
      <c r="C7830" s="5" t="s">
        <v>26</v>
      </c>
      <c r="D7830" s="5" t="s">
        <v>27</v>
      </c>
      <c r="E7830" s="5">
        <v>24</v>
      </c>
      <c r="F7830" s="5">
        <v>70</v>
      </c>
      <c r="G7830" s="5">
        <v>1</v>
      </c>
      <c r="H7830" s="5">
        <v>5</v>
      </c>
      <c r="I7830" s="5">
        <v>21</v>
      </c>
      <c r="J7830" s="5">
        <v>1</v>
      </c>
      <c r="K7830" s="5">
        <v>10</v>
      </c>
      <c r="L7830" s="5">
        <v>24</v>
      </c>
      <c r="M7830" s="5">
        <v>1</v>
      </c>
      <c r="N7830" s="5">
        <v>0</v>
      </c>
      <c r="O7830" s="5">
        <v>22</v>
      </c>
      <c r="P7830" s="5">
        <v>90000</v>
      </c>
      <c r="Q7830" s="5">
        <v>20</v>
      </c>
      <c r="R7830" s="5">
        <v>25</v>
      </c>
      <c r="S7830" s="5" t="s">
        <v>26</v>
      </c>
      <c r="T7830" s="5"/>
    </row>
    <row r="7831" spans="1:20" x14ac:dyDescent="0.25">
      <c r="A7831" s="5">
        <f>7824</f>
      </c>
      <c r="B7831" s="5" t="s">
        <v>7850</v>
      </c>
      <c r="C7831" s="5" t="s">
        <v>26</v>
      </c>
      <c r="D7831" s="5" t="s">
        <v>27</v>
      </c>
      <c r="E7831" s="5">
        <v>24</v>
      </c>
      <c r="F7831" s="5">
        <v>70</v>
      </c>
      <c r="G7831" s="5">
        <v>1</v>
      </c>
      <c r="H7831" s="5">
        <v>5</v>
      </c>
      <c r="I7831" s="5">
        <v>21</v>
      </c>
      <c r="J7831" s="5">
        <v>1</v>
      </c>
      <c r="K7831" s="5">
        <v>10</v>
      </c>
      <c r="L7831" s="5">
        <v>24</v>
      </c>
      <c r="M7831" s="5">
        <v>1</v>
      </c>
      <c r="N7831" s="5">
        <v>0</v>
      </c>
      <c r="O7831" s="5">
        <v>22</v>
      </c>
      <c r="P7831" s="5">
        <v>90000</v>
      </c>
      <c r="Q7831" s="5">
        <v>20</v>
      </c>
      <c r="R7831" s="5">
        <v>25</v>
      </c>
      <c r="S7831" s="5" t="s">
        <v>26</v>
      </c>
      <c r="T7831" s="5"/>
    </row>
    <row r="7832" spans="1:20" x14ac:dyDescent="0.25">
      <c r="A7832" s="5">
        <f>7825</f>
      </c>
      <c r="B7832" s="5" t="s">
        <v>7851</v>
      </c>
      <c r="C7832" s="5" t="s">
        <v>26</v>
      </c>
      <c r="D7832" s="5" t="s">
        <v>27</v>
      </c>
      <c r="E7832" s="5">
        <v>24</v>
      </c>
      <c r="F7832" s="5">
        <v>70</v>
      </c>
      <c r="G7832" s="5">
        <v>1</v>
      </c>
      <c r="H7832" s="5">
        <v>5</v>
      </c>
      <c r="I7832" s="5">
        <v>21</v>
      </c>
      <c r="J7832" s="5">
        <v>1</v>
      </c>
      <c r="K7832" s="5">
        <v>10</v>
      </c>
      <c r="L7832" s="5">
        <v>24</v>
      </c>
      <c r="M7832" s="5">
        <v>1</v>
      </c>
      <c r="N7832" s="5">
        <v>0</v>
      </c>
      <c r="O7832" s="5">
        <v>22</v>
      </c>
      <c r="P7832" s="5">
        <v>90000</v>
      </c>
      <c r="Q7832" s="5">
        <v>20</v>
      </c>
      <c r="R7832" s="5">
        <v>25</v>
      </c>
      <c r="S7832" s="5" t="s">
        <v>26</v>
      </c>
      <c r="T7832" s="5"/>
    </row>
    <row r="7833" spans="1:20" x14ac:dyDescent="0.25">
      <c r="A7833" s="5">
        <f>7826</f>
      </c>
      <c r="B7833" s="5" t="s">
        <v>7852</v>
      </c>
      <c r="C7833" s="5" t="s">
        <v>26</v>
      </c>
      <c r="D7833" s="5" t="s">
        <v>27</v>
      </c>
      <c r="E7833" s="5">
        <v>24</v>
      </c>
      <c r="F7833" s="5">
        <v>70</v>
      </c>
      <c r="G7833" s="5">
        <v>1</v>
      </c>
      <c r="H7833" s="5">
        <v>5</v>
      </c>
      <c r="I7833" s="5">
        <v>21</v>
      </c>
      <c r="J7833" s="5">
        <v>1</v>
      </c>
      <c r="K7833" s="5">
        <v>10</v>
      </c>
      <c r="L7833" s="5">
        <v>24</v>
      </c>
      <c r="M7833" s="5">
        <v>1</v>
      </c>
      <c r="N7833" s="5">
        <v>0</v>
      </c>
      <c r="O7833" s="5">
        <v>22</v>
      </c>
      <c r="P7833" s="5">
        <v>90000</v>
      </c>
      <c r="Q7833" s="5">
        <v>20</v>
      </c>
      <c r="R7833" s="5">
        <v>25</v>
      </c>
      <c r="S7833" s="5" t="s">
        <v>26</v>
      </c>
      <c r="T7833" s="5"/>
    </row>
    <row r="7834" spans="1:20" x14ac:dyDescent="0.25">
      <c r="A7834" s="5">
        <f>7827</f>
      </c>
      <c r="B7834" s="5" t="s">
        <v>7853</v>
      </c>
      <c r="C7834" s="5" t="s">
        <v>26</v>
      </c>
      <c r="D7834" s="5" t="s">
        <v>27</v>
      </c>
      <c r="E7834" s="5">
        <v>24</v>
      </c>
      <c r="F7834" s="5">
        <v>70</v>
      </c>
      <c r="G7834" s="5">
        <v>1</v>
      </c>
      <c r="H7834" s="5">
        <v>5</v>
      </c>
      <c r="I7834" s="5">
        <v>21</v>
      </c>
      <c r="J7834" s="5">
        <v>1</v>
      </c>
      <c r="K7834" s="5">
        <v>10</v>
      </c>
      <c r="L7834" s="5">
        <v>24</v>
      </c>
      <c r="M7834" s="5">
        <v>1</v>
      </c>
      <c r="N7834" s="5">
        <v>0</v>
      </c>
      <c r="O7834" s="5">
        <v>22</v>
      </c>
      <c r="P7834" s="5">
        <v>90000</v>
      </c>
      <c r="Q7834" s="5">
        <v>20</v>
      </c>
      <c r="R7834" s="5">
        <v>25</v>
      </c>
      <c r="S7834" s="5" t="s">
        <v>26</v>
      </c>
      <c r="T7834" s="5"/>
    </row>
    <row r="7835" spans="1:20" x14ac:dyDescent="0.25">
      <c r="A7835" s="5">
        <f>7828</f>
      </c>
      <c r="B7835" s="5" t="s">
        <v>7854</v>
      </c>
      <c r="C7835" s="5" t="s">
        <v>26</v>
      </c>
      <c r="D7835" s="5" t="s">
        <v>27</v>
      </c>
      <c r="E7835" s="5">
        <v>24</v>
      </c>
      <c r="F7835" s="5">
        <v>70</v>
      </c>
      <c r="G7835" s="5">
        <v>1</v>
      </c>
      <c r="H7835" s="5">
        <v>5</v>
      </c>
      <c r="I7835" s="5">
        <v>21</v>
      </c>
      <c r="J7835" s="5">
        <v>1</v>
      </c>
      <c r="K7835" s="5">
        <v>10</v>
      </c>
      <c r="L7835" s="5">
        <v>24</v>
      </c>
      <c r="M7835" s="5">
        <v>1</v>
      </c>
      <c r="N7835" s="5">
        <v>0</v>
      </c>
      <c r="O7835" s="5">
        <v>22</v>
      </c>
      <c r="P7835" s="5">
        <v>90000</v>
      </c>
      <c r="Q7835" s="5">
        <v>20</v>
      </c>
      <c r="R7835" s="5">
        <v>25</v>
      </c>
      <c r="S7835" s="5" t="s">
        <v>26</v>
      </c>
      <c r="T7835" s="5"/>
    </row>
    <row r="7836" spans="1:20" x14ac:dyDescent="0.25">
      <c r="A7836" s="5">
        <f>7829</f>
      </c>
      <c r="B7836" s="5" t="s">
        <v>7855</v>
      </c>
      <c r="C7836" s="5" t="s">
        <v>26</v>
      </c>
      <c r="D7836" s="5" t="s">
        <v>27</v>
      </c>
      <c r="E7836" s="5">
        <v>24</v>
      </c>
      <c r="F7836" s="5">
        <v>70</v>
      </c>
      <c r="G7836" s="5">
        <v>1</v>
      </c>
      <c r="H7836" s="5">
        <v>5</v>
      </c>
      <c r="I7836" s="5">
        <v>21</v>
      </c>
      <c r="J7836" s="5">
        <v>1</v>
      </c>
      <c r="K7836" s="5">
        <v>10</v>
      </c>
      <c r="L7836" s="5">
        <v>24</v>
      </c>
      <c r="M7836" s="5">
        <v>1</v>
      </c>
      <c r="N7836" s="5">
        <v>0</v>
      </c>
      <c r="O7836" s="5">
        <v>22</v>
      </c>
      <c r="P7836" s="5">
        <v>90000</v>
      </c>
      <c r="Q7836" s="5">
        <v>20</v>
      </c>
      <c r="R7836" s="5">
        <v>25</v>
      </c>
      <c r="S7836" s="5" t="s">
        <v>26</v>
      </c>
      <c r="T7836" s="5"/>
    </row>
    <row r="7837" spans="1:20" x14ac:dyDescent="0.25">
      <c r="A7837" s="5">
        <f>7830</f>
      </c>
      <c r="B7837" s="5" t="s">
        <v>7856</v>
      </c>
      <c r="C7837" s="5" t="s">
        <v>26</v>
      </c>
      <c r="D7837" s="5" t="s">
        <v>27</v>
      </c>
      <c r="E7837" s="5">
        <v>24</v>
      </c>
      <c r="F7837" s="5">
        <v>70</v>
      </c>
      <c r="G7837" s="5">
        <v>1</v>
      </c>
      <c r="H7837" s="5">
        <v>5</v>
      </c>
      <c r="I7837" s="5">
        <v>21</v>
      </c>
      <c r="J7837" s="5">
        <v>1</v>
      </c>
      <c r="K7837" s="5">
        <v>10</v>
      </c>
      <c r="L7837" s="5">
        <v>24</v>
      </c>
      <c r="M7837" s="5">
        <v>1</v>
      </c>
      <c r="N7837" s="5">
        <v>0</v>
      </c>
      <c r="O7837" s="5">
        <v>22</v>
      </c>
      <c r="P7837" s="5">
        <v>90000</v>
      </c>
      <c r="Q7837" s="5">
        <v>20</v>
      </c>
      <c r="R7837" s="5">
        <v>25</v>
      </c>
      <c r="S7837" s="5" t="s">
        <v>26</v>
      </c>
      <c r="T7837" s="5"/>
    </row>
    <row r="7838" spans="1:20" x14ac:dyDescent="0.25">
      <c r="A7838" s="5">
        <f>7831</f>
      </c>
      <c r="B7838" s="5" t="s">
        <v>7857</v>
      </c>
      <c r="C7838" s="5" t="s">
        <v>26</v>
      </c>
      <c r="D7838" s="5" t="s">
        <v>27</v>
      </c>
      <c r="E7838" s="5">
        <v>24</v>
      </c>
      <c r="F7838" s="5">
        <v>70</v>
      </c>
      <c r="G7838" s="5">
        <v>1</v>
      </c>
      <c r="H7838" s="5">
        <v>5</v>
      </c>
      <c r="I7838" s="5">
        <v>21</v>
      </c>
      <c r="J7838" s="5">
        <v>1</v>
      </c>
      <c r="K7838" s="5">
        <v>10</v>
      </c>
      <c r="L7838" s="5">
        <v>24</v>
      </c>
      <c r="M7838" s="5">
        <v>1</v>
      </c>
      <c r="N7838" s="5">
        <v>0</v>
      </c>
      <c r="O7838" s="5">
        <v>22</v>
      </c>
      <c r="P7838" s="5">
        <v>90000</v>
      </c>
      <c r="Q7838" s="5">
        <v>20</v>
      </c>
      <c r="R7838" s="5">
        <v>25</v>
      </c>
      <c r="S7838" s="5" t="s">
        <v>26</v>
      </c>
      <c r="T7838" s="5"/>
    </row>
    <row r="7839" spans="1:20" x14ac:dyDescent="0.25">
      <c r="A7839" s="5">
        <f>7832</f>
      </c>
      <c r="B7839" s="5" t="s">
        <v>7858</v>
      </c>
      <c r="C7839" s="5" t="s">
        <v>26</v>
      </c>
      <c r="D7839" s="5" t="s">
        <v>27</v>
      </c>
      <c r="E7839" s="5">
        <v>24</v>
      </c>
      <c r="F7839" s="5">
        <v>70</v>
      </c>
      <c r="G7839" s="5">
        <v>1</v>
      </c>
      <c r="H7839" s="5">
        <v>5</v>
      </c>
      <c r="I7839" s="5">
        <v>21</v>
      </c>
      <c r="J7839" s="5">
        <v>1</v>
      </c>
      <c r="K7839" s="5">
        <v>10</v>
      </c>
      <c r="L7839" s="5">
        <v>24</v>
      </c>
      <c r="M7839" s="5">
        <v>1</v>
      </c>
      <c r="N7839" s="5">
        <v>0</v>
      </c>
      <c r="O7839" s="5">
        <v>22</v>
      </c>
      <c r="P7839" s="5">
        <v>90000</v>
      </c>
      <c r="Q7839" s="5">
        <v>20</v>
      </c>
      <c r="R7839" s="5">
        <v>25</v>
      </c>
      <c r="S7839" s="5" t="s">
        <v>26</v>
      </c>
      <c r="T7839" s="5"/>
    </row>
    <row r="7840" spans="1:20" x14ac:dyDescent="0.25">
      <c r="A7840" s="5">
        <f>7833</f>
      </c>
      <c r="B7840" s="5" t="s">
        <v>7859</v>
      </c>
      <c r="C7840" s="5" t="s">
        <v>26</v>
      </c>
      <c r="D7840" s="5" t="s">
        <v>27</v>
      </c>
      <c r="E7840" s="5">
        <v>24</v>
      </c>
      <c r="F7840" s="5">
        <v>70</v>
      </c>
      <c r="G7840" s="5">
        <v>1</v>
      </c>
      <c r="H7840" s="5">
        <v>5</v>
      </c>
      <c r="I7840" s="5">
        <v>21</v>
      </c>
      <c r="J7840" s="5">
        <v>1</v>
      </c>
      <c r="K7840" s="5">
        <v>10</v>
      </c>
      <c r="L7840" s="5">
        <v>24</v>
      </c>
      <c r="M7840" s="5">
        <v>1</v>
      </c>
      <c r="N7840" s="5">
        <v>0</v>
      </c>
      <c r="O7840" s="5">
        <v>22</v>
      </c>
      <c r="P7840" s="5">
        <v>90000</v>
      </c>
      <c r="Q7840" s="5">
        <v>20</v>
      </c>
      <c r="R7840" s="5">
        <v>25</v>
      </c>
      <c r="S7840" s="5" t="s">
        <v>26</v>
      </c>
      <c r="T7840" s="5"/>
    </row>
    <row r="7841" spans="1:20" x14ac:dyDescent="0.25">
      <c r="A7841" s="5">
        <f>7834</f>
      </c>
      <c r="B7841" s="5" t="s">
        <v>7860</v>
      </c>
      <c r="C7841" s="5" t="s">
        <v>26</v>
      </c>
      <c r="D7841" s="5" t="s">
        <v>27</v>
      </c>
      <c r="E7841" s="5">
        <v>24</v>
      </c>
      <c r="F7841" s="5">
        <v>70</v>
      </c>
      <c r="G7841" s="5">
        <v>1</v>
      </c>
      <c r="H7841" s="5">
        <v>5</v>
      </c>
      <c r="I7841" s="5">
        <v>21</v>
      </c>
      <c r="J7841" s="5">
        <v>1</v>
      </c>
      <c r="K7841" s="5">
        <v>10</v>
      </c>
      <c r="L7841" s="5">
        <v>24</v>
      </c>
      <c r="M7841" s="5">
        <v>1</v>
      </c>
      <c r="N7841" s="5">
        <v>0</v>
      </c>
      <c r="O7841" s="5">
        <v>22</v>
      </c>
      <c r="P7841" s="5">
        <v>90000</v>
      </c>
      <c r="Q7841" s="5">
        <v>20</v>
      </c>
      <c r="R7841" s="5">
        <v>25</v>
      </c>
      <c r="S7841" s="5" t="s">
        <v>26</v>
      </c>
      <c r="T7841" s="5"/>
    </row>
    <row r="7842" spans="1:20" x14ac:dyDescent="0.25">
      <c r="A7842" s="5">
        <f>7835</f>
      </c>
      <c r="B7842" s="5" t="s">
        <v>7861</v>
      </c>
      <c r="C7842" s="5" t="s">
        <v>26</v>
      </c>
      <c r="D7842" s="5" t="s">
        <v>27</v>
      </c>
      <c r="E7842" s="5">
        <v>24</v>
      </c>
      <c r="F7842" s="5">
        <v>70</v>
      </c>
      <c r="G7842" s="5">
        <v>1</v>
      </c>
      <c r="H7842" s="5">
        <v>5</v>
      </c>
      <c r="I7842" s="5">
        <v>21</v>
      </c>
      <c r="J7842" s="5">
        <v>1</v>
      </c>
      <c r="K7842" s="5">
        <v>10</v>
      </c>
      <c r="L7842" s="5">
        <v>24</v>
      </c>
      <c r="M7842" s="5">
        <v>1</v>
      </c>
      <c r="N7842" s="5">
        <v>0</v>
      </c>
      <c r="O7842" s="5">
        <v>22</v>
      </c>
      <c r="P7842" s="5">
        <v>90000</v>
      </c>
      <c r="Q7842" s="5">
        <v>20</v>
      </c>
      <c r="R7842" s="5">
        <v>25</v>
      </c>
      <c r="S7842" s="5" t="s">
        <v>26</v>
      </c>
      <c r="T7842" s="5"/>
    </row>
    <row r="7843" spans="1:20" x14ac:dyDescent="0.25">
      <c r="A7843" s="5">
        <f>7836</f>
      </c>
      <c r="B7843" s="5" t="s">
        <v>7862</v>
      </c>
      <c r="C7843" s="5" t="s">
        <v>26</v>
      </c>
      <c r="D7843" s="5" t="s">
        <v>27</v>
      </c>
      <c r="E7843" s="5">
        <v>24</v>
      </c>
      <c r="F7843" s="5">
        <v>70</v>
      </c>
      <c r="G7843" s="5">
        <v>1</v>
      </c>
      <c r="H7843" s="5">
        <v>5</v>
      </c>
      <c r="I7843" s="5">
        <v>21</v>
      </c>
      <c r="J7843" s="5">
        <v>1</v>
      </c>
      <c r="K7843" s="5">
        <v>10</v>
      </c>
      <c r="L7843" s="5">
        <v>24</v>
      </c>
      <c r="M7843" s="5">
        <v>1</v>
      </c>
      <c r="N7843" s="5">
        <v>0</v>
      </c>
      <c r="O7843" s="5">
        <v>22</v>
      </c>
      <c r="P7843" s="5">
        <v>90000</v>
      </c>
      <c r="Q7843" s="5">
        <v>20</v>
      </c>
      <c r="R7843" s="5">
        <v>25</v>
      </c>
      <c r="S7843" s="5" t="s">
        <v>26</v>
      </c>
      <c r="T7843" s="5"/>
    </row>
    <row r="7844" spans="1:20" x14ac:dyDescent="0.25">
      <c r="A7844" s="5">
        <f>7837</f>
      </c>
      <c r="B7844" s="5" t="s">
        <v>7863</v>
      </c>
      <c r="C7844" s="5" t="s">
        <v>26</v>
      </c>
      <c r="D7844" s="5" t="s">
        <v>27</v>
      </c>
      <c r="E7844" s="5">
        <v>24</v>
      </c>
      <c r="F7844" s="5">
        <v>70</v>
      </c>
      <c r="G7844" s="5">
        <v>1</v>
      </c>
      <c r="H7844" s="5">
        <v>5</v>
      </c>
      <c r="I7844" s="5">
        <v>21</v>
      </c>
      <c r="J7844" s="5">
        <v>1</v>
      </c>
      <c r="K7844" s="5">
        <v>10</v>
      </c>
      <c r="L7844" s="5">
        <v>24</v>
      </c>
      <c r="M7844" s="5">
        <v>1</v>
      </c>
      <c r="N7844" s="5">
        <v>0</v>
      </c>
      <c r="O7844" s="5">
        <v>22</v>
      </c>
      <c r="P7844" s="5">
        <v>90000</v>
      </c>
      <c r="Q7844" s="5">
        <v>20</v>
      </c>
      <c r="R7844" s="5">
        <v>25</v>
      </c>
      <c r="S7844" s="5" t="s">
        <v>26</v>
      </c>
      <c r="T7844" s="5"/>
    </row>
    <row r="7845" spans="1:20" x14ac:dyDescent="0.25">
      <c r="A7845" s="5">
        <f>7838</f>
      </c>
      <c r="B7845" s="5" t="s">
        <v>7864</v>
      </c>
      <c r="C7845" s="5" t="s">
        <v>26</v>
      </c>
      <c r="D7845" s="5" t="s">
        <v>27</v>
      </c>
      <c r="E7845" s="5">
        <v>24</v>
      </c>
      <c r="F7845" s="5">
        <v>70</v>
      </c>
      <c r="G7845" s="5">
        <v>1</v>
      </c>
      <c r="H7845" s="5">
        <v>5</v>
      </c>
      <c r="I7845" s="5">
        <v>21</v>
      </c>
      <c r="J7845" s="5">
        <v>1</v>
      </c>
      <c r="K7845" s="5">
        <v>10</v>
      </c>
      <c r="L7845" s="5">
        <v>24</v>
      </c>
      <c r="M7845" s="5">
        <v>1</v>
      </c>
      <c r="N7845" s="5">
        <v>0</v>
      </c>
      <c r="O7845" s="5">
        <v>22</v>
      </c>
      <c r="P7845" s="5">
        <v>90000</v>
      </c>
      <c r="Q7845" s="5">
        <v>20</v>
      </c>
      <c r="R7845" s="5">
        <v>25</v>
      </c>
      <c r="S7845" s="5" t="s">
        <v>26</v>
      </c>
      <c r="T7845" s="5"/>
    </row>
    <row r="7846" spans="1:20" x14ac:dyDescent="0.25">
      <c r="A7846" s="5">
        <f>7839</f>
      </c>
      <c r="B7846" s="5" t="s">
        <v>7865</v>
      </c>
      <c r="C7846" s="5" t="s">
        <v>26</v>
      </c>
      <c r="D7846" s="5" t="s">
        <v>27</v>
      </c>
      <c r="E7846" s="5">
        <v>24</v>
      </c>
      <c r="F7846" s="5">
        <v>70</v>
      </c>
      <c r="G7846" s="5">
        <v>1</v>
      </c>
      <c r="H7846" s="5">
        <v>5</v>
      </c>
      <c r="I7846" s="5">
        <v>21</v>
      </c>
      <c r="J7846" s="5">
        <v>1</v>
      </c>
      <c r="K7846" s="5">
        <v>10</v>
      </c>
      <c r="L7846" s="5">
        <v>24</v>
      </c>
      <c r="M7846" s="5">
        <v>1</v>
      </c>
      <c r="N7846" s="5">
        <v>0</v>
      </c>
      <c r="O7846" s="5">
        <v>22</v>
      </c>
      <c r="P7846" s="5">
        <v>90000</v>
      </c>
      <c r="Q7846" s="5">
        <v>20</v>
      </c>
      <c r="R7846" s="5">
        <v>25</v>
      </c>
      <c r="S7846" s="5" t="s">
        <v>26</v>
      </c>
      <c r="T7846" s="5"/>
    </row>
    <row r="7847" spans="1:20" x14ac:dyDescent="0.25">
      <c r="A7847" s="5">
        <f>7840</f>
      </c>
      <c r="B7847" s="5" t="s">
        <v>7866</v>
      </c>
      <c r="C7847" s="5" t="s">
        <v>26</v>
      </c>
      <c r="D7847" s="5" t="s">
        <v>27</v>
      </c>
      <c r="E7847" s="5">
        <v>24</v>
      </c>
      <c r="F7847" s="5">
        <v>70</v>
      </c>
      <c r="G7847" s="5">
        <v>1</v>
      </c>
      <c r="H7847" s="5">
        <v>5</v>
      </c>
      <c r="I7847" s="5">
        <v>21</v>
      </c>
      <c r="J7847" s="5">
        <v>1</v>
      </c>
      <c r="K7847" s="5">
        <v>10</v>
      </c>
      <c r="L7847" s="5">
        <v>24</v>
      </c>
      <c r="M7847" s="5">
        <v>1</v>
      </c>
      <c r="N7847" s="5">
        <v>0</v>
      </c>
      <c r="O7847" s="5">
        <v>22</v>
      </c>
      <c r="P7847" s="5">
        <v>90000</v>
      </c>
      <c r="Q7847" s="5">
        <v>20</v>
      </c>
      <c r="R7847" s="5">
        <v>25</v>
      </c>
      <c r="S7847" s="5" t="s">
        <v>26</v>
      </c>
      <c r="T7847" s="5"/>
    </row>
    <row r="7848" spans="1:20" x14ac:dyDescent="0.25">
      <c r="A7848" s="5">
        <f>7841</f>
      </c>
      <c r="B7848" s="5" t="s">
        <v>7867</v>
      </c>
      <c r="C7848" s="5" t="s">
        <v>26</v>
      </c>
      <c r="D7848" s="5" t="s">
        <v>27</v>
      </c>
      <c r="E7848" s="5">
        <v>24</v>
      </c>
      <c r="F7848" s="5">
        <v>70</v>
      </c>
      <c r="G7848" s="5">
        <v>1</v>
      </c>
      <c r="H7848" s="5">
        <v>5</v>
      </c>
      <c r="I7848" s="5">
        <v>21</v>
      </c>
      <c r="J7848" s="5">
        <v>1</v>
      </c>
      <c r="K7848" s="5">
        <v>10</v>
      </c>
      <c r="L7848" s="5">
        <v>24</v>
      </c>
      <c r="M7848" s="5">
        <v>1</v>
      </c>
      <c r="N7848" s="5">
        <v>0</v>
      </c>
      <c r="O7848" s="5">
        <v>22</v>
      </c>
      <c r="P7848" s="5">
        <v>90000</v>
      </c>
      <c r="Q7848" s="5">
        <v>20</v>
      </c>
      <c r="R7848" s="5">
        <v>25</v>
      </c>
      <c r="S7848" s="5" t="s">
        <v>26</v>
      </c>
      <c r="T7848" s="5"/>
    </row>
    <row r="7849" spans="1:20" x14ac:dyDescent="0.25">
      <c r="A7849" s="5">
        <f>7842</f>
      </c>
      <c r="B7849" s="5" t="s">
        <v>7868</v>
      </c>
      <c r="C7849" s="5" t="s">
        <v>26</v>
      </c>
      <c r="D7849" s="5" t="s">
        <v>27</v>
      </c>
      <c r="E7849" s="5">
        <v>24</v>
      </c>
      <c r="F7849" s="5">
        <v>70</v>
      </c>
      <c r="G7849" s="5">
        <v>1</v>
      </c>
      <c r="H7849" s="5">
        <v>5</v>
      </c>
      <c r="I7849" s="5">
        <v>21</v>
      </c>
      <c r="J7849" s="5">
        <v>1</v>
      </c>
      <c r="K7849" s="5">
        <v>10</v>
      </c>
      <c r="L7849" s="5">
        <v>24</v>
      </c>
      <c r="M7849" s="5">
        <v>1</v>
      </c>
      <c r="N7849" s="5">
        <v>0</v>
      </c>
      <c r="O7849" s="5">
        <v>22</v>
      </c>
      <c r="P7849" s="5">
        <v>90000</v>
      </c>
      <c r="Q7849" s="5">
        <v>20</v>
      </c>
      <c r="R7849" s="5">
        <v>25</v>
      </c>
      <c r="S7849" s="5" t="s">
        <v>26</v>
      </c>
      <c r="T7849" s="5"/>
    </row>
    <row r="7850" spans="1:20" x14ac:dyDescent="0.25">
      <c r="A7850" s="5">
        <f>7843</f>
      </c>
      <c r="B7850" s="5" t="s">
        <v>7869</v>
      </c>
      <c r="C7850" s="5" t="s">
        <v>26</v>
      </c>
      <c r="D7850" s="5" t="s">
        <v>27</v>
      </c>
      <c r="E7850" s="5">
        <v>24</v>
      </c>
      <c r="F7850" s="5">
        <v>70</v>
      </c>
      <c r="G7850" s="5">
        <v>1</v>
      </c>
      <c r="H7850" s="5">
        <v>5</v>
      </c>
      <c r="I7850" s="5">
        <v>21</v>
      </c>
      <c r="J7850" s="5">
        <v>1</v>
      </c>
      <c r="K7850" s="5">
        <v>10</v>
      </c>
      <c r="L7850" s="5">
        <v>24</v>
      </c>
      <c r="M7850" s="5">
        <v>1</v>
      </c>
      <c r="N7850" s="5">
        <v>0</v>
      </c>
      <c r="O7850" s="5">
        <v>22</v>
      </c>
      <c r="P7850" s="5">
        <v>90000</v>
      </c>
      <c r="Q7850" s="5">
        <v>20</v>
      </c>
      <c r="R7850" s="5">
        <v>25</v>
      </c>
      <c r="S7850" s="5" t="s">
        <v>26</v>
      </c>
      <c r="T7850" s="5"/>
    </row>
    <row r="7851" spans="1:20" x14ac:dyDescent="0.25">
      <c r="A7851" s="5">
        <f>7844</f>
      </c>
      <c r="B7851" s="5" t="s">
        <v>7870</v>
      </c>
      <c r="C7851" s="5" t="s">
        <v>26</v>
      </c>
      <c r="D7851" s="5" t="s">
        <v>27</v>
      </c>
      <c r="E7851" s="5">
        <v>24</v>
      </c>
      <c r="F7851" s="5">
        <v>70</v>
      </c>
      <c r="G7851" s="5">
        <v>1</v>
      </c>
      <c r="H7851" s="5">
        <v>5</v>
      </c>
      <c r="I7851" s="5">
        <v>21</v>
      </c>
      <c r="J7851" s="5">
        <v>1</v>
      </c>
      <c r="K7851" s="5">
        <v>10</v>
      </c>
      <c r="L7851" s="5">
        <v>24</v>
      </c>
      <c r="M7851" s="5">
        <v>1</v>
      </c>
      <c r="N7851" s="5">
        <v>0</v>
      </c>
      <c r="O7851" s="5">
        <v>22</v>
      </c>
      <c r="P7851" s="5">
        <v>90000</v>
      </c>
      <c r="Q7851" s="5">
        <v>20</v>
      </c>
      <c r="R7851" s="5">
        <v>25</v>
      </c>
      <c r="S7851" s="5" t="s">
        <v>26</v>
      </c>
      <c r="T7851" s="5"/>
    </row>
    <row r="7852" spans="1:20" x14ac:dyDescent="0.25">
      <c r="A7852" s="5">
        <f>7845</f>
      </c>
      <c r="B7852" s="5" t="s">
        <v>7871</v>
      </c>
      <c r="C7852" s="5" t="s">
        <v>26</v>
      </c>
      <c r="D7852" s="5" t="s">
        <v>27</v>
      </c>
      <c r="E7852" s="5">
        <v>24</v>
      </c>
      <c r="F7852" s="5">
        <v>70</v>
      </c>
      <c r="G7852" s="5">
        <v>1</v>
      </c>
      <c r="H7852" s="5">
        <v>5</v>
      </c>
      <c r="I7852" s="5">
        <v>21</v>
      </c>
      <c r="J7852" s="5">
        <v>1</v>
      </c>
      <c r="K7852" s="5">
        <v>10</v>
      </c>
      <c r="L7852" s="5">
        <v>24</v>
      </c>
      <c r="M7852" s="5">
        <v>1</v>
      </c>
      <c r="N7852" s="5">
        <v>0</v>
      </c>
      <c r="O7852" s="5">
        <v>22</v>
      </c>
      <c r="P7852" s="5">
        <v>90000</v>
      </c>
      <c r="Q7852" s="5">
        <v>20</v>
      </c>
      <c r="R7852" s="5">
        <v>25</v>
      </c>
      <c r="S7852" s="5" t="s">
        <v>26</v>
      </c>
      <c r="T7852" s="5"/>
    </row>
    <row r="7853" spans="1:20" x14ac:dyDescent="0.25">
      <c r="A7853" s="5">
        <f>7846</f>
      </c>
      <c r="B7853" s="5" t="s">
        <v>7872</v>
      </c>
      <c r="C7853" s="5" t="s">
        <v>26</v>
      </c>
      <c r="D7853" s="5" t="s">
        <v>27</v>
      </c>
      <c r="E7853" s="5">
        <v>24</v>
      </c>
      <c r="F7853" s="5">
        <v>70</v>
      </c>
      <c r="G7853" s="5">
        <v>1</v>
      </c>
      <c r="H7853" s="5">
        <v>5</v>
      </c>
      <c r="I7853" s="5">
        <v>21</v>
      </c>
      <c r="J7853" s="5">
        <v>1</v>
      </c>
      <c r="K7853" s="5">
        <v>10</v>
      </c>
      <c r="L7853" s="5">
        <v>24</v>
      </c>
      <c r="M7853" s="5">
        <v>1</v>
      </c>
      <c r="N7853" s="5">
        <v>0</v>
      </c>
      <c r="O7853" s="5">
        <v>22</v>
      </c>
      <c r="P7853" s="5">
        <v>90000</v>
      </c>
      <c r="Q7853" s="5">
        <v>20</v>
      </c>
      <c r="R7853" s="5">
        <v>25</v>
      </c>
      <c r="S7853" s="5" t="s">
        <v>26</v>
      </c>
      <c r="T7853" s="5"/>
    </row>
    <row r="7854" spans="1:20" x14ac:dyDescent="0.25">
      <c r="A7854" s="5">
        <f>7847</f>
      </c>
      <c r="B7854" s="5" t="s">
        <v>7873</v>
      </c>
      <c r="C7854" s="5" t="s">
        <v>26</v>
      </c>
      <c r="D7854" s="5" t="s">
        <v>27</v>
      </c>
      <c r="E7854" s="5">
        <v>24</v>
      </c>
      <c r="F7854" s="5">
        <v>70</v>
      </c>
      <c r="G7854" s="5">
        <v>1</v>
      </c>
      <c r="H7854" s="5">
        <v>5</v>
      </c>
      <c r="I7854" s="5">
        <v>21</v>
      </c>
      <c r="J7854" s="5">
        <v>1</v>
      </c>
      <c r="K7854" s="5">
        <v>10</v>
      </c>
      <c r="L7854" s="5">
        <v>24</v>
      </c>
      <c r="M7854" s="5">
        <v>1</v>
      </c>
      <c r="N7854" s="5">
        <v>0</v>
      </c>
      <c r="O7854" s="5">
        <v>22</v>
      </c>
      <c r="P7854" s="5">
        <v>90000</v>
      </c>
      <c r="Q7854" s="5">
        <v>20</v>
      </c>
      <c r="R7854" s="5">
        <v>25</v>
      </c>
      <c r="S7854" s="5" t="s">
        <v>26</v>
      </c>
      <c r="T7854" s="5"/>
    </row>
    <row r="7855" spans="1:20" x14ac:dyDescent="0.25">
      <c r="A7855" s="5">
        <f>7848</f>
      </c>
      <c r="B7855" s="5" t="s">
        <v>7874</v>
      </c>
      <c r="C7855" s="5" t="s">
        <v>26</v>
      </c>
      <c r="D7855" s="5" t="s">
        <v>27</v>
      </c>
      <c r="E7855" s="5">
        <v>24</v>
      </c>
      <c r="F7855" s="5">
        <v>70</v>
      </c>
      <c r="G7855" s="5">
        <v>1</v>
      </c>
      <c r="H7855" s="5">
        <v>5</v>
      </c>
      <c r="I7855" s="5">
        <v>21</v>
      </c>
      <c r="J7855" s="5">
        <v>1</v>
      </c>
      <c r="K7855" s="5">
        <v>10</v>
      </c>
      <c r="L7855" s="5">
        <v>24</v>
      </c>
      <c r="M7855" s="5">
        <v>1</v>
      </c>
      <c r="N7855" s="5">
        <v>0</v>
      </c>
      <c r="O7855" s="5">
        <v>22</v>
      </c>
      <c r="P7855" s="5">
        <v>90000</v>
      </c>
      <c r="Q7855" s="5">
        <v>20</v>
      </c>
      <c r="R7855" s="5">
        <v>25</v>
      </c>
      <c r="S7855" s="5" t="s">
        <v>26</v>
      </c>
      <c r="T7855" s="5"/>
    </row>
    <row r="7856" spans="1:20" x14ac:dyDescent="0.25">
      <c r="A7856" s="5">
        <f>7849</f>
      </c>
      <c r="B7856" s="5" t="s">
        <v>7875</v>
      </c>
      <c r="C7856" s="5" t="s">
        <v>26</v>
      </c>
      <c r="D7856" s="5" t="s">
        <v>27</v>
      </c>
      <c r="E7856" s="5">
        <v>24</v>
      </c>
      <c r="F7856" s="5">
        <v>70</v>
      </c>
      <c r="G7856" s="5">
        <v>1</v>
      </c>
      <c r="H7856" s="5">
        <v>5</v>
      </c>
      <c r="I7856" s="5">
        <v>21</v>
      </c>
      <c r="J7856" s="5">
        <v>1</v>
      </c>
      <c r="K7856" s="5">
        <v>10</v>
      </c>
      <c r="L7856" s="5">
        <v>24</v>
      </c>
      <c r="M7856" s="5">
        <v>1</v>
      </c>
      <c r="N7856" s="5">
        <v>0</v>
      </c>
      <c r="O7856" s="5">
        <v>22</v>
      </c>
      <c r="P7856" s="5">
        <v>90000</v>
      </c>
      <c r="Q7856" s="5">
        <v>20</v>
      </c>
      <c r="R7856" s="5">
        <v>25</v>
      </c>
      <c r="S7856" s="5" t="s">
        <v>26</v>
      </c>
      <c r="T7856" s="5"/>
    </row>
    <row r="7857" spans="1:20" x14ac:dyDescent="0.25">
      <c r="A7857" s="5">
        <f>7850</f>
      </c>
      <c r="B7857" s="5" t="s">
        <v>7876</v>
      </c>
      <c r="C7857" s="5" t="s">
        <v>26</v>
      </c>
      <c r="D7857" s="5" t="s">
        <v>27</v>
      </c>
      <c r="E7857" s="5">
        <v>24</v>
      </c>
      <c r="F7857" s="5">
        <v>70</v>
      </c>
      <c r="G7857" s="5">
        <v>1</v>
      </c>
      <c r="H7857" s="5">
        <v>5</v>
      </c>
      <c r="I7857" s="5">
        <v>21</v>
      </c>
      <c r="J7857" s="5">
        <v>1</v>
      </c>
      <c r="K7857" s="5">
        <v>10</v>
      </c>
      <c r="L7857" s="5">
        <v>24</v>
      </c>
      <c r="M7857" s="5">
        <v>1</v>
      </c>
      <c r="N7857" s="5">
        <v>0</v>
      </c>
      <c r="O7857" s="5">
        <v>22</v>
      </c>
      <c r="P7857" s="5">
        <v>90000</v>
      </c>
      <c r="Q7857" s="5">
        <v>20</v>
      </c>
      <c r="R7857" s="5">
        <v>25</v>
      </c>
      <c r="S7857" s="5" t="s">
        <v>26</v>
      </c>
      <c r="T7857" s="5"/>
    </row>
    <row r="7858" spans="1:20" x14ac:dyDescent="0.25">
      <c r="A7858" s="5">
        <f>7851</f>
      </c>
      <c r="B7858" s="5" t="s">
        <v>7877</v>
      </c>
      <c r="C7858" s="5" t="s">
        <v>26</v>
      </c>
      <c r="D7858" s="5" t="s">
        <v>27</v>
      </c>
      <c r="E7858" s="5">
        <v>24</v>
      </c>
      <c r="F7858" s="5">
        <v>70</v>
      </c>
      <c r="G7858" s="5">
        <v>1</v>
      </c>
      <c r="H7858" s="5">
        <v>5</v>
      </c>
      <c r="I7858" s="5">
        <v>21</v>
      </c>
      <c r="J7858" s="5">
        <v>1</v>
      </c>
      <c r="K7858" s="5">
        <v>10</v>
      </c>
      <c r="L7858" s="5">
        <v>24</v>
      </c>
      <c r="M7858" s="5">
        <v>1</v>
      </c>
      <c r="N7858" s="5">
        <v>0</v>
      </c>
      <c r="O7858" s="5">
        <v>22</v>
      </c>
      <c r="P7858" s="5">
        <v>90000</v>
      </c>
      <c r="Q7858" s="5">
        <v>20</v>
      </c>
      <c r="R7858" s="5">
        <v>25</v>
      </c>
      <c r="S7858" s="5" t="s">
        <v>26</v>
      </c>
      <c r="T7858" s="5"/>
    </row>
    <row r="7859" spans="1:20" x14ac:dyDescent="0.25">
      <c r="A7859" s="5">
        <f>7852</f>
      </c>
      <c r="B7859" s="5" t="s">
        <v>7878</v>
      </c>
      <c r="C7859" s="5" t="s">
        <v>26</v>
      </c>
      <c r="D7859" s="5" t="s">
        <v>27</v>
      </c>
      <c r="E7859" s="5">
        <v>24</v>
      </c>
      <c r="F7859" s="5">
        <v>70</v>
      </c>
      <c r="G7859" s="5">
        <v>1</v>
      </c>
      <c r="H7859" s="5">
        <v>5</v>
      </c>
      <c r="I7859" s="5">
        <v>21</v>
      </c>
      <c r="J7859" s="5">
        <v>1</v>
      </c>
      <c r="K7859" s="5">
        <v>10</v>
      </c>
      <c r="L7859" s="5">
        <v>24</v>
      </c>
      <c r="M7859" s="5">
        <v>1</v>
      </c>
      <c r="N7859" s="5">
        <v>0</v>
      </c>
      <c r="O7859" s="5">
        <v>22</v>
      </c>
      <c r="P7859" s="5">
        <v>90000</v>
      </c>
      <c r="Q7859" s="5">
        <v>20</v>
      </c>
      <c r="R7859" s="5">
        <v>25</v>
      </c>
      <c r="S7859" s="5" t="s">
        <v>26</v>
      </c>
      <c r="T7859" s="5"/>
    </row>
    <row r="7860" spans="1:20" x14ac:dyDescent="0.25">
      <c r="A7860" s="5">
        <f>7853</f>
      </c>
      <c r="B7860" s="5" t="s">
        <v>7879</v>
      </c>
      <c r="C7860" s="5" t="s">
        <v>26</v>
      </c>
      <c r="D7860" s="5" t="s">
        <v>27</v>
      </c>
      <c r="E7860" s="5">
        <v>24</v>
      </c>
      <c r="F7860" s="5">
        <v>70</v>
      </c>
      <c r="G7860" s="5">
        <v>1</v>
      </c>
      <c r="H7860" s="5">
        <v>5</v>
      </c>
      <c r="I7860" s="5">
        <v>21</v>
      </c>
      <c r="J7860" s="5">
        <v>1</v>
      </c>
      <c r="K7860" s="5">
        <v>10</v>
      </c>
      <c r="L7860" s="5">
        <v>24</v>
      </c>
      <c r="M7860" s="5">
        <v>1</v>
      </c>
      <c r="N7860" s="5">
        <v>0</v>
      </c>
      <c r="O7860" s="5">
        <v>22</v>
      </c>
      <c r="P7860" s="5">
        <v>90000</v>
      </c>
      <c r="Q7860" s="5">
        <v>20</v>
      </c>
      <c r="R7860" s="5">
        <v>25</v>
      </c>
      <c r="S7860" s="5" t="s">
        <v>26</v>
      </c>
      <c r="T7860" s="5"/>
    </row>
    <row r="7861" spans="1:20" x14ac:dyDescent="0.25">
      <c r="A7861" s="5">
        <f>7854</f>
      </c>
      <c r="B7861" s="5" t="s">
        <v>7880</v>
      </c>
      <c r="C7861" s="5" t="s">
        <v>26</v>
      </c>
      <c r="D7861" s="5" t="s">
        <v>27</v>
      </c>
      <c r="E7861" s="5">
        <v>24</v>
      </c>
      <c r="F7861" s="5">
        <v>70</v>
      </c>
      <c r="G7861" s="5">
        <v>1</v>
      </c>
      <c r="H7861" s="5">
        <v>5</v>
      </c>
      <c r="I7861" s="5">
        <v>21</v>
      </c>
      <c r="J7861" s="5">
        <v>1</v>
      </c>
      <c r="K7861" s="5">
        <v>10</v>
      </c>
      <c r="L7861" s="5">
        <v>24</v>
      </c>
      <c r="M7861" s="5">
        <v>1</v>
      </c>
      <c r="N7861" s="5">
        <v>0</v>
      </c>
      <c r="O7861" s="5">
        <v>22</v>
      </c>
      <c r="P7861" s="5">
        <v>90000</v>
      </c>
      <c r="Q7861" s="5">
        <v>20</v>
      </c>
      <c r="R7861" s="5">
        <v>25</v>
      </c>
      <c r="S7861" s="5" t="s">
        <v>26</v>
      </c>
      <c r="T7861" s="5"/>
    </row>
    <row r="7862" spans="1:20" x14ac:dyDescent="0.25">
      <c r="A7862" s="5">
        <f>7855</f>
      </c>
      <c r="B7862" s="5" t="s">
        <v>7881</v>
      </c>
      <c r="C7862" s="5" t="s">
        <v>26</v>
      </c>
      <c r="D7862" s="5" t="s">
        <v>27</v>
      </c>
      <c r="E7862" s="5">
        <v>24</v>
      </c>
      <c r="F7862" s="5">
        <v>70</v>
      </c>
      <c r="G7862" s="5">
        <v>1</v>
      </c>
      <c r="H7862" s="5">
        <v>5</v>
      </c>
      <c r="I7862" s="5">
        <v>21</v>
      </c>
      <c r="J7862" s="5">
        <v>1</v>
      </c>
      <c r="K7862" s="5">
        <v>10</v>
      </c>
      <c r="L7862" s="5">
        <v>24</v>
      </c>
      <c r="M7862" s="5">
        <v>1</v>
      </c>
      <c r="N7862" s="5">
        <v>0</v>
      </c>
      <c r="O7862" s="5">
        <v>22</v>
      </c>
      <c r="P7862" s="5">
        <v>90000</v>
      </c>
      <c r="Q7862" s="5">
        <v>20</v>
      </c>
      <c r="R7862" s="5">
        <v>25</v>
      </c>
      <c r="S7862" s="5" t="s">
        <v>26</v>
      </c>
      <c r="T7862" s="5"/>
    </row>
    <row r="7863" spans="1:20" x14ac:dyDescent="0.25">
      <c r="A7863" s="5">
        <f>7856</f>
      </c>
      <c r="B7863" s="5" t="s">
        <v>7882</v>
      </c>
      <c r="C7863" s="5" t="s">
        <v>26</v>
      </c>
      <c r="D7863" s="5" t="s">
        <v>27</v>
      </c>
      <c r="E7863" s="5">
        <v>24</v>
      </c>
      <c r="F7863" s="5">
        <v>70</v>
      </c>
      <c r="G7863" s="5">
        <v>1</v>
      </c>
      <c r="H7863" s="5">
        <v>5</v>
      </c>
      <c r="I7863" s="5">
        <v>21</v>
      </c>
      <c r="J7863" s="5">
        <v>1</v>
      </c>
      <c r="K7863" s="5">
        <v>10</v>
      </c>
      <c r="L7863" s="5">
        <v>24</v>
      </c>
      <c r="M7863" s="5">
        <v>1</v>
      </c>
      <c r="N7863" s="5">
        <v>0</v>
      </c>
      <c r="O7863" s="5">
        <v>22</v>
      </c>
      <c r="P7863" s="5">
        <v>90000</v>
      </c>
      <c r="Q7863" s="5">
        <v>20</v>
      </c>
      <c r="R7863" s="5">
        <v>25</v>
      </c>
      <c r="S7863" s="5" t="s">
        <v>26</v>
      </c>
      <c r="T7863" s="5"/>
    </row>
    <row r="7864" spans="1:20" x14ac:dyDescent="0.25">
      <c r="A7864" s="5">
        <f>7857</f>
      </c>
      <c r="B7864" s="5" t="s">
        <v>7883</v>
      </c>
      <c r="C7864" s="5" t="s">
        <v>26</v>
      </c>
      <c r="D7864" s="5" t="s">
        <v>27</v>
      </c>
      <c r="E7864" s="5">
        <v>24</v>
      </c>
      <c r="F7864" s="5">
        <v>70</v>
      </c>
      <c r="G7864" s="5">
        <v>1</v>
      </c>
      <c r="H7864" s="5">
        <v>5</v>
      </c>
      <c r="I7864" s="5">
        <v>21</v>
      </c>
      <c r="J7864" s="5">
        <v>1</v>
      </c>
      <c r="K7864" s="5">
        <v>10</v>
      </c>
      <c r="L7864" s="5">
        <v>24</v>
      </c>
      <c r="M7864" s="5">
        <v>1</v>
      </c>
      <c r="N7864" s="5">
        <v>0</v>
      </c>
      <c r="O7864" s="5">
        <v>22</v>
      </c>
      <c r="P7864" s="5">
        <v>90000</v>
      </c>
      <c r="Q7864" s="5">
        <v>20</v>
      </c>
      <c r="R7864" s="5">
        <v>25</v>
      </c>
      <c r="S7864" s="5" t="s">
        <v>26</v>
      </c>
      <c r="T7864" s="5"/>
    </row>
    <row r="7865" spans="1:20" x14ac:dyDescent="0.25">
      <c r="A7865" s="5">
        <f>7858</f>
      </c>
      <c r="B7865" s="5" t="s">
        <v>7884</v>
      </c>
      <c r="C7865" s="5" t="s">
        <v>26</v>
      </c>
      <c r="D7865" s="5" t="s">
        <v>27</v>
      </c>
      <c r="E7865" s="5">
        <v>24</v>
      </c>
      <c r="F7865" s="5">
        <v>70</v>
      </c>
      <c r="G7865" s="5">
        <v>1</v>
      </c>
      <c r="H7865" s="5">
        <v>5</v>
      </c>
      <c r="I7865" s="5">
        <v>21</v>
      </c>
      <c r="J7865" s="5">
        <v>1</v>
      </c>
      <c r="K7865" s="5">
        <v>10</v>
      </c>
      <c r="L7865" s="5">
        <v>24</v>
      </c>
      <c r="M7865" s="5">
        <v>1</v>
      </c>
      <c r="N7865" s="5">
        <v>0</v>
      </c>
      <c r="O7865" s="5">
        <v>22</v>
      </c>
      <c r="P7865" s="5">
        <v>90000</v>
      </c>
      <c r="Q7865" s="5">
        <v>20</v>
      </c>
      <c r="R7865" s="5">
        <v>25</v>
      </c>
      <c r="S7865" s="5" t="s">
        <v>26</v>
      </c>
      <c r="T7865" s="5"/>
    </row>
    <row r="7866" spans="1:20" x14ac:dyDescent="0.25">
      <c r="A7866" s="5">
        <f>7859</f>
      </c>
      <c r="B7866" s="5" t="s">
        <v>7885</v>
      </c>
      <c r="C7866" s="5" t="s">
        <v>26</v>
      </c>
      <c r="D7866" s="5" t="s">
        <v>27</v>
      </c>
      <c r="E7866" s="5">
        <v>24</v>
      </c>
      <c r="F7866" s="5">
        <v>70</v>
      </c>
      <c r="G7866" s="5">
        <v>1</v>
      </c>
      <c r="H7866" s="5">
        <v>5</v>
      </c>
      <c r="I7866" s="5">
        <v>21</v>
      </c>
      <c r="J7866" s="5">
        <v>1</v>
      </c>
      <c r="K7866" s="5">
        <v>10</v>
      </c>
      <c r="L7866" s="5">
        <v>24</v>
      </c>
      <c r="M7866" s="5">
        <v>1</v>
      </c>
      <c r="N7866" s="5">
        <v>0</v>
      </c>
      <c r="O7866" s="5">
        <v>22</v>
      </c>
      <c r="P7866" s="5">
        <v>90000</v>
      </c>
      <c r="Q7866" s="5">
        <v>20</v>
      </c>
      <c r="R7866" s="5">
        <v>25</v>
      </c>
      <c r="S7866" s="5" t="s">
        <v>26</v>
      </c>
      <c r="T7866" s="5"/>
    </row>
    <row r="7867" spans="1:20" x14ac:dyDescent="0.25">
      <c r="A7867" s="5">
        <f>7860</f>
      </c>
      <c r="B7867" s="5" t="s">
        <v>7886</v>
      </c>
      <c r="C7867" s="5" t="s">
        <v>26</v>
      </c>
      <c r="D7867" s="5" t="s">
        <v>27</v>
      </c>
      <c r="E7867" s="5">
        <v>24</v>
      </c>
      <c r="F7867" s="5">
        <v>70</v>
      </c>
      <c r="G7867" s="5">
        <v>1</v>
      </c>
      <c r="H7867" s="5">
        <v>5</v>
      </c>
      <c r="I7867" s="5">
        <v>21</v>
      </c>
      <c r="J7867" s="5">
        <v>1</v>
      </c>
      <c r="K7867" s="5">
        <v>10</v>
      </c>
      <c r="L7867" s="5">
        <v>24</v>
      </c>
      <c r="M7867" s="5">
        <v>1</v>
      </c>
      <c r="N7867" s="5">
        <v>0</v>
      </c>
      <c r="O7867" s="5">
        <v>22</v>
      </c>
      <c r="P7867" s="5">
        <v>90000</v>
      </c>
      <c r="Q7867" s="5">
        <v>20</v>
      </c>
      <c r="R7867" s="5">
        <v>25</v>
      </c>
      <c r="S7867" s="5" t="s">
        <v>26</v>
      </c>
      <c r="T7867" s="5"/>
    </row>
    <row r="7868" spans="1:20" x14ac:dyDescent="0.25">
      <c r="A7868" s="5">
        <f>7861</f>
      </c>
      <c r="B7868" s="5" t="s">
        <v>7887</v>
      </c>
      <c r="C7868" s="5" t="s">
        <v>26</v>
      </c>
      <c r="D7868" s="5" t="s">
        <v>27</v>
      </c>
      <c r="E7868" s="5">
        <v>24</v>
      </c>
      <c r="F7868" s="5">
        <v>70</v>
      </c>
      <c r="G7868" s="5">
        <v>1</v>
      </c>
      <c r="H7868" s="5">
        <v>5</v>
      </c>
      <c r="I7868" s="5">
        <v>21</v>
      </c>
      <c r="J7868" s="5">
        <v>1</v>
      </c>
      <c r="K7868" s="5">
        <v>10</v>
      </c>
      <c r="L7868" s="5">
        <v>24</v>
      </c>
      <c r="M7868" s="5">
        <v>1</v>
      </c>
      <c r="N7868" s="5">
        <v>0</v>
      </c>
      <c r="O7868" s="5">
        <v>22</v>
      </c>
      <c r="P7868" s="5">
        <v>90000</v>
      </c>
      <c r="Q7868" s="5">
        <v>20</v>
      </c>
      <c r="R7868" s="5">
        <v>25</v>
      </c>
      <c r="S7868" s="5" t="s">
        <v>26</v>
      </c>
      <c r="T7868" s="5"/>
    </row>
    <row r="7869" spans="1:20" x14ac:dyDescent="0.25">
      <c r="A7869" s="5">
        <f>7862</f>
      </c>
      <c r="B7869" s="5" t="s">
        <v>7888</v>
      </c>
      <c r="C7869" s="5" t="s">
        <v>26</v>
      </c>
      <c r="D7869" s="5" t="s">
        <v>27</v>
      </c>
      <c r="E7869" s="5">
        <v>24</v>
      </c>
      <c r="F7869" s="5">
        <v>70</v>
      </c>
      <c r="G7869" s="5">
        <v>1</v>
      </c>
      <c r="H7869" s="5">
        <v>5</v>
      </c>
      <c r="I7869" s="5">
        <v>21</v>
      </c>
      <c r="J7869" s="5">
        <v>1</v>
      </c>
      <c r="K7869" s="5">
        <v>10</v>
      </c>
      <c r="L7869" s="5">
        <v>24</v>
      </c>
      <c r="M7869" s="5">
        <v>1</v>
      </c>
      <c r="N7869" s="5">
        <v>0</v>
      </c>
      <c r="O7869" s="5">
        <v>22</v>
      </c>
      <c r="P7869" s="5">
        <v>90000</v>
      </c>
      <c r="Q7869" s="5">
        <v>20</v>
      </c>
      <c r="R7869" s="5">
        <v>25</v>
      </c>
      <c r="S7869" s="5" t="s">
        <v>26</v>
      </c>
      <c r="T7869" s="5"/>
    </row>
    <row r="7870" spans="1:20" x14ac:dyDescent="0.25">
      <c r="A7870" s="5">
        <f>7863</f>
      </c>
      <c r="B7870" s="5" t="s">
        <v>7889</v>
      </c>
      <c r="C7870" s="5" t="s">
        <v>26</v>
      </c>
      <c r="D7870" s="5" t="s">
        <v>27</v>
      </c>
      <c r="E7870" s="5">
        <v>24</v>
      </c>
      <c r="F7870" s="5">
        <v>70</v>
      </c>
      <c r="G7870" s="5">
        <v>1</v>
      </c>
      <c r="H7870" s="5">
        <v>5</v>
      </c>
      <c r="I7870" s="5">
        <v>21</v>
      </c>
      <c r="J7870" s="5">
        <v>1</v>
      </c>
      <c r="K7870" s="5">
        <v>10</v>
      </c>
      <c r="L7870" s="5">
        <v>24</v>
      </c>
      <c r="M7870" s="5">
        <v>1</v>
      </c>
      <c r="N7870" s="5">
        <v>0</v>
      </c>
      <c r="O7870" s="5">
        <v>22</v>
      </c>
      <c r="P7870" s="5">
        <v>90000</v>
      </c>
      <c r="Q7870" s="5">
        <v>20</v>
      </c>
      <c r="R7870" s="5">
        <v>25</v>
      </c>
      <c r="S7870" s="5" t="s">
        <v>26</v>
      </c>
      <c r="T7870" s="5"/>
    </row>
    <row r="7871" spans="1:20" x14ac:dyDescent="0.25">
      <c r="A7871" s="5">
        <f>7864</f>
      </c>
      <c r="B7871" s="5" t="s">
        <v>7890</v>
      </c>
      <c r="C7871" s="5" t="s">
        <v>26</v>
      </c>
      <c r="D7871" s="5" t="s">
        <v>27</v>
      </c>
      <c r="E7871" s="5">
        <v>24</v>
      </c>
      <c r="F7871" s="5">
        <v>70</v>
      </c>
      <c r="G7871" s="5">
        <v>1</v>
      </c>
      <c r="H7871" s="5">
        <v>5</v>
      </c>
      <c r="I7871" s="5">
        <v>21</v>
      </c>
      <c r="J7871" s="5">
        <v>1</v>
      </c>
      <c r="K7871" s="5">
        <v>10</v>
      </c>
      <c r="L7871" s="5">
        <v>24</v>
      </c>
      <c r="M7871" s="5">
        <v>1</v>
      </c>
      <c r="N7871" s="5">
        <v>0</v>
      </c>
      <c r="O7871" s="5">
        <v>22</v>
      </c>
      <c r="P7871" s="5">
        <v>90000</v>
      </c>
      <c r="Q7871" s="5">
        <v>20</v>
      </c>
      <c r="R7871" s="5">
        <v>25</v>
      </c>
      <c r="S7871" s="5" t="s">
        <v>26</v>
      </c>
      <c r="T7871" s="5"/>
    </row>
    <row r="7872" spans="1:20" x14ac:dyDescent="0.25">
      <c r="A7872" s="5">
        <f>7865</f>
      </c>
      <c r="B7872" s="5" t="s">
        <v>7891</v>
      </c>
      <c r="C7872" s="5" t="s">
        <v>26</v>
      </c>
      <c r="D7872" s="5" t="s">
        <v>27</v>
      </c>
      <c r="E7872" s="5">
        <v>24</v>
      </c>
      <c r="F7872" s="5">
        <v>70</v>
      </c>
      <c r="G7872" s="5">
        <v>1</v>
      </c>
      <c r="H7872" s="5">
        <v>5</v>
      </c>
      <c r="I7872" s="5">
        <v>21</v>
      </c>
      <c r="J7872" s="5">
        <v>1</v>
      </c>
      <c r="K7872" s="5">
        <v>10</v>
      </c>
      <c r="L7872" s="5">
        <v>24</v>
      </c>
      <c r="M7872" s="5">
        <v>1</v>
      </c>
      <c r="N7872" s="5">
        <v>0</v>
      </c>
      <c r="O7872" s="5">
        <v>22</v>
      </c>
      <c r="P7872" s="5">
        <v>90000</v>
      </c>
      <c r="Q7872" s="5">
        <v>20</v>
      </c>
      <c r="R7872" s="5">
        <v>25</v>
      </c>
      <c r="S7872" s="5" t="s">
        <v>26</v>
      </c>
      <c r="T7872" s="5"/>
    </row>
    <row r="7873" spans="1:20" x14ac:dyDescent="0.25">
      <c r="A7873" s="5">
        <f>7866</f>
      </c>
      <c r="B7873" s="5" t="s">
        <v>7892</v>
      </c>
      <c r="C7873" s="5" t="s">
        <v>26</v>
      </c>
      <c r="D7873" s="5" t="s">
        <v>27</v>
      </c>
      <c r="E7873" s="5">
        <v>24</v>
      </c>
      <c r="F7873" s="5">
        <v>70</v>
      </c>
      <c r="G7873" s="5">
        <v>1</v>
      </c>
      <c r="H7873" s="5">
        <v>5</v>
      </c>
      <c r="I7873" s="5">
        <v>21</v>
      </c>
      <c r="J7873" s="5">
        <v>1</v>
      </c>
      <c r="K7873" s="5">
        <v>10</v>
      </c>
      <c r="L7873" s="5">
        <v>24</v>
      </c>
      <c r="M7873" s="5">
        <v>1</v>
      </c>
      <c r="N7873" s="5">
        <v>0</v>
      </c>
      <c r="O7873" s="5">
        <v>22</v>
      </c>
      <c r="P7873" s="5">
        <v>90000</v>
      </c>
      <c r="Q7873" s="5">
        <v>20</v>
      </c>
      <c r="R7873" s="5">
        <v>25</v>
      </c>
      <c r="S7873" s="5" t="s">
        <v>26</v>
      </c>
      <c r="T7873" s="5"/>
    </row>
    <row r="7874" spans="1:20" x14ac:dyDescent="0.25">
      <c r="A7874" s="5">
        <f>7867</f>
      </c>
      <c r="B7874" s="5" t="s">
        <v>7893</v>
      </c>
      <c r="C7874" s="5" t="s">
        <v>26</v>
      </c>
      <c r="D7874" s="5" t="s">
        <v>27</v>
      </c>
      <c r="E7874" s="5">
        <v>24</v>
      </c>
      <c r="F7874" s="5">
        <v>70</v>
      </c>
      <c r="G7874" s="5">
        <v>1</v>
      </c>
      <c r="H7874" s="5">
        <v>5</v>
      </c>
      <c r="I7874" s="5">
        <v>21</v>
      </c>
      <c r="J7874" s="5">
        <v>1</v>
      </c>
      <c r="K7874" s="5">
        <v>10</v>
      </c>
      <c r="L7874" s="5">
        <v>24</v>
      </c>
      <c r="M7874" s="5">
        <v>1</v>
      </c>
      <c r="N7874" s="5">
        <v>0</v>
      </c>
      <c r="O7874" s="5">
        <v>22</v>
      </c>
      <c r="P7874" s="5">
        <v>90000</v>
      </c>
      <c r="Q7874" s="5">
        <v>20</v>
      </c>
      <c r="R7874" s="5">
        <v>25</v>
      </c>
      <c r="S7874" s="5" t="s">
        <v>26</v>
      </c>
      <c r="T7874" s="5"/>
    </row>
    <row r="7875" spans="1:20" x14ac:dyDescent="0.25">
      <c r="A7875" s="5">
        <f>7868</f>
      </c>
      <c r="B7875" s="5" t="s">
        <v>7894</v>
      </c>
      <c r="C7875" s="5" t="s">
        <v>26</v>
      </c>
      <c r="D7875" s="5" t="s">
        <v>27</v>
      </c>
      <c r="E7875" s="5">
        <v>24</v>
      </c>
      <c r="F7875" s="5">
        <v>70</v>
      </c>
      <c r="G7875" s="5">
        <v>1</v>
      </c>
      <c r="H7875" s="5">
        <v>5</v>
      </c>
      <c r="I7875" s="5">
        <v>21</v>
      </c>
      <c r="J7875" s="5">
        <v>1</v>
      </c>
      <c r="K7875" s="5">
        <v>10</v>
      </c>
      <c r="L7875" s="5">
        <v>24</v>
      </c>
      <c r="M7875" s="5">
        <v>1</v>
      </c>
      <c r="N7875" s="5">
        <v>0</v>
      </c>
      <c r="O7875" s="5">
        <v>22</v>
      </c>
      <c r="P7875" s="5">
        <v>90000</v>
      </c>
      <c r="Q7875" s="5">
        <v>20</v>
      </c>
      <c r="R7875" s="5">
        <v>25</v>
      </c>
      <c r="S7875" s="5" t="s">
        <v>26</v>
      </c>
      <c r="T7875" s="5"/>
    </row>
    <row r="7876" spans="1:20" x14ac:dyDescent="0.25">
      <c r="A7876" s="5">
        <f>7869</f>
      </c>
      <c r="B7876" s="5" t="s">
        <v>7895</v>
      </c>
      <c r="C7876" s="5" t="s">
        <v>26</v>
      </c>
      <c r="D7876" s="5" t="s">
        <v>27</v>
      </c>
      <c r="E7876" s="5">
        <v>24</v>
      </c>
      <c r="F7876" s="5">
        <v>70</v>
      </c>
      <c r="G7876" s="5">
        <v>1</v>
      </c>
      <c r="H7876" s="5">
        <v>5</v>
      </c>
      <c r="I7876" s="5">
        <v>21</v>
      </c>
      <c r="J7876" s="5">
        <v>1</v>
      </c>
      <c r="K7876" s="5">
        <v>10</v>
      </c>
      <c r="L7876" s="5">
        <v>24</v>
      </c>
      <c r="M7876" s="5">
        <v>1</v>
      </c>
      <c r="N7876" s="5">
        <v>0</v>
      </c>
      <c r="O7876" s="5">
        <v>22</v>
      </c>
      <c r="P7876" s="5">
        <v>90000</v>
      </c>
      <c r="Q7876" s="5">
        <v>20</v>
      </c>
      <c r="R7876" s="5">
        <v>25</v>
      </c>
      <c r="S7876" s="5" t="s">
        <v>26</v>
      </c>
      <c r="T7876" s="5"/>
    </row>
    <row r="7877" spans="1:20" x14ac:dyDescent="0.25">
      <c r="A7877" s="5">
        <f>7870</f>
      </c>
      <c r="B7877" s="5" t="s">
        <v>7896</v>
      </c>
      <c r="C7877" s="5" t="s">
        <v>26</v>
      </c>
      <c r="D7877" s="5" t="s">
        <v>27</v>
      </c>
      <c r="E7877" s="5">
        <v>24</v>
      </c>
      <c r="F7877" s="5">
        <v>70</v>
      </c>
      <c r="G7877" s="5">
        <v>1</v>
      </c>
      <c r="H7877" s="5">
        <v>5</v>
      </c>
      <c r="I7877" s="5">
        <v>21</v>
      </c>
      <c r="J7877" s="5">
        <v>1</v>
      </c>
      <c r="K7877" s="5">
        <v>10</v>
      </c>
      <c r="L7877" s="5">
        <v>24</v>
      </c>
      <c r="M7877" s="5">
        <v>1</v>
      </c>
      <c r="N7877" s="5">
        <v>0</v>
      </c>
      <c r="O7877" s="5">
        <v>22</v>
      </c>
      <c r="P7877" s="5">
        <v>90000</v>
      </c>
      <c r="Q7877" s="5">
        <v>20</v>
      </c>
      <c r="R7877" s="5">
        <v>25</v>
      </c>
      <c r="S7877" s="5" t="s">
        <v>26</v>
      </c>
      <c r="T7877" s="5"/>
    </row>
    <row r="7878" spans="1:20" x14ac:dyDescent="0.25">
      <c r="A7878" s="5">
        <f>7871</f>
      </c>
      <c r="B7878" s="5" t="s">
        <v>7897</v>
      </c>
      <c r="C7878" s="5" t="s">
        <v>26</v>
      </c>
      <c r="D7878" s="5" t="s">
        <v>27</v>
      </c>
      <c r="E7878" s="5">
        <v>24</v>
      </c>
      <c r="F7878" s="5">
        <v>70</v>
      </c>
      <c r="G7878" s="5">
        <v>1</v>
      </c>
      <c r="H7878" s="5">
        <v>5</v>
      </c>
      <c r="I7878" s="5">
        <v>21</v>
      </c>
      <c r="J7878" s="5">
        <v>1</v>
      </c>
      <c r="K7878" s="5">
        <v>10</v>
      </c>
      <c r="L7878" s="5">
        <v>24</v>
      </c>
      <c r="M7878" s="5">
        <v>1</v>
      </c>
      <c r="N7878" s="5">
        <v>0</v>
      </c>
      <c r="O7878" s="5">
        <v>22</v>
      </c>
      <c r="P7878" s="5">
        <v>90000</v>
      </c>
      <c r="Q7878" s="5">
        <v>20</v>
      </c>
      <c r="R7878" s="5">
        <v>25</v>
      </c>
      <c r="S7878" s="5" t="s">
        <v>26</v>
      </c>
      <c r="T7878" s="5"/>
    </row>
    <row r="7879" spans="1:20" x14ac:dyDescent="0.25">
      <c r="A7879" s="5">
        <f>7872</f>
      </c>
      <c r="B7879" s="5" t="s">
        <v>7898</v>
      </c>
      <c r="C7879" s="5" t="s">
        <v>26</v>
      </c>
      <c r="D7879" s="5" t="s">
        <v>27</v>
      </c>
      <c r="E7879" s="5">
        <v>24</v>
      </c>
      <c r="F7879" s="5">
        <v>70</v>
      </c>
      <c r="G7879" s="5">
        <v>1</v>
      </c>
      <c r="H7879" s="5">
        <v>5</v>
      </c>
      <c r="I7879" s="5">
        <v>21</v>
      </c>
      <c r="J7879" s="5">
        <v>1</v>
      </c>
      <c r="K7879" s="5">
        <v>10</v>
      </c>
      <c r="L7879" s="5">
        <v>24</v>
      </c>
      <c r="M7879" s="5">
        <v>1</v>
      </c>
      <c r="N7879" s="5">
        <v>0</v>
      </c>
      <c r="O7879" s="5">
        <v>22</v>
      </c>
      <c r="P7879" s="5">
        <v>90000</v>
      </c>
      <c r="Q7879" s="5">
        <v>20</v>
      </c>
      <c r="R7879" s="5">
        <v>25</v>
      </c>
      <c r="S7879" s="5" t="s">
        <v>26</v>
      </c>
      <c r="T7879" s="5"/>
    </row>
    <row r="7880" spans="1:20" x14ac:dyDescent="0.25">
      <c r="A7880" s="5">
        <f>7873</f>
      </c>
      <c r="B7880" s="5" t="s">
        <v>7899</v>
      </c>
      <c r="C7880" s="5" t="s">
        <v>26</v>
      </c>
      <c r="D7880" s="5" t="s">
        <v>27</v>
      </c>
      <c r="E7880" s="5">
        <v>24</v>
      </c>
      <c r="F7880" s="5">
        <v>70</v>
      </c>
      <c r="G7880" s="5">
        <v>1</v>
      </c>
      <c r="H7880" s="5">
        <v>5</v>
      </c>
      <c r="I7880" s="5">
        <v>21</v>
      </c>
      <c r="J7880" s="5">
        <v>1</v>
      </c>
      <c r="K7880" s="5">
        <v>10</v>
      </c>
      <c r="L7880" s="5">
        <v>24</v>
      </c>
      <c r="M7880" s="5">
        <v>1</v>
      </c>
      <c r="N7880" s="5">
        <v>0</v>
      </c>
      <c r="O7880" s="5">
        <v>22</v>
      </c>
      <c r="P7880" s="5">
        <v>90000</v>
      </c>
      <c r="Q7880" s="5">
        <v>20</v>
      </c>
      <c r="R7880" s="5">
        <v>25</v>
      </c>
      <c r="S7880" s="5" t="s">
        <v>26</v>
      </c>
      <c r="T7880" s="5"/>
    </row>
    <row r="7881" spans="1:20" x14ac:dyDescent="0.25">
      <c r="A7881" s="5">
        <f>7874</f>
      </c>
      <c r="B7881" s="5" t="s">
        <v>7900</v>
      </c>
      <c r="C7881" s="5" t="s">
        <v>26</v>
      </c>
      <c r="D7881" s="5" t="s">
        <v>27</v>
      </c>
      <c r="E7881" s="5">
        <v>24</v>
      </c>
      <c r="F7881" s="5">
        <v>70</v>
      </c>
      <c r="G7881" s="5">
        <v>1</v>
      </c>
      <c r="H7881" s="5">
        <v>5</v>
      </c>
      <c r="I7881" s="5">
        <v>21</v>
      </c>
      <c r="J7881" s="5">
        <v>1</v>
      </c>
      <c r="K7881" s="5">
        <v>10</v>
      </c>
      <c r="L7881" s="5">
        <v>24</v>
      </c>
      <c r="M7881" s="5">
        <v>1</v>
      </c>
      <c r="N7881" s="5">
        <v>0</v>
      </c>
      <c r="O7881" s="5">
        <v>22</v>
      </c>
      <c r="P7881" s="5">
        <v>90000</v>
      </c>
      <c r="Q7881" s="5">
        <v>20</v>
      </c>
      <c r="R7881" s="5">
        <v>25</v>
      </c>
      <c r="S7881" s="5" t="s">
        <v>26</v>
      </c>
      <c r="T7881" s="5"/>
    </row>
    <row r="7882" spans="1:20" x14ac:dyDescent="0.25">
      <c r="A7882" s="5">
        <f>7875</f>
      </c>
      <c r="B7882" s="5" t="s">
        <v>7901</v>
      </c>
      <c r="C7882" s="5" t="s">
        <v>26</v>
      </c>
      <c r="D7882" s="5" t="s">
        <v>27</v>
      </c>
      <c r="E7882" s="5">
        <v>24</v>
      </c>
      <c r="F7882" s="5">
        <v>70</v>
      </c>
      <c r="G7882" s="5">
        <v>1</v>
      </c>
      <c r="H7882" s="5">
        <v>5</v>
      </c>
      <c r="I7882" s="5">
        <v>21</v>
      </c>
      <c r="J7882" s="5">
        <v>1</v>
      </c>
      <c r="K7882" s="5">
        <v>10</v>
      </c>
      <c r="L7882" s="5">
        <v>24</v>
      </c>
      <c r="M7882" s="5">
        <v>1</v>
      </c>
      <c r="N7882" s="5">
        <v>0</v>
      </c>
      <c r="O7882" s="5">
        <v>22</v>
      </c>
      <c r="P7882" s="5">
        <v>90000</v>
      </c>
      <c r="Q7882" s="5">
        <v>20</v>
      </c>
      <c r="R7882" s="5">
        <v>25</v>
      </c>
      <c r="S7882" s="5" t="s">
        <v>26</v>
      </c>
      <c r="T7882" s="5"/>
    </row>
    <row r="7883" spans="1:20" x14ac:dyDescent="0.25">
      <c r="A7883" s="5">
        <f>7876</f>
      </c>
      <c r="B7883" s="5" t="s">
        <v>7902</v>
      </c>
      <c r="C7883" s="5" t="s">
        <v>27</v>
      </c>
      <c r="D7883" s="5" t="s">
        <v>26</v>
      </c>
      <c r="E7883" s="5">
        <v>24</v>
      </c>
      <c r="F7883" s="5">
        <v>70</v>
      </c>
      <c r="G7883" s="5">
        <v>1</v>
      </c>
      <c r="H7883" s="5">
        <v>5</v>
      </c>
      <c r="I7883" s="5">
        <v>21</v>
      </c>
      <c r="J7883" s="5">
        <v>1</v>
      </c>
      <c r="K7883" s="5">
        <v>10</v>
      </c>
      <c r="L7883" s="5">
        <v>24</v>
      </c>
      <c r="M7883" s="5">
        <v>1</v>
      </c>
      <c r="N7883" s="5">
        <v>0</v>
      </c>
      <c r="O7883" s="5">
        <v>22</v>
      </c>
      <c r="P7883" s="5">
        <v>90000</v>
      </c>
      <c r="Q7883" s="5">
        <v>20</v>
      </c>
      <c r="R7883" s="5">
        <v>25</v>
      </c>
      <c r="S7883" s="5" t="s">
        <v>26</v>
      </c>
      <c r="T7883" s="5"/>
    </row>
    <row r="7884" spans="1:20" x14ac:dyDescent="0.25">
      <c r="A7884" s="5">
        <f>7877</f>
      </c>
      <c r="B7884" s="5" t="s">
        <v>7903</v>
      </c>
      <c r="C7884" s="5" t="s">
        <v>27</v>
      </c>
      <c r="D7884" s="5" t="s">
        <v>26</v>
      </c>
      <c r="E7884" s="5">
        <v>24</v>
      </c>
      <c r="F7884" s="5">
        <v>70</v>
      </c>
      <c r="G7884" s="5">
        <v>1</v>
      </c>
      <c r="H7884" s="5">
        <v>5</v>
      </c>
      <c r="I7884" s="5">
        <v>21</v>
      </c>
      <c r="J7884" s="5">
        <v>1</v>
      </c>
      <c r="K7884" s="5">
        <v>10</v>
      </c>
      <c r="L7884" s="5">
        <v>24</v>
      </c>
      <c r="M7884" s="5">
        <v>1</v>
      </c>
      <c r="N7884" s="5">
        <v>0</v>
      </c>
      <c r="O7884" s="5">
        <v>22</v>
      </c>
      <c r="P7884" s="5">
        <v>90000</v>
      </c>
      <c r="Q7884" s="5">
        <v>20</v>
      </c>
      <c r="R7884" s="5">
        <v>25</v>
      </c>
      <c r="S7884" s="5" t="s">
        <v>26</v>
      </c>
      <c r="T7884" s="5"/>
    </row>
    <row r="7885" spans="1:20" x14ac:dyDescent="0.25">
      <c r="A7885" s="5">
        <f>7878</f>
      </c>
      <c r="B7885" s="5" t="s">
        <v>7904</v>
      </c>
      <c r="C7885" s="5" t="s">
        <v>27</v>
      </c>
      <c r="D7885" s="5" t="s">
        <v>26</v>
      </c>
      <c r="E7885" s="5">
        <v>24</v>
      </c>
      <c r="F7885" s="5">
        <v>70</v>
      </c>
      <c r="G7885" s="5">
        <v>1</v>
      </c>
      <c r="H7885" s="5">
        <v>5</v>
      </c>
      <c r="I7885" s="5">
        <v>21</v>
      </c>
      <c r="J7885" s="5">
        <v>1</v>
      </c>
      <c r="K7885" s="5">
        <v>10</v>
      </c>
      <c r="L7885" s="5">
        <v>24</v>
      </c>
      <c r="M7885" s="5">
        <v>1</v>
      </c>
      <c r="N7885" s="5">
        <v>0</v>
      </c>
      <c r="O7885" s="5">
        <v>22</v>
      </c>
      <c r="P7885" s="5">
        <v>90000</v>
      </c>
      <c r="Q7885" s="5">
        <v>20</v>
      </c>
      <c r="R7885" s="5">
        <v>25</v>
      </c>
      <c r="S7885" s="5" t="s">
        <v>26</v>
      </c>
      <c r="T7885" s="5"/>
    </row>
    <row r="7886" spans="1:20" x14ac:dyDescent="0.25">
      <c r="A7886" s="5">
        <f>7879</f>
      </c>
      <c r="B7886" s="5" t="s">
        <v>7905</v>
      </c>
      <c r="C7886" s="5" t="s">
        <v>27</v>
      </c>
      <c r="D7886" s="5" t="s">
        <v>26</v>
      </c>
      <c r="E7886" s="5">
        <v>24</v>
      </c>
      <c r="F7886" s="5">
        <v>70</v>
      </c>
      <c r="G7886" s="5">
        <v>1</v>
      </c>
      <c r="H7886" s="5">
        <v>5</v>
      </c>
      <c r="I7886" s="5">
        <v>21</v>
      </c>
      <c r="J7886" s="5">
        <v>1</v>
      </c>
      <c r="K7886" s="5">
        <v>10</v>
      </c>
      <c r="L7886" s="5">
        <v>24</v>
      </c>
      <c r="M7886" s="5">
        <v>1</v>
      </c>
      <c r="N7886" s="5">
        <v>0</v>
      </c>
      <c r="O7886" s="5">
        <v>22</v>
      </c>
      <c r="P7886" s="5">
        <v>90000</v>
      </c>
      <c r="Q7886" s="5">
        <v>20</v>
      </c>
      <c r="R7886" s="5">
        <v>25</v>
      </c>
      <c r="S7886" s="5" t="s">
        <v>26</v>
      </c>
      <c r="T7886" s="5"/>
    </row>
    <row r="7887" spans="1:20" x14ac:dyDescent="0.25">
      <c r="A7887" s="5">
        <f>7880</f>
      </c>
      <c r="B7887" s="5" t="s">
        <v>7906</v>
      </c>
      <c r="C7887" s="5" t="s">
        <v>27</v>
      </c>
      <c r="D7887" s="5" t="s">
        <v>26</v>
      </c>
      <c r="E7887" s="5">
        <v>24</v>
      </c>
      <c r="F7887" s="5">
        <v>70</v>
      </c>
      <c r="G7887" s="5">
        <v>1</v>
      </c>
      <c r="H7887" s="5">
        <v>5</v>
      </c>
      <c r="I7887" s="5">
        <v>21</v>
      </c>
      <c r="J7887" s="5">
        <v>1</v>
      </c>
      <c r="K7887" s="5">
        <v>10</v>
      </c>
      <c r="L7887" s="5">
        <v>24</v>
      </c>
      <c r="M7887" s="5">
        <v>1</v>
      </c>
      <c r="N7887" s="5">
        <v>0</v>
      </c>
      <c r="O7887" s="5">
        <v>22</v>
      </c>
      <c r="P7887" s="5">
        <v>90000</v>
      </c>
      <c r="Q7887" s="5">
        <v>20</v>
      </c>
      <c r="R7887" s="5">
        <v>25</v>
      </c>
      <c r="S7887" s="5" t="s">
        <v>26</v>
      </c>
      <c r="T7887" s="5"/>
    </row>
    <row r="7888" spans="1:20" x14ac:dyDescent="0.25">
      <c r="A7888" s="5">
        <f>7881</f>
      </c>
      <c r="B7888" s="5" t="s">
        <v>7907</v>
      </c>
      <c r="C7888" s="5" t="s">
        <v>27</v>
      </c>
      <c r="D7888" s="5" t="s">
        <v>26</v>
      </c>
      <c r="E7888" s="5">
        <v>24</v>
      </c>
      <c r="F7888" s="5">
        <v>70</v>
      </c>
      <c r="G7888" s="5">
        <v>1</v>
      </c>
      <c r="H7888" s="5">
        <v>5</v>
      </c>
      <c r="I7888" s="5">
        <v>21</v>
      </c>
      <c r="J7888" s="5">
        <v>1</v>
      </c>
      <c r="K7888" s="5">
        <v>10</v>
      </c>
      <c r="L7888" s="5">
        <v>24</v>
      </c>
      <c r="M7888" s="5">
        <v>1</v>
      </c>
      <c r="N7888" s="5">
        <v>0</v>
      </c>
      <c r="O7888" s="5">
        <v>22</v>
      </c>
      <c r="P7888" s="5">
        <v>90000</v>
      </c>
      <c r="Q7888" s="5">
        <v>20</v>
      </c>
      <c r="R7888" s="5">
        <v>25</v>
      </c>
      <c r="S7888" s="5" t="s">
        <v>26</v>
      </c>
      <c r="T7888" s="5"/>
    </row>
    <row r="7889" spans="1:20" x14ac:dyDescent="0.25">
      <c r="A7889" s="5">
        <f>7882</f>
      </c>
      <c r="B7889" s="5" t="s">
        <v>7908</v>
      </c>
      <c r="C7889" s="5" t="s">
        <v>27</v>
      </c>
      <c r="D7889" s="5" t="s">
        <v>26</v>
      </c>
      <c r="E7889" s="5">
        <v>24</v>
      </c>
      <c r="F7889" s="5">
        <v>70</v>
      </c>
      <c r="G7889" s="5">
        <v>1</v>
      </c>
      <c r="H7889" s="5">
        <v>5</v>
      </c>
      <c r="I7889" s="5">
        <v>21</v>
      </c>
      <c r="J7889" s="5">
        <v>1</v>
      </c>
      <c r="K7889" s="5">
        <v>10</v>
      </c>
      <c r="L7889" s="5">
        <v>24</v>
      </c>
      <c r="M7889" s="5">
        <v>1</v>
      </c>
      <c r="N7889" s="5">
        <v>0</v>
      </c>
      <c r="O7889" s="5">
        <v>22</v>
      </c>
      <c r="P7889" s="5">
        <v>90000</v>
      </c>
      <c r="Q7889" s="5">
        <v>20</v>
      </c>
      <c r="R7889" s="5">
        <v>25</v>
      </c>
      <c r="S7889" s="5" t="s">
        <v>26</v>
      </c>
      <c r="T7889" s="5"/>
    </row>
    <row r="7890" spans="1:20" x14ac:dyDescent="0.25">
      <c r="A7890" s="5">
        <f>7883</f>
      </c>
      <c r="B7890" s="5" t="s">
        <v>7909</v>
      </c>
      <c r="C7890" s="5" t="s">
        <v>27</v>
      </c>
      <c r="D7890" s="5" t="s">
        <v>26</v>
      </c>
      <c r="E7890" s="5">
        <v>24</v>
      </c>
      <c r="F7890" s="5">
        <v>70</v>
      </c>
      <c r="G7890" s="5">
        <v>1</v>
      </c>
      <c r="H7890" s="5">
        <v>5</v>
      </c>
      <c r="I7890" s="5">
        <v>21</v>
      </c>
      <c r="J7890" s="5">
        <v>1</v>
      </c>
      <c r="K7890" s="5">
        <v>10</v>
      </c>
      <c r="L7890" s="5">
        <v>24</v>
      </c>
      <c r="M7890" s="5">
        <v>1</v>
      </c>
      <c r="N7890" s="5">
        <v>0</v>
      </c>
      <c r="O7890" s="5">
        <v>22</v>
      </c>
      <c r="P7890" s="5">
        <v>90000</v>
      </c>
      <c r="Q7890" s="5">
        <v>20</v>
      </c>
      <c r="R7890" s="5">
        <v>25</v>
      </c>
      <c r="S7890" s="5" t="s">
        <v>26</v>
      </c>
      <c r="T7890" s="5"/>
    </row>
    <row r="7891" spans="1:20" x14ac:dyDescent="0.25">
      <c r="A7891" s="5">
        <f>7884</f>
      </c>
      <c r="B7891" s="5" t="s">
        <v>7910</v>
      </c>
      <c r="C7891" s="5" t="s">
        <v>27</v>
      </c>
      <c r="D7891" s="5" t="s">
        <v>26</v>
      </c>
      <c r="E7891" s="5">
        <v>24</v>
      </c>
      <c r="F7891" s="5">
        <v>70</v>
      </c>
      <c r="G7891" s="5">
        <v>1</v>
      </c>
      <c r="H7891" s="5">
        <v>5</v>
      </c>
      <c r="I7891" s="5">
        <v>21</v>
      </c>
      <c r="J7891" s="5">
        <v>1</v>
      </c>
      <c r="K7891" s="5">
        <v>10</v>
      </c>
      <c r="L7891" s="5">
        <v>24</v>
      </c>
      <c r="M7891" s="5">
        <v>1</v>
      </c>
      <c r="N7891" s="5">
        <v>0</v>
      </c>
      <c r="O7891" s="5">
        <v>22</v>
      </c>
      <c r="P7891" s="5">
        <v>90000</v>
      </c>
      <c r="Q7891" s="5">
        <v>20</v>
      </c>
      <c r="R7891" s="5">
        <v>25</v>
      </c>
      <c r="S7891" s="5" t="s">
        <v>26</v>
      </c>
      <c r="T7891" s="5"/>
    </row>
    <row r="7892" spans="1:20" x14ac:dyDescent="0.25">
      <c r="A7892" s="5">
        <f>7885</f>
      </c>
      <c r="B7892" s="5" t="s">
        <v>7911</v>
      </c>
      <c r="C7892" s="5" t="s">
        <v>27</v>
      </c>
      <c r="D7892" s="5" t="s">
        <v>26</v>
      </c>
      <c r="E7892" s="5">
        <v>24</v>
      </c>
      <c r="F7892" s="5">
        <v>70</v>
      </c>
      <c r="G7892" s="5">
        <v>1</v>
      </c>
      <c r="H7892" s="5">
        <v>5</v>
      </c>
      <c r="I7892" s="5">
        <v>21</v>
      </c>
      <c r="J7892" s="5">
        <v>1</v>
      </c>
      <c r="K7892" s="5">
        <v>10</v>
      </c>
      <c r="L7892" s="5">
        <v>24</v>
      </c>
      <c r="M7892" s="5">
        <v>1</v>
      </c>
      <c r="N7892" s="5">
        <v>0</v>
      </c>
      <c r="O7892" s="5">
        <v>22</v>
      </c>
      <c r="P7892" s="5">
        <v>90000</v>
      </c>
      <c r="Q7892" s="5">
        <v>20</v>
      </c>
      <c r="R7892" s="5">
        <v>25</v>
      </c>
      <c r="S7892" s="5" t="s">
        <v>26</v>
      </c>
      <c r="T7892" s="5"/>
    </row>
    <row r="7893" spans="1:20" x14ac:dyDescent="0.25">
      <c r="A7893" s="5">
        <f>7886</f>
      </c>
      <c r="B7893" s="5" t="s">
        <v>7912</v>
      </c>
      <c r="C7893" s="5" t="s">
        <v>26</v>
      </c>
      <c r="D7893" s="5" t="s">
        <v>26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10</v>
      </c>
      <c r="Q7893" s="5">
        <v>0</v>
      </c>
      <c r="R7893" s="5">
        <v>0</v>
      </c>
      <c r="S7893" s="5" t="s">
        <v>26</v>
      </c>
      <c r="T7893" s="5"/>
    </row>
    <row r="7894" spans="1:20" x14ac:dyDescent="0.25">
      <c r="A7894" s="5">
        <f>7887</f>
      </c>
      <c r="B7894" s="5" t="s">
        <v>7913</v>
      </c>
      <c r="C7894" s="5" t="s">
        <v>26</v>
      </c>
      <c r="D7894" s="5" t="s">
        <v>26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10</v>
      </c>
      <c r="Q7894" s="5">
        <v>0</v>
      </c>
      <c r="R7894" s="5">
        <v>0</v>
      </c>
      <c r="S7894" s="5" t="s">
        <v>26</v>
      </c>
      <c r="T7894" s="5"/>
    </row>
    <row r="7895" spans="1:20" x14ac:dyDescent="0.25">
      <c r="A7895" s="5">
        <f>7888</f>
      </c>
      <c r="B7895" s="5" t="s">
        <v>7914</v>
      </c>
      <c r="C7895" s="5" t="s">
        <v>26</v>
      </c>
      <c r="D7895" s="5" t="s">
        <v>26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10</v>
      </c>
      <c r="Q7895" s="5">
        <v>0</v>
      </c>
      <c r="R7895" s="5">
        <v>0</v>
      </c>
      <c r="S7895" s="5" t="s">
        <v>26</v>
      </c>
      <c r="T7895" s="5"/>
    </row>
    <row r="7896" spans="1:20" x14ac:dyDescent="0.25">
      <c r="A7896" s="5">
        <f>7889</f>
      </c>
      <c r="B7896" s="5" t="s">
        <v>7915</v>
      </c>
      <c r="C7896" s="5" t="s">
        <v>26</v>
      </c>
      <c r="D7896" s="5" t="s">
        <v>26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10</v>
      </c>
      <c r="Q7896" s="5">
        <v>0</v>
      </c>
      <c r="R7896" s="5">
        <v>0</v>
      </c>
      <c r="S7896" s="5" t="s">
        <v>26</v>
      </c>
      <c r="T7896" s="5"/>
    </row>
    <row r="7897" spans="1:20" x14ac:dyDescent="0.25">
      <c r="A7897" s="5">
        <f>7890</f>
      </c>
      <c r="B7897" s="5" t="s">
        <v>7916</v>
      </c>
      <c r="C7897" s="5" t="s">
        <v>26</v>
      </c>
      <c r="D7897" s="5" t="s">
        <v>26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10</v>
      </c>
      <c r="Q7897" s="5">
        <v>0</v>
      </c>
      <c r="R7897" s="5">
        <v>0</v>
      </c>
      <c r="S7897" s="5" t="s">
        <v>26</v>
      </c>
      <c r="T7897" s="5"/>
    </row>
    <row r="7898" spans="1:20" x14ac:dyDescent="0.25">
      <c r="A7898" s="5">
        <f>7891</f>
      </c>
      <c r="B7898" s="5" t="s">
        <v>7917</v>
      </c>
      <c r="C7898" s="5" t="s">
        <v>26</v>
      </c>
      <c r="D7898" s="5" t="s">
        <v>26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10</v>
      </c>
      <c r="Q7898" s="5">
        <v>0</v>
      </c>
      <c r="R7898" s="5">
        <v>0</v>
      </c>
      <c r="S7898" s="5" t="s">
        <v>26</v>
      </c>
      <c r="T7898" s="5"/>
    </row>
    <row r="7899" spans="1:20" x14ac:dyDescent="0.25">
      <c r="A7899" s="5">
        <f>7892</f>
      </c>
      <c r="B7899" s="5" t="s">
        <v>7918</v>
      </c>
      <c r="C7899" s="5" t="s">
        <v>26</v>
      </c>
      <c r="D7899" s="5" t="s">
        <v>26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10</v>
      </c>
      <c r="Q7899" s="5">
        <v>0</v>
      </c>
      <c r="R7899" s="5">
        <v>0</v>
      </c>
      <c r="S7899" s="5" t="s">
        <v>26</v>
      </c>
      <c r="T7899" s="5"/>
    </row>
    <row r="7900" spans="1:20" x14ac:dyDescent="0.25">
      <c r="A7900" s="5">
        <f>7893</f>
      </c>
      <c r="B7900" s="5" t="s">
        <v>7919</v>
      </c>
      <c r="C7900" s="5" t="s">
        <v>26</v>
      </c>
      <c r="D7900" s="5" t="s">
        <v>26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10</v>
      </c>
      <c r="Q7900" s="5">
        <v>0</v>
      </c>
      <c r="R7900" s="5">
        <v>0</v>
      </c>
      <c r="S7900" s="5" t="s">
        <v>26</v>
      </c>
      <c r="T7900" s="5"/>
    </row>
    <row r="7901" spans="1:20" x14ac:dyDescent="0.25">
      <c r="A7901" s="5">
        <f>7894</f>
      </c>
      <c r="B7901" s="5" t="s">
        <v>7920</v>
      </c>
      <c r="C7901" s="5" t="s">
        <v>26</v>
      </c>
      <c r="D7901" s="5" t="s">
        <v>26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0</v>
      </c>
      <c r="O7901" s="5">
        <v>0</v>
      </c>
      <c r="P7901" s="5">
        <v>10</v>
      </c>
      <c r="Q7901" s="5">
        <v>0</v>
      </c>
      <c r="R7901" s="5">
        <v>0</v>
      </c>
      <c r="S7901" s="5" t="s">
        <v>26</v>
      </c>
      <c r="T7901" s="5"/>
    </row>
    <row r="7902" spans="1:20" x14ac:dyDescent="0.25">
      <c r="A7902" s="5">
        <f>7895</f>
      </c>
      <c r="B7902" s="5" t="s">
        <v>7921</v>
      </c>
      <c r="C7902" s="5" t="s">
        <v>26</v>
      </c>
      <c r="D7902" s="5" t="s">
        <v>26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5">
        <v>0</v>
      </c>
      <c r="O7902" s="5">
        <v>0</v>
      </c>
      <c r="P7902" s="5">
        <v>10</v>
      </c>
      <c r="Q7902" s="5">
        <v>0</v>
      </c>
      <c r="R7902" s="5">
        <v>0</v>
      </c>
      <c r="S7902" s="5" t="s">
        <v>26</v>
      </c>
      <c r="T7902" s="5"/>
    </row>
    <row r="7903" spans="1:20" x14ac:dyDescent="0.25">
      <c r="A7903" s="5">
        <f>7896</f>
      </c>
      <c r="B7903" s="5" t="s">
        <v>7922</v>
      </c>
      <c r="C7903" s="5" t="s">
        <v>26</v>
      </c>
      <c r="D7903" s="5" t="s">
        <v>26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10</v>
      </c>
      <c r="Q7903" s="5">
        <v>0</v>
      </c>
      <c r="R7903" s="5">
        <v>0</v>
      </c>
      <c r="S7903" s="5" t="s">
        <v>26</v>
      </c>
      <c r="T7903" s="5"/>
    </row>
    <row r="7904" spans="1:20" x14ac:dyDescent="0.25">
      <c r="A7904" s="5">
        <f>7897</f>
      </c>
      <c r="B7904" s="5" t="s">
        <v>7923</v>
      </c>
      <c r="C7904" s="5" t="s">
        <v>26</v>
      </c>
      <c r="D7904" s="5" t="s">
        <v>26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10</v>
      </c>
      <c r="Q7904" s="5">
        <v>0</v>
      </c>
      <c r="R7904" s="5">
        <v>0</v>
      </c>
      <c r="S7904" s="5" t="s">
        <v>26</v>
      </c>
      <c r="T7904" s="5"/>
    </row>
    <row r="7905" spans="1:20" x14ac:dyDescent="0.25">
      <c r="A7905" s="5">
        <f>7898</f>
      </c>
      <c r="B7905" s="5" t="s">
        <v>7924</v>
      </c>
      <c r="C7905" s="5" t="s">
        <v>26</v>
      </c>
      <c r="D7905" s="5" t="s">
        <v>26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10</v>
      </c>
      <c r="Q7905" s="5">
        <v>0</v>
      </c>
      <c r="R7905" s="5">
        <v>0</v>
      </c>
      <c r="S7905" s="5" t="s">
        <v>26</v>
      </c>
      <c r="T7905" s="5"/>
    </row>
    <row r="7906" spans="1:20" x14ac:dyDescent="0.25">
      <c r="A7906" s="5">
        <f>7899</f>
      </c>
      <c r="B7906" s="5" t="s">
        <v>7925</v>
      </c>
      <c r="C7906" s="5" t="s">
        <v>26</v>
      </c>
      <c r="D7906" s="5" t="s">
        <v>26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10</v>
      </c>
      <c r="Q7906" s="5">
        <v>0</v>
      </c>
      <c r="R7906" s="5">
        <v>0</v>
      </c>
      <c r="S7906" s="5" t="s">
        <v>26</v>
      </c>
      <c r="T7906" s="5"/>
    </row>
    <row r="7907" spans="1:20" x14ac:dyDescent="0.25">
      <c r="A7907" s="5">
        <f>7900</f>
      </c>
      <c r="B7907" s="5" t="s">
        <v>7926</v>
      </c>
      <c r="C7907" s="5" t="s">
        <v>26</v>
      </c>
      <c r="D7907" s="5" t="s">
        <v>26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10</v>
      </c>
      <c r="Q7907" s="5">
        <v>0</v>
      </c>
      <c r="R7907" s="5">
        <v>0</v>
      </c>
      <c r="S7907" s="5" t="s">
        <v>26</v>
      </c>
      <c r="T7907" s="5"/>
    </row>
    <row r="7908" spans="1:20" x14ac:dyDescent="0.25">
      <c r="A7908" s="5">
        <f>7901</f>
      </c>
      <c r="B7908" s="5" t="s">
        <v>7927</v>
      </c>
      <c r="C7908" s="5" t="s">
        <v>26</v>
      </c>
      <c r="D7908" s="5" t="s">
        <v>26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10</v>
      </c>
      <c r="Q7908" s="5">
        <v>0</v>
      </c>
      <c r="R7908" s="5">
        <v>0</v>
      </c>
      <c r="S7908" s="5" t="s">
        <v>26</v>
      </c>
      <c r="T7908" s="5"/>
    </row>
    <row r="7909" spans="1:20" x14ac:dyDescent="0.25">
      <c r="A7909" s="5">
        <f>7902</f>
      </c>
      <c r="B7909" s="5" t="s">
        <v>7928</v>
      </c>
      <c r="C7909" s="5" t="s">
        <v>26</v>
      </c>
      <c r="D7909" s="5" t="s">
        <v>26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10</v>
      </c>
      <c r="Q7909" s="5">
        <v>0</v>
      </c>
      <c r="R7909" s="5">
        <v>0</v>
      </c>
      <c r="S7909" s="5" t="s">
        <v>26</v>
      </c>
      <c r="T7909" s="5"/>
    </row>
    <row r="7910" spans="1:20" x14ac:dyDescent="0.25">
      <c r="A7910" s="5">
        <f>7903</f>
      </c>
      <c r="B7910" s="5" t="s">
        <v>7929</v>
      </c>
      <c r="C7910" s="5" t="s">
        <v>26</v>
      </c>
      <c r="D7910" s="5" t="s">
        <v>26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10</v>
      </c>
      <c r="Q7910" s="5">
        <v>0</v>
      </c>
      <c r="R7910" s="5">
        <v>0</v>
      </c>
      <c r="S7910" s="5" t="s">
        <v>26</v>
      </c>
      <c r="T7910" s="5"/>
    </row>
    <row r="7911" spans="1:20" x14ac:dyDescent="0.25">
      <c r="A7911" s="5">
        <f>7904</f>
      </c>
      <c r="B7911" s="5" t="s">
        <v>7930</v>
      </c>
      <c r="C7911" s="5" t="s">
        <v>26</v>
      </c>
      <c r="D7911" s="5" t="s">
        <v>26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10</v>
      </c>
      <c r="Q7911" s="5">
        <v>0</v>
      </c>
      <c r="R7911" s="5">
        <v>0</v>
      </c>
      <c r="S7911" s="5" t="s">
        <v>26</v>
      </c>
      <c r="T7911" s="5"/>
    </row>
    <row r="7912" spans="1:20" x14ac:dyDescent="0.25">
      <c r="A7912" s="5">
        <f>7905</f>
      </c>
      <c r="B7912" s="5" t="s">
        <v>7931</v>
      </c>
      <c r="C7912" s="5" t="s">
        <v>26</v>
      </c>
      <c r="D7912" s="5" t="s">
        <v>26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10</v>
      </c>
      <c r="Q7912" s="5">
        <v>0</v>
      </c>
      <c r="R7912" s="5">
        <v>0</v>
      </c>
      <c r="S7912" s="5" t="s">
        <v>26</v>
      </c>
      <c r="T7912" s="5"/>
    </row>
    <row r="7913" spans="1:20" x14ac:dyDescent="0.25">
      <c r="A7913" s="5">
        <f>7906</f>
      </c>
      <c r="B7913" s="5" t="s">
        <v>7932</v>
      </c>
      <c r="C7913" s="5" t="s">
        <v>26</v>
      </c>
      <c r="D7913" s="5" t="s">
        <v>26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10</v>
      </c>
      <c r="Q7913" s="5">
        <v>0</v>
      </c>
      <c r="R7913" s="5">
        <v>0</v>
      </c>
      <c r="S7913" s="5" t="s">
        <v>26</v>
      </c>
      <c r="T7913" s="5"/>
    </row>
    <row r="7914" spans="1:20" x14ac:dyDescent="0.25">
      <c r="A7914" s="5">
        <f>7907</f>
      </c>
      <c r="B7914" s="5" t="s">
        <v>7933</v>
      </c>
      <c r="C7914" s="5" t="s">
        <v>26</v>
      </c>
      <c r="D7914" s="5" t="s">
        <v>26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10</v>
      </c>
      <c r="Q7914" s="5">
        <v>0</v>
      </c>
      <c r="R7914" s="5">
        <v>0</v>
      </c>
      <c r="S7914" s="5" t="s">
        <v>26</v>
      </c>
      <c r="T7914" s="5"/>
    </row>
    <row r="7915" spans="1:20" x14ac:dyDescent="0.25">
      <c r="A7915" s="5">
        <f>7908</f>
      </c>
      <c r="B7915" s="5" t="s">
        <v>7934</v>
      </c>
      <c r="C7915" s="5" t="s">
        <v>26</v>
      </c>
      <c r="D7915" s="5" t="s">
        <v>26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10</v>
      </c>
      <c r="Q7915" s="5">
        <v>0</v>
      </c>
      <c r="R7915" s="5">
        <v>0</v>
      </c>
      <c r="S7915" s="5" t="s">
        <v>26</v>
      </c>
      <c r="T7915" s="5"/>
    </row>
    <row r="7916" spans="1:20" x14ac:dyDescent="0.25">
      <c r="A7916" s="5">
        <f>7909</f>
      </c>
      <c r="B7916" s="5" t="s">
        <v>7935</v>
      </c>
      <c r="C7916" s="5" t="s">
        <v>26</v>
      </c>
      <c r="D7916" s="5" t="s">
        <v>26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10</v>
      </c>
      <c r="Q7916" s="5">
        <v>0</v>
      </c>
      <c r="R7916" s="5">
        <v>0</v>
      </c>
      <c r="S7916" s="5" t="s">
        <v>26</v>
      </c>
      <c r="T7916" s="5"/>
    </row>
    <row r="7917" spans="1:20" x14ac:dyDescent="0.25">
      <c r="A7917" s="5">
        <f>7910</f>
      </c>
      <c r="B7917" s="5" t="s">
        <v>7936</v>
      </c>
      <c r="C7917" s="5" t="s">
        <v>26</v>
      </c>
      <c r="D7917" s="5" t="s">
        <v>26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10</v>
      </c>
      <c r="Q7917" s="5">
        <v>0</v>
      </c>
      <c r="R7917" s="5">
        <v>0</v>
      </c>
      <c r="S7917" s="5" t="s">
        <v>26</v>
      </c>
      <c r="T7917" s="5"/>
    </row>
    <row r="7918" spans="1:20" x14ac:dyDescent="0.25">
      <c r="A7918" s="5">
        <f>7911</f>
      </c>
      <c r="B7918" s="5" t="s">
        <v>7937</v>
      </c>
      <c r="C7918" s="5" t="s">
        <v>26</v>
      </c>
      <c r="D7918" s="5" t="s">
        <v>26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10</v>
      </c>
      <c r="Q7918" s="5">
        <v>0</v>
      </c>
      <c r="R7918" s="5">
        <v>0</v>
      </c>
      <c r="S7918" s="5" t="s">
        <v>26</v>
      </c>
      <c r="T7918" s="5"/>
    </row>
    <row r="7919" spans="1:20" x14ac:dyDescent="0.25">
      <c r="A7919" s="5">
        <f>7912</f>
      </c>
      <c r="B7919" s="5" t="s">
        <v>7938</v>
      </c>
      <c r="C7919" s="5" t="s">
        <v>26</v>
      </c>
      <c r="D7919" s="5" t="s">
        <v>26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10</v>
      </c>
      <c r="Q7919" s="5">
        <v>0</v>
      </c>
      <c r="R7919" s="5">
        <v>0</v>
      </c>
      <c r="S7919" s="5" t="s">
        <v>26</v>
      </c>
      <c r="T7919" s="5"/>
    </row>
    <row r="7920" spans="1:20" x14ac:dyDescent="0.25">
      <c r="A7920" s="5">
        <f>7913</f>
      </c>
      <c r="B7920" s="5" t="s">
        <v>7939</v>
      </c>
      <c r="C7920" s="5" t="s">
        <v>26</v>
      </c>
      <c r="D7920" s="5" t="s">
        <v>26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10</v>
      </c>
      <c r="Q7920" s="5">
        <v>0</v>
      </c>
      <c r="R7920" s="5">
        <v>0</v>
      </c>
      <c r="S7920" s="5" t="s">
        <v>26</v>
      </c>
      <c r="T7920" s="5"/>
    </row>
    <row r="7921" spans="1:20" x14ac:dyDescent="0.25">
      <c r="A7921" s="5">
        <f>7914</f>
      </c>
      <c r="B7921" s="5" t="s">
        <v>7940</v>
      </c>
      <c r="C7921" s="5" t="s">
        <v>26</v>
      </c>
      <c r="D7921" s="5" t="s">
        <v>26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10</v>
      </c>
      <c r="Q7921" s="5">
        <v>0</v>
      </c>
      <c r="R7921" s="5">
        <v>0</v>
      </c>
      <c r="S7921" s="5" t="s">
        <v>26</v>
      </c>
      <c r="T7921" s="5"/>
    </row>
    <row r="7922" spans="1:20" x14ac:dyDescent="0.25">
      <c r="A7922" s="5">
        <f>7915</f>
      </c>
      <c r="B7922" s="5" t="s">
        <v>7941</v>
      </c>
      <c r="C7922" s="5" t="s">
        <v>26</v>
      </c>
      <c r="D7922" s="5" t="s">
        <v>26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10</v>
      </c>
      <c r="Q7922" s="5">
        <v>0</v>
      </c>
      <c r="R7922" s="5">
        <v>0</v>
      </c>
      <c r="S7922" s="5" t="s">
        <v>26</v>
      </c>
      <c r="T7922" s="5"/>
    </row>
    <row r="7923" spans="1:20" x14ac:dyDescent="0.25">
      <c r="A7923" s="5">
        <f>7916</f>
      </c>
      <c r="B7923" s="5" t="s">
        <v>7942</v>
      </c>
      <c r="C7923" s="5" t="s">
        <v>26</v>
      </c>
      <c r="D7923" s="5" t="s">
        <v>26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10</v>
      </c>
      <c r="Q7923" s="5">
        <v>0</v>
      </c>
      <c r="R7923" s="5">
        <v>0</v>
      </c>
      <c r="S7923" s="5" t="s">
        <v>26</v>
      </c>
      <c r="T7923" s="5"/>
    </row>
    <row r="7924" spans="1:20" x14ac:dyDescent="0.25">
      <c r="A7924" s="5">
        <f>7917</f>
      </c>
      <c r="B7924" s="5" t="s">
        <v>7943</v>
      </c>
      <c r="C7924" s="5" t="s">
        <v>26</v>
      </c>
      <c r="D7924" s="5" t="s">
        <v>26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10</v>
      </c>
      <c r="Q7924" s="5">
        <v>0</v>
      </c>
      <c r="R7924" s="5">
        <v>0</v>
      </c>
      <c r="S7924" s="5" t="s">
        <v>26</v>
      </c>
      <c r="T7924" s="5"/>
    </row>
    <row r="7925" spans="1:20" x14ac:dyDescent="0.25">
      <c r="A7925" s="5">
        <f>7918</f>
      </c>
      <c r="B7925" s="5" t="s">
        <v>7944</v>
      </c>
      <c r="C7925" s="5" t="s">
        <v>26</v>
      </c>
      <c r="D7925" s="5" t="s">
        <v>26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10</v>
      </c>
      <c r="Q7925" s="5">
        <v>0</v>
      </c>
      <c r="R7925" s="5">
        <v>0</v>
      </c>
      <c r="S7925" s="5" t="s">
        <v>26</v>
      </c>
      <c r="T7925" s="5"/>
    </row>
    <row r="7926" spans="1:20" x14ac:dyDescent="0.25">
      <c r="A7926" s="5">
        <f>7919</f>
      </c>
      <c r="B7926" s="5" t="s">
        <v>7945</v>
      </c>
      <c r="C7926" s="5" t="s">
        <v>26</v>
      </c>
      <c r="D7926" s="5" t="s">
        <v>26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10</v>
      </c>
      <c r="Q7926" s="5">
        <v>0</v>
      </c>
      <c r="R7926" s="5">
        <v>0</v>
      </c>
      <c r="S7926" s="5" t="s">
        <v>26</v>
      </c>
      <c r="T7926" s="5"/>
    </row>
    <row r="7927" spans="1:20" x14ac:dyDescent="0.25">
      <c r="A7927" s="5">
        <f>7920</f>
      </c>
      <c r="B7927" s="5" t="s">
        <v>7946</v>
      </c>
      <c r="C7927" s="5" t="s">
        <v>26</v>
      </c>
      <c r="D7927" s="5" t="s">
        <v>26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10</v>
      </c>
      <c r="Q7927" s="5">
        <v>0</v>
      </c>
      <c r="R7927" s="5">
        <v>0</v>
      </c>
      <c r="S7927" s="5" t="s">
        <v>26</v>
      </c>
      <c r="T7927" s="5"/>
    </row>
    <row r="7928" spans="1:20" x14ac:dyDescent="0.25">
      <c r="A7928" s="5">
        <f>7921</f>
      </c>
      <c r="B7928" s="5" t="s">
        <v>7947</v>
      </c>
      <c r="C7928" s="5" t="s">
        <v>26</v>
      </c>
      <c r="D7928" s="5" t="s">
        <v>26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10</v>
      </c>
      <c r="Q7928" s="5">
        <v>0</v>
      </c>
      <c r="R7928" s="5">
        <v>0</v>
      </c>
      <c r="S7928" s="5" t="s">
        <v>26</v>
      </c>
      <c r="T7928" s="5"/>
    </row>
    <row r="7929" spans="1:20" x14ac:dyDescent="0.25">
      <c r="A7929" s="5">
        <f>7922</f>
      </c>
      <c r="B7929" s="5" t="s">
        <v>7948</v>
      </c>
      <c r="C7929" s="5" t="s">
        <v>26</v>
      </c>
      <c r="D7929" s="5" t="s">
        <v>26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5">
        <v>0</v>
      </c>
      <c r="O7929" s="5">
        <v>0</v>
      </c>
      <c r="P7929" s="5">
        <v>10</v>
      </c>
      <c r="Q7929" s="5">
        <v>0</v>
      </c>
      <c r="R7929" s="5">
        <v>0</v>
      </c>
      <c r="S7929" s="5" t="s">
        <v>26</v>
      </c>
      <c r="T7929" s="5"/>
    </row>
    <row r="7930" spans="1:20" x14ac:dyDescent="0.25">
      <c r="A7930" s="5">
        <f>7923</f>
      </c>
      <c r="B7930" s="5" t="s">
        <v>7949</v>
      </c>
      <c r="C7930" s="5" t="s">
        <v>26</v>
      </c>
      <c r="D7930" s="5" t="s">
        <v>26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5">
        <v>0</v>
      </c>
      <c r="O7930" s="5">
        <v>0</v>
      </c>
      <c r="P7930" s="5">
        <v>10</v>
      </c>
      <c r="Q7930" s="5">
        <v>0</v>
      </c>
      <c r="R7930" s="5">
        <v>0</v>
      </c>
      <c r="S7930" s="5" t="s">
        <v>26</v>
      </c>
      <c r="T7930" s="5"/>
    </row>
    <row r="7931" spans="1:20" x14ac:dyDescent="0.25">
      <c r="A7931" s="5">
        <f>7924</f>
      </c>
      <c r="B7931" s="5" t="s">
        <v>7950</v>
      </c>
      <c r="C7931" s="5" t="s">
        <v>26</v>
      </c>
      <c r="D7931" s="5" t="s">
        <v>26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10</v>
      </c>
      <c r="Q7931" s="5">
        <v>0</v>
      </c>
      <c r="R7931" s="5">
        <v>0</v>
      </c>
      <c r="S7931" s="5" t="s">
        <v>26</v>
      </c>
      <c r="T7931" s="5"/>
    </row>
    <row r="7932" spans="1:20" x14ac:dyDescent="0.25">
      <c r="A7932" s="5">
        <f>7925</f>
      </c>
      <c r="B7932" s="5" t="s">
        <v>7951</v>
      </c>
      <c r="C7932" s="5" t="s">
        <v>26</v>
      </c>
      <c r="D7932" s="5" t="s">
        <v>26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10</v>
      </c>
      <c r="Q7932" s="5">
        <v>0</v>
      </c>
      <c r="R7932" s="5">
        <v>0</v>
      </c>
      <c r="S7932" s="5" t="s">
        <v>26</v>
      </c>
      <c r="T7932" s="5"/>
    </row>
    <row r="7933" spans="1:20" x14ac:dyDescent="0.25">
      <c r="A7933" s="5">
        <f>7926</f>
      </c>
      <c r="B7933" s="5" t="s">
        <v>7952</v>
      </c>
      <c r="C7933" s="5" t="s">
        <v>26</v>
      </c>
      <c r="D7933" s="5" t="s">
        <v>26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10</v>
      </c>
      <c r="Q7933" s="5">
        <v>0</v>
      </c>
      <c r="R7933" s="5">
        <v>0</v>
      </c>
      <c r="S7933" s="5" t="s">
        <v>26</v>
      </c>
      <c r="T7933" s="5"/>
    </row>
    <row r="7934" spans="1:20" x14ac:dyDescent="0.25">
      <c r="A7934" s="5">
        <f>7927</f>
      </c>
      <c r="B7934" s="5" t="s">
        <v>7953</v>
      </c>
      <c r="C7934" s="5" t="s">
        <v>26</v>
      </c>
      <c r="D7934" s="5" t="s">
        <v>26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0</v>
      </c>
      <c r="O7934" s="5">
        <v>0</v>
      </c>
      <c r="P7934" s="5">
        <v>10</v>
      </c>
      <c r="Q7934" s="5">
        <v>0</v>
      </c>
      <c r="R7934" s="5">
        <v>0</v>
      </c>
      <c r="S7934" s="5" t="s">
        <v>26</v>
      </c>
      <c r="T7934" s="5"/>
    </row>
    <row r="7935" spans="1:20" x14ac:dyDescent="0.25">
      <c r="A7935" s="5">
        <f>7928</f>
      </c>
      <c r="B7935" s="5" t="s">
        <v>7954</v>
      </c>
      <c r="C7935" s="5" t="s">
        <v>26</v>
      </c>
      <c r="D7935" s="5" t="s">
        <v>26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10</v>
      </c>
      <c r="Q7935" s="5">
        <v>0</v>
      </c>
      <c r="R7935" s="5">
        <v>0</v>
      </c>
      <c r="S7935" s="5" t="s">
        <v>26</v>
      </c>
      <c r="T7935" s="5"/>
    </row>
    <row r="7936" spans="1:20" x14ac:dyDescent="0.25">
      <c r="A7936" s="5">
        <f>7929</f>
      </c>
      <c r="B7936" s="5" t="s">
        <v>7955</v>
      </c>
      <c r="C7936" s="5" t="s">
        <v>26</v>
      </c>
      <c r="D7936" s="5" t="s">
        <v>26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10</v>
      </c>
      <c r="Q7936" s="5">
        <v>0</v>
      </c>
      <c r="R7936" s="5">
        <v>0</v>
      </c>
      <c r="S7936" s="5" t="s">
        <v>26</v>
      </c>
      <c r="T7936" s="5"/>
    </row>
    <row r="7937" spans="1:20" x14ac:dyDescent="0.25">
      <c r="A7937" s="5">
        <f>7930</f>
      </c>
      <c r="B7937" s="5" t="s">
        <v>7956</v>
      </c>
      <c r="C7937" s="5" t="s">
        <v>26</v>
      </c>
      <c r="D7937" s="5" t="s">
        <v>26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5">
        <v>0</v>
      </c>
      <c r="O7937" s="5">
        <v>0</v>
      </c>
      <c r="P7937" s="5">
        <v>10</v>
      </c>
      <c r="Q7937" s="5">
        <v>0</v>
      </c>
      <c r="R7937" s="5">
        <v>0</v>
      </c>
      <c r="S7937" s="5" t="s">
        <v>26</v>
      </c>
      <c r="T7937" s="5"/>
    </row>
    <row r="7938" spans="1:20" x14ac:dyDescent="0.25">
      <c r="A7938" s="5">
        <f>7931</f>
      </c>
      <c r="B7938" s="5" t="s">
        <v>7957</v>
      </c>
      <c r="C7938" s="5" t="s">
        <v>26</v>
      </c>
      <c r="D7938" s="5" t="s">
        <v>26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10</v>
      </c>
      <c r="Q7938" s="5">
        <v>0</v>
      </c>
      <c r="R7938" s="5">
        <v>0</v>
      </c>
      <c r="S7938" s="5" t="s">
        <v>26</v>
      </c>
      <c r="T7938" s="5"/>
    </row>
    <row r="7939" spans="1:20" x14ac:dyDescent="0.25">
      <c r="A7939" s="5">
        <f>7932</f>
      </c>
      <c r="B7939" s="5" t="s">
        <v>7958</v>
      </c>
      <c r="C7939" s="5" t="s">
        <v>26</v>
      </c>
      <c r="D7939" s="5" t="s">
        <v>26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5">
        <v>0</v>
      </c>
      <c r="O7939" s="5">
        <v>0</v>
      </c>
      <c r="P7939" s="5">
        <v>10</v>
      </c>
      <c r="Q7939" s="5">
        <v>0</v>
      </c>
      <c r="R7939" s="5">
        <v>0</v>
      </c>
      <c r="S7939" s="5" t="s">
        <v>26</v>
      </c>
      <c r="T7939" s="5"/>
    </row>
    <row r="7940" spans="1:20" x14ac:dyDescent="0.25">
      <c r="A7940" s="5">
        <f>7933</f>
      </c>
      <c r="B7940" s="5" t="s">
        <v>7959</v>
      </c>
      <c r="C7940" s="5" t="s">
        <v>26</v>
      </c>
      <c r="D7940" s="5" t="s">
        <v>26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10</v>
      </c>
      <c r="Q7940" s="5">
        <v>0</v>
      </c>
      <c r="R7940" s="5">
        <v>0</v>
      </c>
      <c r="S7940" s="5" t="s">
        <v>26</v>
      </c>
      <c r="T7940" s="5"/>
    </row>
    <row r="7941" spans="1:20" x14ac:dyDescent="0.25">
      <c r="A7941" s="5">
        <f>7934</f>
      </c>
      <c r="B7941" s="5" t="s">
        <v>7960</v>
      </c>
      <c r="C7941" s="5" t="s">
        <v>26</v>
      </c>
      <c r="D7941" s="5" t="s">
        <v>26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5">
        <v>0</v>
      </c>
      <c r="O7941" s="5">
        <v>0</v>
      </c>
      <c r="P7941" s="5">
        <v>10</v>
      </c>
      <c r="Q7941" s="5">
        <v>0</v>
      </c>
      <c r="R7941" s="5">
        <v>0</v>
      </c>
      <c r="S7941" s="5" t="s">
        <v>26</v>
      </c>
      <c r="T7941" s="5"/>
    </row>
    <row r="7942" spans="1:20" x14ac:dyDescent="0.25">
      <c r="A7942" s="5">
        <f>7935</f>
      </c>
      <c r="B7942" s="5" t="s">
        <v>7961</v>
      </c>
      <c r="C7942" s="5" t="s">
        <v>26</v>
      </c>
      <c r="D7942" s="5" t="s">
        <v>26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10</v>
      </c>
      <c r="Q7942" s="5">
        <v>0</v>
      </c>
      <c r="R7942" s="5">
        <v>0</v>
      </c>
      <c r="S7942" s="5" t="s">
        <v>26</v>
      </c>
      <c r="T7942" s="5"/>
    </row>
    <row r="7943" spans="1:20" x14ac:dyDescent="0.25">
      <c r="A7943" s="5">
        <f>7936</f>
      </c>
      <c r="B7943" s="5" t="s">
        <v>7962</v>
      </c>
      <c r="C7943" s="5" t="s">
        <v>26</v>
      </c>
      <c r="D7943" s="5" t="s">
        <v>26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5">
        <v>0</v>
      </c>
      <c r="O7943" s="5">
        <v>0</v>
      </c>
      <c r="P7943" s="5">
        <v>10</v>
      </c>
      <c r="Q7943" s="5">
        <v>0</v>
      </c>
      <c r="R7943" s="5">
        <v>0</v>
      </c>
      <c r="S7943" s="5" t="s">
        <v>26</v>
      </c>
      <c r="T7943" s="5"/>
    </row>
    <row r="7944" spans="1:20" x14ac:dyDescent="0.25">
      <c r="A7944" s="5">
        <f>7937</f>
      </c>
      <c r="B7944" s="5" t="s">
        <v>7963</v>
      </c>
      <c r="C7944" s="5" t="s">
        <v>26</v>
      </c>
      <c r="D7944" s="5" t="s">
        <v>26</v>
      </c>
      <c r="E7944" s="5">
        <v>0</v>
      </c>
      <c r="F7944" s="5">
        <v>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5">
        <v>0</v>
      </c>
      <c r="M7944" s="5">
        <v>0</v>
      </c>
      <c r="N7944" s="5">
        <v>0</v>
      </c>
      <c r="O7944" s="5">
        <v>0</v>
      </c>
      <c r="P7944" s="5">
        <v>10</v>
      </c>
      <c r="Q7944" s="5">
        <v>0</v>
      </c>
      <c r="R7944" s="5">
        <v>0</v>
      </c>
      <c r="S7944" s="5" t="s">
        <v>26</v>
      </c>
      <c r="T7944" s="5"/>
    </row>
    <row r="7945" spans="1:20" x14ac:dyDescent="0.25">
      <c r="A7945" s="5">
        <f>7938</f>
      </c>
      <c r="B7945" s="5" t="s">
        <v>7964</v>
      </c>
      <c r="C7945" s="5" t="s">
        <v>26</v>
      </c>
      <c r="D7945" s="5" t="s">
        <v>26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10</v>
      </c>
      <c r="Q7945" s="5">
        <v>0</v>
      </c>
      <c r="R7945" s="5">
        <v>0</v>
      </c>
      <c r="S7945" s="5" t="s">
        <v>26</v>
      </c>
      <c r="T7945" s="5"/>
    </row>
    <row r="7946" spans="1:20" x14ac:dyDescent="0.25">
      <c r="A7946" s="5">
        <f>7939</f>
      </c>
      <c r="B7946" s="5" t="s">
        <v>7965</v>
      </c>
      <c r="C7946" s="5" t="s">
        <v>26</v>
      </c>
      <c r="D7946" s="5" t="s">
        <v>26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10</v>
      </c>
      <c r="Q7946" s="5">
        <v>0</v>
      </c>
      <c r="R7946" s="5">
        <v>0</v>
      </c>
      <c r="S7946" s="5" t="s">
        <v>26</v>
      </c>
      <c r="T7946" s="5"/>
    </row>
    <row r="7947" spans="1:20" x14ac:dyDescent="0.25">
      <c r="A7947" s="5">
        <f>7940</f>
      </c>
      <c r="B7947" s="5" t="s">
        <v>7966</v>
      </c>
      <c r="C7947" s="5" t="s">
        <v>26</v>
      </c>
      <c r="D7947" s="5" t="s">
        <v>26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10</v>
      </c>
      <c r="Q7947" s="5">
        <v>0</v>
      </c>
      <c r="R7947" s="5">
        <v>0</v>
      </c>
      <c r="S7947" s="5" t="s">
        <v>26</v>
      </c>
      <c r="T7947" s="5"/>
    </row>
    <row r="7948" spans="1:20" x14ac:dyDescent="0.25">
      <c r="A7948" s="5">
        <f>7941</f>
      </c>
      <c r="B7948" s="5" t="s">
        <v>7967</v>
      </c>
      <c r="C7948" s="5" t="s">
        <v>26</v>
      </c>
      <c r="D7948" s="5" t="s">
        <v>26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5">
        <v>0</v>
      </c>
      <c r="M7948" s="5">
        <v>0</v>
      </c>
      <c r="N7948" s="5">
        <v>0</v>
      </c>
      <c r="O7948" s="5">
        <v>0</v>
      </c>
      <c r="P7948" s="5">
        <v>10</v>
      </c>
      <c r="Q7948" s="5">
        <v>0</v>
      </c>
      <c r="R7948" s="5">
        <v>0</v>
      </c>
      <c r="S7948" s="5" t="s">
        <v>26</v>
      </c>
      <c r="T7948" s="5"/>
    </row>
    <row r="7949" spans="1:20" x14ac:dyDescent="0.25">
      <c r="A7949" s="5">
        <f>7942</f>
      </c>
      <c r="B7949" s="5" t="s">
        <v>7968</v>
      </c>
      <c r="C7949" s="5" t="s">
        <v>26</v>
      </c>
      <c r="D7949" s="5" t="s">
        <v>26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0</v>
      </c>
      <c r="P7949" s="5">
        <v>10</v>
      </c>
      <c r="Q7949" s="5">
        <v>0</v>
      </c>
      <c r="R7949" s="5">
        <v>0</v>
      </c>
      <c r="S7949" s="5" t="s">
        <v>26</v>
      </c>
      <c r="T7949" s="5"/>
    </row>
    <row r="7950" spans="1:20" x14ac:dyDescent="0.25">
      <c r="A7950" s="5">
        <f>7943</f>
      </c>
      <c r="B7950" s="5" t="s">
        <v>7969</v>
      </c>
      <c r="C7950" s="5" t="s">
        <v>26</v>
      </c>
      <c r="D7950" s="5" t="s">
        <v>26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10</v>
      </c>
      <c r="Q7950" s="5">
        <v>0</v>
      </c>
      <c r="R7950" s="5">
        <v>0</v>
      </c>
      <c r="S7950" s="5" t="s">
        <v>26</v>
      </c>
      <c r="T7950" s="5"/>
    </row>
    <row r="7951" spans="1:20" x14ac:dyDescent="0.25">
      <c r="A7951" s="5">
        <f>7944</f>
      </c>
      <c r="B7951" s="5" t="s">
        <v>7970</v>
      </c>
      <c r="C7951" s="5" t="s">
        <v>26</v>
      </c>
      <c r="D7951" s="5" t="s">
        <v>26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5">
        <v>0</v>
      </c>
      <c r="O7951" s="5">
        <v>0</v>
      </c>
      <c r="P7951" s="5">
        <v>10</v>
      </c>
      <c r="Q7951" s="5">
        <v>0</v>
      </c>
      <c r="R7951" s="5">
        <v>0</v>
      </c>
      <c r="S7951" s="5" t="s">
        <v>26</v>
      </c>
      <c r="T7951" s="5"/>
    </row>
    <row r="7952" spans="1:20" x14ac:dyDescent="0.25">
      <c r="A7952" s="5">
        <f>7945</f>
      </c>
      <c r="B7952" s="5" t="s">
        <v>7971</v>
      </c>
      <c r="C7952" s="5" t="s">
        <v>26</v>
      </c>
      <c r="D7952" s="5" t="s">
        <v>26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10</v>
      </c>
      <c r="Q7952" s="5">
        <v>0</v>
      </c>
      <c r="R7952" s="5">
        <v>0</v>
      </c>
      <c r="S7952" s="5" t="s">
        <v>26</v>
      </c>
      <c r="T7952" s="5"/>
    </row>
    <row r="7953" spans="1:20" x14ac:dyDescent="0.25">
      <c r="A7953" s="5">
        <f>7946</f>
      </c>
      <c r="B7953" s="5" t="s">
        <v>7972</v>
      </c>
      <c r="C7953" s="5" t="s">
        <v>26</v>
      </c>
      <c r="D7953" s="5" t="s">
        <v>26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5">
        <v>0</v>
      </c>
      <c r="O7953" s="5">
        <v>0</v>
      </c>
      <c r="P7953" s="5">
        <v>10</v>
      </c>
      <c r="Q7953" s="5">
        <v>0</v>
      </c>
      <c r="R7953" s="5">
        <v>0</v>
      </c>
      <c r="S7953" s="5" t="s">
        <v>26</v>
      </c>
      <c r="T7953" s="5"/>
    </row>
    <row r="7954" spans="1:20" x14ac:dyDescent="0.25">
      <c r="A7954" s="5">
        <f>7947</f>
      </c>
      <c r="B7954" s="5" t="s">
        <v>7973</v>
      </c>
      <c r="C7954" s="5" t="s">
        <v>26</v>
      </c>
      <c r="D7954" s="5" t="s">
        <v>26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5">
        <v>0</v>
      </c>
      <c r="O7954" s="5">
        <v>0</v>
      </c>
      <c r="P7954" s="5">
        <v>10</v>
      </c>
      <c r="Q7954" s="5">
        <v>0</v>
      </c>
      <c r="R7954" s="5">
        <v>0</v>
      </c>
      <c r="S7954" s="5" t="s">
        <v>26</v>
      </c>
      <c r="T7954" s="5"/>
    </row>
    <row r="7955" spans="1:20" x14ac:dyDescent="0.25">
      <c r="A7955" s="5">
        <f>7948</f>
      </c>
      <c r="B7955" s="5" t="s">
        <v>7974</v>
      </c>
      <c r="C7955" s="5" t="s">
        <v>26</v>
      </c>
      <c r="D7955" s="5" t="s">
        <v>26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5">
        <v>0</v>
      </c>
      <c r="M7955" s="5">
        <v>0</v>
      </c>
      <c r="N7955" s="5">
        <v>0</v>
      </c>
      <c r="O7955" s="5">
        <v>0</v>
      </c>
      <c r="P7955" s="5">
        <v>10</v>
      </c>
      <c r="Q7955" s="5">
        <v>0</v>
      </c>
      <c r="R7955" s="5">
        <v>0</v>
      </c>
      <c r="S7955" s="5" t="s">
        <v>26</v>
      </c>
      <c r="T7955" s="5"/>
    </row>
    <row r="7956" spans="1:20" x14ac:dyDescent="0.25">
      <c r="A7956" s="5">
        <f>7949</f>
      </c>
      <c r="B7956" s="5" t="s">
        <v>7975</v>
      </c>
      <c r="C7956" s="5" t="s">
        <v>26</v>
      </c>
      <c r="D7956" s="5" t="s">
        <v>26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10</v>
      </c>
      <c r="Q7956" s="5">
        <v>0</v>
      </c>
      <c r="R7956" s="5">
        <v>0</v>
      </c>
      <c r="S7956" s="5" t="s">
        <v>26</v>
      </c>
      <c r="T7956" s="5"/>
    </row>
    <row r="7957" spans="1:20" x14ac:dyDescent="0.25">
      <c r="A7957" s="5">
        <f>7950</f>
      </c>
      <c r="B7957" s="5" t="s">
        <v>7976</v>
      </c>
      <c r="C7957" s="5" t="s">
        <v>27</v>
      </c>
      <c r="D7957" s="5" t="s">
        <v>26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5">
        <v>0</v>
      </c>
      <c r="O7957" s="5">
        <v>0</v>
      </c>
      <c r="P7957" s="5">
        <v>10</v>
      </c>
      <c r="Q7957" s="5">
        <v>0</v>
      </c>
      <c r="R7957" s="5">
        <v>0</v>
      </c>
      <c r="S7957" s="5" t="s">
        <v>26</v>
      </c>
      <c r="T7957" s="5"/>
    </row>
    <row r="7958" spans="1:20" x14ac:dyDescent="0.25">
      <c r="A7958" s="5">
        <f>7951</f>
      </c>
      <c r="B7958" s="5" t="s">
        <v>7977</v>
      </c>
      <c r="C7958" s="5" t="s">
        <v>27</v>
      </c>
      <c r="D7958" s="5" t="s">
        <v>26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5">
        <v>0</v>
      </c>
      <c r="O7958" s="5">
        <v>0</v>
      </c>
      <c r="P7958" s="5">
        <v>10</v>
      </c>
      <c r="Q7958" s="5">
        <v>0</v>
      </c>
      <c r="R7958" s="5">
        <v>0</v>
      </c>
      <c r="S7958" s="5" t="s">
        <v>26</v>
      </c>
      <c r="T7958" s="5"/>
    </row>
    <row r="7959" spans="1:20" x14ac:dyDescent="0.25">
      <c r="A7959" s="5">
        <f>7952</f>
      </c>
      <c r="B7959" s="5" t="s">
        <v>7978</v>
      </c>
      <c r="C7959" s="5" t="s">
        <v>27</v>
      </c>
      <c r="D7959" s="5" t="s">
        <v>26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5">
        <v>0</v>
      </c>
      <c r="O7959" s="5">
        <v>0</v>
      </c>
      <c r="P7959" s="5">
        <v>10</v>
      </c>
      <c r="Q7959" s="5">
        <v>0</v>
      </c>
      <c r="R7959" s="5">
        <v>0</v>
      </c>
      <c r="S7959" s="5" t="s">
        <v>26</v>
      </c>
      <c r="T7959" s="5"/>
    </row>
    <row r="7960" spans="1:20" x14ac:dyDescent="0.25">
      <c r="A7960" s="5">
        <f>7953</f>
      </c>
      <c r="B7960" s="5" t="s">
        <v>7979</v>
      </c>
      <c r="C7960" s="5" t="s">
        <v>27</v>
      </c>
      <c r="D7960" s="5" t="s">
        <v>26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5">
        <v>0</v>
      </c>
      <c r="O7960" s="5">
        <v>0</v>
      </c>
      <c r="P7960" s="5">
        <v>10</v>
      </c>
      <c r="Q7960" s="5">
        <v>0</v>
      </c>
      <c r="R7960" s="5">
        <v>0</v>
      </c>
      <c r="S7960" s="5" t="s">
        <v>26</v>
      </c>
      <c r="T7960" s="5"/>
    </row>
    <row r="7961" spans="1:20" x14ac:dyDescent="0.25">
      <c r="A7961" s="5">
        <f>7954</f>
      </c>
      <c r="B7961" s="5" t="s">
        <v>7980</v>
      </c>
      <c r="C7961" s="5" t="s">
        <v>27</v>
      </c>
      <c r="D7961" s="5" t="s">
        <v>26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5">
        <v>0</v>
      </c>
      <c r="O7961" s="5">
        <v>0</v>
      </c>
      <c r="P7961" s="5">
        <v>10</v>
      </c>
      <c r="Q7961" s="5">
        <v>0</v>
      </c>
      <c r="R7961" s="5">
        <v>0</v>
      </c>
      <c r="S7961" s="5" t="s">
        <v>26</v>
      </c>
      <c r="T7961" s="5"/>
    </row>
    <row r="7962" spans="1:20" x14ac:dyDescent="0.25">
      <c r="A7962" s="5">
        <f>7955</f>
      </c>
      <c r="B7962" s="5" t="s">
        <v>7981</v>
      </c>
      <c r="C7962" s="5" t="s">
        <v>27</v>
      </c>
      <c r="D7962" s="5" t="s">
        <v>26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10</v>
      </c>
      <c r="Q7962" s="5">
        <v>0</v>
      </c>
      <c r="R7962" s="5">
        <v>0</v>
      </c>
      <c r="S7962" s="5" t="s">
        <v>26</v>
      </c>
      <c r="T7962" s="5"/>
    </row>
    <row r="7963" spans="1:20" x14ac:dyDescent="0.25">
      <c r="A7963" s="5">
        <f>7956</f>
      </c>
      <c r="B7963" s="5" t="s">
        <v>7982</v>
      </c>
      <c r="C7963" s="5" t="s">
        <v>27</v>
      </c>
      <c r="D7963" s="5" t="s">
        <v>26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5">
        <v>0</v>
      </c>
      <c r="O7963" s="5">
        <v>0</v>
      </c>
      <c r="P7963" s="5">
        <v>10</v>
      </c>
      <c r="Q7963" s="5">
        <v>0</v>
      </c>
      <c r="R7963" s="5">
        <v>0</v>
      </c>
      <c r="S7963" s="5" t="s">
        <v>26</v>
      </c>
      <c r="T7963" s="5"/>
    </row>
    <row r="7964" spans="1:20" x14ac:dyDescent="0.25">
      <c r="A7964" s="5">
        <f>7957</f>
      </c>
      <c r="B7964" s="5" t="s">
        <v>7983</v>
      </c>
      <c r="C7964" s="5" t="s">
        <v>27</v>
      </c>
      <c r="D7964" s="5" t="s">
        <v>26</v>
      </c>
      <c r="E7964" s="5">
        <v>0</v>
      </c>
      <c r="F7964" s="5">
        <v>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5">
        <v>0</v>
      </c>
      <c r="O7964" s="5">
        <v>0</v>
      </c>
      <c r="P7964" s="5">
        <v>10</v>
      </c>
      <c r="Q7964" s="5">
        <v>0</v>
      </c>
      <c r="R7964" s="5">
        <v>0</v>
      </c>
      <c r="S7964" s="5" t="s">
        <v>26</v>
      </c>
      <c r="T7964" s="5"/>
    </row>
    <row r="7965" spans="1:20" x14ac:dyDescent="0.25">
      <c r="A7965" s="5">
        <f>7958</f>
      </c>
      <c r="B7965" s="5" t="s">
        <v>7984</v>
      </c>
      <c r="C7965" s="5" t="s">
        <v>27</v>
      </c>
      <c r="D7965" s="5" t="s">
        <v>26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10</v>
      </c>
      <c r="Q7965" s="5">
        <v>0</v>
      </c>
      <c r="R7965" s="5">
        <v>0</v>
      </c>
      <c r="S7965" s="5" t="s">
        <v>26</v>
      </c>
      <c r="T7965" s="5"/>
    </row>
    <row r="7966" spans="1:20" x14ac:dyDescent="0.25">
      <c r="A7966" s="5">
        <f>7959</f>
      </c>
      <c r="B7966" s="5" t="s">
        <v>7985</v>
      </c>
      <c r="C7966" s="5" t="s">
        <v>27</v>
      </c>
      <c r="D7966" s="5" t="s">
        <v>26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5">
        <v>0</v>
      </c>
      <c r="O7966" s="5">
        <v>0</v>
      </c>
      <c r="P7966" s="5">
        <v>10</v>
      </c>
      <c r="Q7966" s="5">
        <v>0</v>
      </c>
      <c r="R7966" s="5">
        <v>0</v>
      </c>
      <c r="S7966" s="5" t="s">
        <v>26</v>
      </c>
      <c r="T7966" s="5"/>
    </row>
    <row r="7967" spans="1:20" x14ac:dyDescent="0.25">
      <c r="A7967" s="5">
        <f>7960</f>
      </c>
      <c r="B7967" s="5" t="s">
        <v>7986</v>
      </c>
      <c r="C7967" s="5" t="s">
        <v>27</v>
      </c>
      <c r="D7967" s="5" t="s">
        <v>26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10</v>
      </c>
      <c r="Q7967" s="5">
        <v>0</v>
      </c>
      <c r="R7967" s="5">
        <v>0</v>
      </c>
      <c r="S7967" s="5" t="s">
        <v>26</v>
      </c>
      <c r="T7967" s="5"/>
    </row>
    <row r="7968" spans="1:20" x14ac:dyDescent="0.25">
      <c r="A7968" s="5">
        <f>7961</f>
      </c>
      <c r="B7968" s="5" t="s">
        <v>7987</v>
      </c>
      <c r="C7968" s="5" t="s">
        <v>27</v>
      </c>
      <c r="D7968" s="5" t="s">
        <v>26</v>
      </c>
      <c r="E7968" s="5">
        <v>0</v>
      </c>
      <c r="F7968" s="5">
        <v>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5">
        <v>0</v>
      </c>
      <c r="O7968" s="5">
        <v>0</v>
      </c>
      <c r="P7968" s="5">
        <v>10</v>
      </c>
      <c r="Q7968" s="5">
        <v>0</v>
      </c>
      <c r="R7968" s="5">
        <v>0</v>
      </c>
      <c r="S7968" s="5" t="s">
        <v>26</v>
      </c>
      <c r="T7968" s="5"/>
    </row>
    <row r="7969" spans="1:20" x14ac:dyDescent="0.25">
      <c r="A7969" s="5">
        <f>7962</f>
      </c>
      <c r="B7969" s="5" t="s">
        <v>7988</v>
      </c>
      <c r="C7969" s="5" t="s">
        <v>27</v>
      </c>
      <c r="D7969" s="5" t="s">
        <v>26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10</v>
      </c>
      <c r="Q7969" s="5">
        <v>0</v>
      </c>
      <c r="R7969" s="5">
        <v>0</v>
      </c>
      <c r="S7969" s="5" t="s">
        <v>26</v>
      </c>
      <c r="T7969" s="5"/>
    </row>
    <row r="7970" spans="1:20" x14ac:dyDescent="0.25">
      <c r="A7970" s="5">
        <f>7963</f>
      </c>
      <c r="B7970" s="5" t="s">
        <v>7989</v>
      </c>
      <c r="C7970" s="5" t="s">
        <v>27</v>
      </c>
      <c r="D7970" s="5" t="s">
        <v>26</v>
      </c>
      <c r="E7970" s="5">
        <v>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0</v>
      </c>
      <c r="M7970" s="5">
        <v>0</v>
      </c>
      <c r="N7970" s="5">
        <v>0</v>
      </c>
      <c r="O7970" s="5">
        <v>0</v>
      </c>
      <c r="P7970" s="5">
        <v>10</v>
      </c>
      <c r="Q7970" s="5">
        <v>0</v>
      </c>
      <c r="R7970" s="5">
        <v>0</v>
      </c>
      <c r="S7970" s="5" t="s">
        <v>26</v>
      </c>
      <c r="T7970" s="5"/>
    </row>
    <row r="7971" spans="1:20" x14ac:dyDescent="0.25">
      <c r="A7971" s="5">
        <f>7964</f>
      </c>
      <c r="B7971" s="5" t="s">
        <v>7990</v>
      </c>
      <c r="C7971" s="5" t="s">
        <v>27</v>
      </c>
      <c r="D7971" s="5" t="s">
        <v>26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5">
        <v>0</v>
      </c>
      <c r="O7971" s="5">
        <v>0</v>
      </c>
      <c r="P7971" s="5">
        <v>10</v>
      </c>
      <c r="Q7971" s="5">
        <v>0</v>
      </c>
      <c r="R7971" s="5">
        <v>0</v>
      </c>
      <c r="S7971" s="5" t="s">
        <v>26</v>
      </c>
      <c r="T7971" s="5"/>
    </row>
    <row r="7972" spans="1:20" x14ac:dyDescent="0.25">
      <c r="A7972" s="5">
        <f>7965</f>
      </c>
      <c r="B7972" s="5" t="s">
        <v>7991</v>
      </c>
      <c r="C7972" s="5" t="s">
        <v>27</v>
      </c>
      <c r="D7972" s="5" t="s">
        <v>26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5">
        <v>0</v>
      </c>
      <c r="O7972" s="5">
        <v>0</v>
      </c>
      <c r="P7972" s="5">
        <v>10</v>
      </c>
      <c r="Q7972" s="5">
        <v>0</v>
      </c>
      <c r="R7972" s="5">
        <v>0</v>
      </c>
      <c r="S7972" s="5" t="s">
        <v>26</v>
      </c>
      <c r="T7972" s="5"/>
    </row>
    <row r="7973" spans="1:20" x14ac:dyDescent="0.25">
      <c r="A7973" s="5">
        <f>7966</f>
      </c>
      <c r="B7973" s="5" t="s">
        <v>7992</v>
      </c>
      <c r="C7973" s="5" t="s">
        <v>27</v>
      </c>
      <c r="D7973" s="5" t="s">
        <v>26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5">
        <v>0</v>
      </c>
      <c r="O7973" s="5">
        <v>0</v>
      </c>
      <c r="P7973" s="5">
        <v>10</v>
      </c>
      <c r="Q7973" s="5">
        <v>0</v>
      </c>
      <c r="R7973" s="5">
        <v>0</v>
      </c>
      <c r="S7973" s="5" t="s">
        <v>26</v>
      </c>
      <c r="T7973" s="5"/>
    </row>
    <row r="7974" spans="1:20" x14ac:dyDescent="0.25">
      <c r="A7974" s="5">
        <f>7967</f>
      </c>
      <c r="B7974" s="5" t="s">
        <v>7993</v>
      </c>
      <c r="C7974" s="5" t="s">
        <v>27</v>
      </c>
      <c r="D7974" s="5" t="s">
        <v>26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5">
        <v>0</v>
      </c>
      <c r="O7974" s="5">
        <v>0</v>
      </c>
      <c r="P7974" s="5">
        <v>10</v>
      </c>
      <c r="Q7974" s="5">
        <v>0</v>
      </c>
      <c r="R7974" s="5">
        <v>0</v>
      </c>
      <c r="S7974" s="5" t="s">
        <v>26</v>
      </c>
      <c r="T7974" s="5"/>
    </row>
    <row r="7975" spans="1:20" x14ac:dyDescent="0.25">
      <c r="A7975" s="5">
        <f>7968</f>
      </c>
      <c r="B7975" s="5" t="s">
        <v>7994</v>
      </c>
      <c r="C7975" s="5" t="s">
        <v>27</v>
      </c>
      <c r="D7975" s="5" t="s">
        <v>26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5">
        <v>0</v>
      </c>
      <c r="M7975" s="5">
        <v>0</v>
      </c>
      <c r="N7975" s="5">
        <v>0</v>
      </c>
      <c r="O7975" s="5">
        <v>0</v>
      </c>
      <c r="P7975" s="5">
        <v>10</v>
      </c>
      <c r="Q7975" s="5">
        <v>0</v>
      </c>
      <c r="R7975" s="5">
        <v>0</v>
      </c>
      <c r="S7975" s="5" t="s">
        <v>26</v>
      </c>
      <c r="T7975" s="5"/>
    </row>
    <row r="7976" spans="1:20" x14ac:dyDescent="0.25">
      <c r="A7976" s="5">
        <f>7969</f>
      </c>
      <c r="B7976" s="5" t="s">
        <v>7995</v>
      </c>
      <c r="C7976" s="5" t="s">
        <v>27</v>
      </c>
      <c r="D7976" s="5" t="s">
        <v>26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0</v>
      </c>
      <c r="M7976" s="5">
        <v>0</v>
      </c>
      <c r="N7976" s="5">
        <v>0</v>
      </c>
      <c r="O7976" s="5">
        <v>0</v>
      </c>
      <c r="P7976" s="5">
        <v>10</v>
      </c>
      <c r="Q7976" s="5">
        <v>0</v>
      </c>
      <c r="R7976" s="5">
        <v>0</v>
      </c>
      <c r="S7976" s="5" t="s">
        <v>26</v>
      </c>
      <c r="T7976" s="5"/>
    </row>
    <row r="7977" spans="1:20" x14ac:dyDescent="0.25">
      <c r="A7977" s="5">
        <f>7970</f>
      </c>
      <c r="B7977" s="5" t="s">
        <v>7996</v>
      </c>
      <c r="C7977" s="5" t="s">
        <v>27</v>
      </c>
      <c r="D7977" s="5" t="s">
        <v>26</v>
      </c>
      <c r="E7977" s="5">
        <v>0</v>
      </c>
      <c r="F7977" s="5">
        <v>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5">
        <v>0</v>
      </c>
      <c r="N7977" s="5">
        <v>0</v>
      </c>
      <c r="O7977" s="5">
        <v>0</v>
      </c>
      <c r="P7977" s="5">
        <v>10</v>
      </c>
      <c r="Q7977" s="5">
        <v>0</v>
      </c>
      <c r="R7977" s="5">
        <v>0</v>
      </c>
      <c r="S7977" s="5" t="s">
        <v>26</v>
      </c>
      <c r="T7977" s="5"/>
    </row>
    <row r="7978" spans="1:20" x14ac:dyDescent="0.25">
      <c r="A7978" s="5">
        <f>7971</f>
      </c>
      <c r="B7978" s="5" t="s">
        <v>7997</v>
      </c>
      <c r="C7978" s="5" t="s">
        <v>27</v>
      </c>
      <c r="D7978" s="5" t="s">
        <v>26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5">
        <v>0</v>
      </c>
      <c r="O7978" s="5">
        <v>0</v>
      </c>
      <c r="P7978" s="5">
        <v>10</v>
      </c>
      <c r="Q7978" s="5">
        <v>0</v>
      </c>
      <c r="R7978" s="5">
        <v>0</v>
      </c>
      <c r="S7978" s="5" t="s">
        <v>26</v>
      </c>
      <c r="T7978" s="5"/>
    </row>
    <row r="7979" spans="1:20" x14ac:dyDescent="0.25">
      <c r="A7979" s="5">
        <f>7972</f>
      </c>
      <c r="B7979" s="5" t="s">
        <v>7998</v>
      </c>
      <c r="C7979" s="5" t="s">
        <v>27</v>
      </c>
      <c r="D7979" s="5" t="s">
        <v>26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5">
        <v>0</v>
      </c>
      <c r="O7979" s="5">
        <v>0</v>
      </c>
      <c r="P7979" s="5">
        <v>10</v>
      </c>
      <c r="Q7979" s="5">
        <v>0</v>
      </c>
      <c r="R7979" s="5">
        <v>0</v>
      </c>
      <c r="S7979" s="5" t="s">
        <v>26</v>
      </c>
      <c r="T7979" s="5"/>
    </row>
    <row r="7980" spans="1:20" x14ac:dyDescent="0.25">
      <c r="A7980" s="5">
        <f>7973</f>
      </c>
      <c r="B7980" s="5" t="s">
        <v>7999</v>
      </c>
      <c r="C7980" s="5" t="s">
        <v>27</v>
      </c>
      <c r="D7980" s="5" t="s">
        <v>26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0</v>
      </c>
      <c r="O7980" s="5">
        <v>0</v>
      </c>
      <c r="P7980" s="5">
        <v>10</v>
      </c>
      <c r="Q7980" s="5">
        <v>0</v>
      </c>
      <c r="R7980" s="5">
        <v>0</v>
      </c>
      <c r="S7980" s="5" t="s">
        <v>26</v>
      </c>
      <c r="T7980" s="5"/>
    </row>
    <row r="7981" spans="1:20" x14ac:dyDescent="0.25">
      <c r="A7981" s="5">
        <f>7974</f>
      </c>
      <c r="B7981" s="5" t="s">
        <v>8000</v>
      </c>
      <c r="C7981" s="5" t="s">
        <v>27</v>
      </c>
      <c r="D7981" s="5" t="s">
        <v>26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5">
        <v>0</v>
      </c>
      <c r="O7981" s="5">
        <v>0</v>
      </c>
      <c r="P7981" s="5">
        <v>10</v>
      </c>
      <c r="Q7981" s="5">
        <v>0</v>
      </c>
      <c r="R7981" s="5">
        <v>0</v>
      </c>
      <c r="S7981" s="5" t="s">
        <v>26</v>
      </c>
      <c r="T7981" s="5"/>
    </row>
    <row r="7982" spans="1:20" x14ac:dyDescent="0.25">
      <c r="A7982" s="5">
        <f>7975</f>
      </c>
      <c r="B7982" s="5" t="s">
        <v>8001</v>
      </c>
      <c r="C7982" s="5" t="s">
        <v>27</v>
      </c>
      <c r="D7982" s="5" t="s">
        <v>26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10</v>
      </c>
      <c r="Q7982" s="5">
        <v>0</v>
      </c>
      <c r="R7982" s="5">
        <v>0</v>
      </c>
      <c r="S7982" s="5" t="s">
        <v>26</v>
      </c>
      <c r="T7982" s="5"/>
    </row>
    <row r="7983" spans="1:20" x14ac:dyDescent="0.25">
      <c r="A7983" s="5">
        <f>7976</f>
      </c>
      <c r="B7983" s="5" t="s">
        <v>8002</v>
      </c>
      <c r="C7983" s="5" t="s">
        <v>26</v>
      </c>
      <c r="D7983" s="5" t="s">
        <v>26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5">
        <v>0</v>
      </c>
      <c r="M7983" s="5">
        <v>0</v>
      </c>
      <c r="N7983" s="5">
        <v>0</v>
      </c>
      <c r="O7983" s="5">
        <v>0</v>
      </c>
      <c r="P7983" s="5">
        <v>10</v>
      </c>
      <c r="Q7983" s="5">
        <v>0</v>
      </c>
      <c r="R7983" s="5">
        <v>0</v>
      </c>
      <c r="S7983" s="5" t="s">
        <v>26</v>
      </c>
      <c r="T7983" s="5"/>
    </row>
    <row r="7984" spans="1:20" x14ac:dyDescent="0.25">
      <c r="A7984" s="5">
        <f>7977</f>
      </c>
      <c r="B7984" s="5" t="s">
        <v>8003</v>
      </c>
      <c r="C7984" s="5" t="s">
        <v>26</v>
      </c>
      <c r="D7984" s="5" t="s">
        <v>26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5">
        <v>0</v>
      </c>
      <c r="O7984" s="5">
        <v>0</v>
      </c>
      <c r="P7984" s="5">
        <v>10</v>
      </c>
      <c r="Q7984" s="5">
        <v>0</v>
      </c>
      <c r="R7984" s="5">
        <v>0</v>
      </c>
      <c r="S7984" s="5" t="s">
        <v>26</v>
      </c>
      <c r="T7984" s="5"/>
    </row>
    <row r="7985" spans="1:20" x14ac:dyDescent="0.25">
      <c r="A7985" s="5">
        <f>7978</f>
      </c>
      <c r="B7985" s="5" t="s">
        <v>8004</v>
      </c>
      <c r="C7985" s="5" t="s">
        <v>26</v>
      </c>
      <c r="D7985" s="5" t="s">
        <v>26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5">
        <v>0</v>
      </c>
      <c r="O7985" s="5">
        <v>0</v>
      </c>
      <c r="P7985" s="5">
        <v>10</v>
      </c>
      <c r="Q7985" s="5">
        <v>0</v>
      </c>
      <c r="R7985" s="5">
        <v>0</v>
      </c>
      <c r="S7985" s="5" t="s">
        <v>26</v>
      </c>
      <c r="T7985" s="5"/>
    </row>
    <row r="7986" spans="1:20" x14ac:dyDescent="0.25">
      <c r="A7986" s="5">
        <f>7979</f>
      </c>
      <c r="B7986" s="5" t="s">
        <v>8005</v>
      </c>
      <c r="C7986" s="5" t="s">
        <v>26</v>
      </c>
      <c r="D7986" s="5" t="s">
        <v>26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5">
        <v>0</v>
      </c>
      <c r="O7986" s="5">
        <v>0</v>
      </c>
      <c r="P7986" s="5">
        <v>10</v>
      </c>
      <c r="Q7986" s="5">
        <v>16</v>
      </c>
      <c r="R7986" s="5">
        <v>20</v>
      </c>
      <c r="S7986" s="5" t="s">
        <v>27</v>
      </c>
      <c r="T7986" s="5"/>
    </row>
    <row r="7987" spans="1:20" x14ac:dyDescent="0.25">
      <c r="A7987" s="5">
        <f>7980</f>
      </c>
      <c r="B7987" s="5" t="s">
        <v>8006</v>
      </c>
      <c r="C7987" s="5" t="s">
        <v>26</v>
      </c>
      <c r="D7987" s="5" t="s">
        <v>26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10</v>
      </c>
      <c r="Q7987" s="5">
        <v>16</v>
      </c>
      <c r="R7987" s="5">
        <v>20</v>
      </c>
      <c r="S7987" s="5" t="s">
        <v>27</v>
      </c>
      <c r="T7987" s="5"/>
    </row>
    <row r="7988" spans="1:20" x14ac:dyDescent="0.25">
      <c r="A7988" s="5">
        <f>7981</f>
      </c>
      <c r="B7988" s="5" t="s">
        <v>8007</v>
      </c>
      <c r="C7988" s="5" t="s">
        <v>26</v>
      </c>
      <c r="D7988" s="5" t="s">
        <v>26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10</v>
      </c>
      <c r="Q7988" s="5">
        <v>16</v>
      </c>
      <c r="R7988" s="5">
        <v>20</v>
      </c>
      <c r="S7988" s="5" t="s">
        <v>27</v>
      </c>
      <c r="T7988" s="5"/>
    </row>
    <row r="7989" spans="1:20" x14ac:dyDescent="0.25">
      <c r="A7989" s="5">
        <f>7982</f>
      </c>
      <c r="B7989" s="5" t="s">
        <v>8008</v>
      </c>
      <c r="C7989" s="5" t="s">
        <v>26</v>
      </c>
      <c r="D7989" s="5" t="s">
        <v>26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10</v>
      </c>
      <c r="Q7989" s="5">
        <v>16</v>
      </c>
      <c r="R7989" s="5">
        <v>20</v>
      </c>
      <c r="S7989" s="5" t="s">
        <v>27</v>
      </c>
      <c r="T7989" s="5"/>
    </row>
    <row r="7990" spans="1:20" x14ac:dyDescent="0.25">
      <c r="A7990" s="5">
        <f>7983</f>
      </c>
      <c r="B7990" s="5" t="s">
        <v>8009</v>
      </c>
      <c r="C7990" s="5" t="s">
        <v>26</v>
      </c>
      <c r="D7990" s="5" t="s">
        <v>26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10</v>
      </c>
      <c r="Q7990" s="5">
        <v>16</v>
      </c>
      <c r="R7990" s="5">
        <v>20</v>
      </c>
      <c r="S7990" s="5" t="s">
        <v>27</v>
      </c>
      <c r="T7990" s="5"/>
    </row>
    <row r="7991" spans="1:20" x14ac:dyDescent="0.25">
      <c r="A7991" s="5">
        <f>7984</f>
      </c>
      <c r="B7991" s="5" t="s">
        <v>8010</v>
      </c>
      <c r="C7991" s="5" t="s">
        <v>26</v>
      </c>
      <c r="D7991" s="5" t="s">
        <v>26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0</v>
      </c>
      <c r="O7991" s="5">
        <v>0</v>
      </c>
      <c r="P7991" s="5">
        <v>10</v>
      </c>
      <c r="Q7991" s="5">
        <v>16</v>
      </c>
      <c r="R7991" s="5">
        <v>20</v>
      </c>
      <c r="S7991" s="5" t="s">
        <v>27</v>
      </c>
      <c r="T7991" s="5"/>
    </row>
    <row r="7992" spans="1:20" x14ac:dyDescent="0.25">
      <c r="A7992" s="5">
        <f>7985</f>
      </c>
      <c r="B7992" s="5" t="s">
        <v>8011</v>
      </c>
      <c r="C7992" s="5" t="s">
        <v>26</v>
      </c>
      <c r="D7992" s="5" t="s">
        <v>26</v>
      </c>
      <c r="E7992" s="5">
        <v>0</v>
      </c>
      <c r="F7992" s="5">
        <v>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5">
        <v>0</v>
      </c>
      <c r="N7992" s="5">
        <v>0</v>
      </c>
      <c r="O7992" s="5">
        <v>0</v>
      </c>
      <c r="P7992" s="5">
        <v>10</v>
      </c>
      <c r="Q7992" s="5">
        <v>16</v>
      </c>
      <c r="R7992" s="5">
        <v>20</v>
      </c>
      <c r="S7992" s="5" t="s">
        <v>27</v>
      </c>
      <c r="T7992" s="5"/>
    </row>
    <row r="7993" spans="1:20" x14ac:dyDescent="0.25">
      <c r="A7993" s="5">
        <f>7986</f>
      </c>
      <c r="B7993" s="5" t="s">
        <v>8012</v>
      </c>
      <c r="C7993" s="5" t="s">
        <v>26</v>
      </c>
      <c r="D7993" s="5" t="s">
        <v>26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10</v>
      </c>
      <c r="Q7993" s="5">
        <v>16</v>
      </c>
      <c r="R7993" s="5">
        <v>20</v>
      </c>
      <c r="S7993" s="5" t="s">
        <v>27</v>
      </c>
      <c r="T7993" s="5"/>
    </row>
    <row r="7994" spans="1:20" x14ac:dyDescent="0.25">
      <c r="A7994" s="5">
        <f>7987</f>
      </c>
      <c r="B7994" s="5" t="s">
        <v>8013</v>
      </c>
      <c r="C7994" s="5" t="s">
        <v>26</v>
      </c>
      <c r="D7994" s="5" t="s">
        <v>26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10</v>
      </c>
      <c r="Q7994" s="5">
        <v>16</v>
      </c>
      <c r="R7994" s="5">
        <v>20</v>
      </c>
      <c r="S7994" s="5" t="s">
        <v>27</v>
      </c>
      <c r="T7994" s="5"/>
    </row>
    <row r="7995" spans="1:20" x14ac:dyDescent="0.25">
      <c r="A7995" s="5">
        <f>7988</f>
      </c>
      <c r="B7995" s="5" t="s">
        <v>8014</v>
      </c>
      <c r="C7995" s="5" t="s">
        <v>26</v>
      </c>
      <c r="D7995" s="5" t="s">
        <v>26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10</v>
      </c>
      <c r="Q7995" s="5">
        <v>16</v>
      </c>
      <c r="R7995" s="5">
        <v>20</v>
      </c>
      <c r="S7995" s="5" t="s">
        <v>27</v>
      </c>
      <c r="T7995" s="5"/>
    </row>
    <row r="7996" spans="1:20" x14ac:dyDescent="0.25">
      <c r="A7996" s="5">
        <f>7989</f>
      </c>
      <c r="B7996" s="5" t="s">
        <v>8015</v>
      </c>
      <c r="C7996" s="5" t="s">
        <v>26</v>
      </c>
      <c r="D7996" s="5" t="s">
        <v>26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5">
        <v>0</v>
      </c>
      <c r="O7996" s="5">
        <v>0</v>
      </c>
      <c r="P7996" s="5">
        <v>10</v>
      </c>
      <c r="Q7996" s="5">
        <v>16</v>
      </c>
      <c r="R7996" s="5">
        <v>20</v>
      </c>
      <c r="S7996" s="5" t="s">
        <v>27</v>
      </c>
      <c r="T7996" s="5"/>
    </row>
    <row r="7997" spans="1:20" x14ac:dyDescent="0.25">
      <c r="A7997" s="5">
        <f>7990</f>
      </c>
      <c r="B7997" s="5" t="s">
        <v>8016</v>
      </c>
      <c r="C7997" s="5" t="s">
        <v>26</v>
      </c>
      <c r="D7997" s="5" t="s">
        <v>26</v>
      </c>
      <c r="E7997" s="5">
        <v>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0</v>
      </c>
      <c r="M7997" s="5">
        <v>0</v>
      </c>
      <c r="N7997" s="5">
        <v>0</v>
      </c>
      <c r="O7997" s="5">
        <v>0</v>
      </c>
      <c r="P7997" s="5">
        <v>10</v>
      </c>
      <c r="Q7997" s="5">
        <v>16</v>
      </c>
      <c r="R7997" s="5">
        <v>20</v>
      </c>
      <c r="S7997" s="5" t="s">
        <v>27</v>
      </c>
      <c r="T7997" s="5"/>
    </row>
    <row r="7998" spans="1:20" x14ac:dyDescent="0.25">
      <c r="A7998" s="5">
        <f>7991</f>
      </c>
      <c r="B7998" s="5" t="s">
        <v>8017</v>
      </c>
      <c r="C7998" s="5" t="s">
        <v>26</v>
      </c>
      <c r="D7998" s="5" t="s">
        <v>26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5">
        <v>0</v>
      </c>
      <c r="O7998" s="5">
        <v>0</v>
      </c>
      <c r="P7998" s="5">
        <v>10</v>
      </c>
      <c r="Q7998" s="5">
        <v>16</v>
      </c>
      <c r="R7998" s="5">
        <v>20</v>
      </c>
      <c r="S7998" s="5" t="s">
        <v>27</v>
      </c>
      <c r="T7998" s="5"/>
    </row>
    <row r="7999" spans="1:20" x14ac:dyDescent="0.25">
      <c r="A7999" s="5">
        <f>7992</f>
      </c>
      <c r="B7999" s="5" t="s">
        <v>8018</v>
      </c>
      <c r="C7999" s="5" t="s">
        <v>26</v>
      </c>
      <c r="D7999" s="5" t="s">
        <v>26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10</v>
      </c>
      <c r="Q7999" s="5">
        <v>16</v>
      </c>
      <c r="R7999" s="5">
        <v>20</v>
      </c>
      <c r="S7999" s="5" t="s">
        <v>27</v>
      </c>
      <c r="T7999" s="5"/>
    </row>
    <row r="8000" spans="1:20" x14ac:dyDescent="0.25">
      <c r="A8000" s="5">
        <f>7993</f>
      </c>
      <c r="B8000" s="5" t="s">
        <v>8019</v>
      </c>
      <c r="C8000" s="5" t="s">
        <v>26</v>
      </c>
      <c r="D8000" s="5" t="s">
        <v>26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10</v>
      </c>
      <c r="Q8000" s="5">
        <v>16</v>
      </c>
      <c r="R8000" s="5">
        <v>20</v>
      </c>
      <c r="S8000" s="5" t="s">
        <v>27</v>
      </c>
      <c r="T8000" s="5"/>
    </row>
    <row r="8001" spans="1:20" x14ac:dyDescent="0.25">
      <c r="A8001" s="5">
        <f>7994</f>
      </c>
      <c r="B8001" s="5" t="s">
        <v>8020</v>
      </c>
      <c r="C8001" s="5" t="s">
        <v>26</v>
      </c>
      <c r="D8001" s="5" t="s">
        <v>26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10</v>
      </c>
      <c r="Q8001" s="5">
        <v>16</v>
      </c>
      <c r="R8001" s="5">
        <v>20</v>
      </c>
      <c r="S8001" s="5" t="s">
        <v>27</v>
      </c>
      <c r="T8001" s="5"/>
    </row>
    <row r="8002" spans="1:20" x14ac:dyDescent="0.25">
      <c r="A8002" s="5">
        <f>7995</f>
      </c>
      <c r="B8002" s="5" t="s">
        <v>8021</v>
      </c>
      <c r="C8002" s="5" t="s">
        <v>26</v>
      </c>
      <c r="D8002" s="5" t="s">
        <v>26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10</v>
      </c>
      <c r="Q8002" s="5">
        <v>16</v>
      </c>
      <c r="R8002" s="5">
        <v>20</v>
      </c>
      <c r="S8002" s="5" t="s">
        <v>27</v>
      </c>
      <c r="T8002" s="5"/>
    </row>
    <row r="8003" spans="1:20" x14ac:dyDescent="0.25">
      <c r="A8003" s="5">
        <f>7996</f>
      </c>
      <c r="B8003" s="5" t="s">
        <v>8022</v>
      </c>
      <c r="C8003" s="5" t="s">
        <v>26</v>
      </c>
      <c r="D8003" s="5" t="s">
        <v>26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5">
        <v>0</v>
      </c>
      <c r="O8003" s="5">
        <v>0</v>
      </c>
      <c r="P8003" s="5">
        <v>10</v>
      </c>
      <c r="Q8003" s="5">
        <v>16</v>
      </c>
      <c r="R8003" s="5">
        <v>20</v>
      </c>
      <c r="S8003" s="5" t="s">
        <v>27</v>
      </c>
      <c r="T8003" s="5"/>
    </row>
    <row r="8004" spans="1:20" x14ac:dyDescent="0.25">
      <c r="A8004" s="5">
        <f>7997</f>
      </c>
      <c r="B8004" s="5" t="s">
        <v>8023</v>
      </c>
      <c r="C8004" s="5" t="s">
        <v>26</v>
      </c>
      <c r="D8004" s="5" t="s">
        <v>26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5">
        <v>0</v>
      </c>
      <c r="N8004" s="5">
        <v>0</v>
      </c>
      <c r="O8004" s="5">
        <v>0</v>
      </c>
      <c r="P8004" s="5">
        <v>10</v>
      </c>
      <c r="Q8004" s="5">
        <v>16</v>
      </c>
      <c r="R8004" s="5">
        <v>20</v>
      </c>
      <c r="S8004" s="5" t="s">
        <v>27</v>
      </c>
      <c r="T8004" s="5"/>
    </row>
    <row r="8005" spans="1:20" x14ac:dyDescent="0.25">
      <c r="A8005" s="5">
        <f>7998</f>
      </c>
      <c r="B8005" s="5" t="s">
        <v>8024</v>
      </c>
      <c r="C8005" s="5" t="s">
        <v>26</v>
      </c>
      <c r="D8005" s="5" t="s">
        <v>26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5">
        <v>0</v>
      </c>
      <c r="O8005" s="5">
        <v>0</v>
      </c>
      <c r="P8005" s="5">
        <v>10</v>
      </c>
      <c r="Q8005" s="5">
        <v>16</v>
      </c>
      <c r="R8005" s="5">
        <v>20</v>
      </c>
      <c r="S8005" s="5" t="s">
        <v>27</v>
      </c>
      <c r="T8005" s="5"/>
    </row>
    <row r="8006" spans="1:20" x14ac:dyDescent="0.25">
      <c r="A8006" s="5">
        <f>7999</f>
      </c>
      <c r="B8006" s="5" t="s">
        <v>8025</v>
      </c>
      <c r="C8006" s="5" t="s">
        <v>26</v>
      </c>
      <c r="D8006" s="5" t="s">
        <v>26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5">
        <v>0</v>
      </c>
      <c r="O8006" s="5">
        <v>0</v>
      </c>
      <c r="P8006" s="5">
        <v>10</v>
      </c>
      <c r="Q8006" s="5">
        <v>16</v>
      </c>
      <c r="R8006" s="5">
        <v>20</v>
      </c>
      <c r="S8006" s="5" t="s">
        <v>27</v>
      </c>
      <c r="T8006" s="5"/>
    </row>
    <row r="8007" spans="1:20" x14ac:dyDescent="0.25">
      <c r="A8007" s="5">
        <f>8000</f>
      </c>
      <c r="B8007" s="5" t="s">
        <v>8026</v>
      </c>
      <c r="C8007" s="5" t="s">
        <v>26</v>
      </c>
      <c r="D8007" s="5" t="s">
        <v>26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5">
        <v>0</v>
      </c>
      <c r="M8007" s="5">
        <v>0</v>
      </c>
      <c r="N8007" s="5">
        <v>0</v>
      </c>
      <c r="O8007" s="5">
        <v>0</v>
      </c>
      <c r="P8007" s="5">
        <v>10</v>
      </c>
      <c r="Q8007" s="5">
        <v>16</v>
      </c>
      <c r="R8007" s="5">
        <v>20</v>
      </c>
      <c r="S8007" s="5" t="s">
        <v>27</v>
      </c>
      <c r="T8007" s="5"/>
    </row>
    <row r="8008" spans="1:20" x14ac:dyDescent="0.25">
      <c r="A8008" s="5">
        <f>8001</f>
      </c>
      <c r="B8008" s="5" t="s">
        <v>8027</v>
      </c>
      <c r="C8008" s="5" t="s">
        <v>26</v>
      </c>
      <c r="D8008" s="5" t="s">
        <v>26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10</v>
      </c>
      <c r="Q8008" s="5">
        <v>16</v>
      </c>
      <c r="R8008" s="5">
        <v>20</v>
      </c>
      <c r="S8008" s="5" t="s">
        <v>27</v>
      </c>
      <c r="T8008" s="5"/>
    </row>
    <row r="8009" spans="1:20" x14ac:dyDescent="0.25">
      <c r="A8009" s="5">
        <f>8002</f>
      </c>
      <c r="B8009" s="5" t="s">
        <v>8028</v>
      </c>
      <c r="C8009" s="5" t="s">
        <v>26</v>
      </c>
      <c r="D8009" s="5" t="s">
        <v>26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10</v>
      </c>
      <c r="Q8009" s="5">
        <v>16</v>
      </c>
      <c r="R8009" s="5">
        <v>20</v>
      </c>
      <c r="S8009" s="5" t="s">
        <v>27</v>
      </c>
      <c r="T8009" s="5"/>
    </row>
    <row r="8010" spans="1:20" x14ac:dyDescent="0.25">
      <c r="A8010" s="5">
        <f>8003</f>
      </c>
      <c r="B8010" s="5" t="s">
        <v>8029</v>
      </c>
      <c r="C8010" s="5" t="s">
        <v>26</v>
      </c>
      <c r="D8010" s="5" t="s">
        <v>26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10</v>
      </c>
      <c r="Q8010" s="5">
        <v>16</v>
      </c>
      <c r="R8010" s="5">
        <v>20</v>
      </c>
      <c r="S8010" s="5" t="s">
        <v>27</v>
      </c>
      <c r="T8010" s="5"/>
    </row>
    <row r="8011" spans="1:20" x14ac:dyDescent="0.25">
      <c r="A8011" s="5">
        <f>8004</f>
      </c>
      <c r="B8011" s="5" t="s">
        <v>8030</v>
      </c>
      <c r="C8011" s="5" t="s">
        <v>26</v>
      </c>
      <c r="D8011" s="5" t="s">
        <v>26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10</v>
      </c>
      <c r="Q8011" s="5">
        <v>16</v>
      </c>
      <c r="R8011" s="5">
        <v>20</v>
      </c>
      <c r="S8011" s="5" t="s">
        <v>27</v>
      </c>
      <c r="T8011" s="5"/>
    </row>
    <row r="8012" spans="1:20" x14ac:dyDescent="0.25">
      <c r="A8012" s="5">
        <f>8005</f>
      </c>
      <c r="B8012" s="5" t="s">
        <v>8031</v>
      </c>
      <c r="C8012" s="5" t="s">
        <v>26</v>
      </c>
      <c r="D8012" s="5" t="s">
        <v>26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5">
        <v>0</v>
      </c>
      <c r="O8012" s="5">
        <v>0</v>
      </c>
      <c r="P8012" s="5">
        <v>10</v>
      </c>
      <c r="Q8012" s="5">
        <v>16</v>
      </c>
      <c r="R8012" s="5">
        <v>20</v>
      </c>
      <c r="S8012" s="5" t="s">
        <v>27</v>
      </c>
      <c r="T8012" s="5"/>
    </row>
    <row r="8013" spans="1:20" x14ac:dyDescent="0.25">
      <c r="A8013" s="5">
        <f>8006</f>
      </c>
      <c r="B8013" s="5" t="s">
        <v>8032</v>
      </c>
      <c r="C8013" s="5" t="s">
        <v>26</v>
      </c>
      <c r="D8013" s="5" t="s">
        <v>26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10</v>
      </c>
      <c r="Q8013" s="5">
        <v>16</v>
      </c>
      <c r="R8013" s="5">
        <v>20</v>
      </c>
      <c r="S8013" s="5" t="s">
        <v>27</v>
      </c>
      <c r="T8013" s="5"/>
    </row>
    <row r="8014" spans="1:20" x14ac:dyDescent="0.25">
      <c r="A8014" s="5">
        <f>8007</f>
      </c>
      <c r="B8014" s="5" t="s">
        <v>8033</v>
      </c>
      <c r="C8014" s="5" t="s">
        <v>26</v>
      </c>
      <c r="D8014" s="5" t="s">
        <v>26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5">
        <v>0</v>
      </c>
      <c r="O8014" s="5">
        <v>0</v>
      </c>
      <c r="P8014" s="5">
        <v>10</v>
      </c>
      <c r="Q8014" s="5">
        <v>16</v>
      </c>
      <c r="R8014" s="5">
        <v>20</v>
      </c>
      <c r="S8014" s="5" t="s">
        <v>27</v>
      </c>
      <c r="T8014" s="5"/>
    </row>
    <row r="8015" spans="1:20" x14ac:dyDescent="0.25">
      <c r="A8015" s="5">
        <f>8008</f>
      </c>
      <c r="B8015" s="5" t="s">
        <v>8034</v>
      </c>
      <c r="C8015" s="5" t="s">
        <v>26</v>
      </c>
      <c r="D8015" s="5" t="s">
        <v>26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5">
        <v>0</v>
      </c>
      <c r="O8015" s="5">
        <v>0</v>
      </c>
      <c r="P8015" s="5">
        <v>10</v>
      </c>
      <c r="Q8015" s="5">
        <v>16</v>
      </c>
      <c r="R8015" s="5">
        <v>20</v>
      </c>
      <c r="S8015" s="5" t="s">
        <v>27</v>
      </c>
      <c r="T8015" s="5"/>
    </row>
    <row r="8016" spans="1:20" x14ac:dyDescent="0.25">
      <c r="A8016" s="5">
        <f>8009</f>
      </c>
      <c r="B8016" s="5" t="s">
        <v>8035</v>
      </c>
      <c r="C8016" s="5" t="s">
        <v>26</v>
      </c>
      <c r="D8016" s="5" t="s">
        <v>26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10</v>
      </c>
      <c r="Q8016" s="5">
        <v>16</v>
      </c>
      <c r="R8016" s="5">
        <v>20</v>
      </c>
      <c r="S8016" s="5" t="s">
        <v>27</v>
      </c>
      <c r="T8016" s="5"/>
    </row>
    <row r="8017" spans="1:20" x14ac:dyDescent="0.25">
      <c r="A8017" s="5">
        <f>8010</f>
      </c>
      <c r="B8017" s="5" t="s">
        <v>8036</v>
      </c>
      <c r="C8017" s="5" t="s">
        <v>26</v>
      </c>
      <c r="D8017" s="5" t="s">
        <v>26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10</v>
      </c>
      <c r="Q8017" s="5">
        <v>16</v>
      </c>
      <c r="R8017" s="5">
        <v>20</v>
      </c>
      <c r="S8017" s="5" t="s">
        <v>27</v>
      </c>
      <c r="T8017" s="5"/>
    </row>
    <row r="8018" spans="1:20" x14ac:dyDescent="0.25">
      <c r="A8018" s="5">
        <f>8011</f>
      </c>
      <c r="B8018" s="5" t="s">
        <v>8037</v>
      </c>
      <c r="C8018" s="5" t="s">
        <v>26</v>
      </c>
      <c r="D8018" s="5" t="s">
        <v>26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10</v>
      </c>
      <c r="Q8018" s="5">
        <v>16</v>
      </c>
      <c r="R8018" s="5">
        <v>20</v>
      </c>
      <c r="S8018" s="5" t="s">
        <v>27</v>
      </c>
      <c r="T8018" s="5"/>
    </row>
    <row r="8019" spans="1:20" x14ac:dyDescent="0.25">
      <c r="A8019" s="5">
        <f>8012</f>
      </c>
      <c r="B8019" s="5" t="s">
        <v>8038</v>
      </c>
      <c r="C8019" s="5" t="s">
        <v>26</v>
      </c>
      <c r="D8019" s="5" t="s">
        <v>26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10</v>
      </c>
      <c r="Q8019" s="5">
        <v>16</v>
      </c>
      <c r="R8019" s="5">
        <v>20</v>
      </c>
      <c r="S8019" s="5" t="s">
        <v>27</v>
      </c>
      <c r="T8019" s="5"/>
    </row>
    <row r="8020" spans="1:20" x14ac:dyDescent="0.25">
      <c r="A8020" s="5">
        <f>8013</f>
      </c>
      <c r="B8020" s="5" t="s">
        <v>8039</v>
      </c>
      <c r="C8020" s="5" t="s">
        <v>26</v>
      </c>
      <c r="D8020" s="5" t="s">
        <v>26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10</v>
      </c>
      <c r="Q8020" s="5">
        <v>16</v>
      </c>
      <c r="R8020" s="5">
        <v>20</v>
      </c>
      <c r="S8020" s="5" t="s">
        <v>27</v>
      </c>
      <c r="T8020" s="5"/>
    </row>
    <row r="8021" spans="1:20" x14ac:dyDescent="0.25">
      <c r="A8021" s="5">
        <f>8014</f>
      </c>
      <c r="B8021" s="5" t="s">
        <v>8040</v>
      </c>
      <c r="C8021" s="5" t="s">
        <v>26</v>
      </c>
      <c r="D8021" s="5" t="s">
        <v>26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5">
        <v>0</v>
      </c>
      <c r="O8021" s="5">
        <v>0</v>
      </c>
      <c r="P8021" s="5">
        <v>10</v>
      </c>
      <c r="Q8021" s="5">
        <v>16</v>
      </c>
      <c r="R8021" s="5">
        <v>20</v>
      </c>
      <c r="S8021" s="5" t="s">
        <v>27</v>
      </c>
      <c r="T8021" s="5"/>
    </row>
    <row r="8022" spans="1:20" x14ac:dyDescent="0.25">
      <c r="A8022" s="5">
        <f>8015</f>
      </c>
      <c r="B8022" s="5" t="s">
        <v>8041</v>
      </c>
      <c r="C8022" s="5" t="s">
        <v>26</v>
      </c>
      <c r="D8022" s="5" t="s">
        <v>26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10</v>
      </c>
      <c r="Q8022" s="5">
        <v>16</v>
      </c>
      <c r="R8022" s="5">
        <v>20</v>
      </c>
      <c r="S8022" s="5" t="s">
        <v>27</v>
      </c>
      <c r="T8022" s="5"/>
    </row>
    <row r="8023" spans="1:20" x14ac:dyDescent="0.25">
      <c r="A8023" s="5">
        <f>8016</f>
      </c>
      <c r="B8023" s="5" t="s">
        <v>8042</v>
      </c>
      <c r="C8023" s="5" t="s">
        <v>26</v>
      </c>
      <c r="D8023" s="5" t="s">
        <v>26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5">
        <v>0</v>
      </c>
      <c r="O8023" s="5">
        <v>0</v>
      </c>
      <c r="P8023" s="5">
        <v>10</v>
      </c>
      <c r="Q8023" s="5">
        <v>16</v>
      </c>
      <c r="R8023" s="5">
        <v>20</v>
      </c>
      <c r="S8023" s="5" t="s">
        <v>27</v>
      </c>
      <c r="T8023" s="5"/>
    </row>
    <row r="8024" spans="1:20" x14ac:dyDescent="0.25">
      <c r="A8024" s="5">
        <f>8017</f>
      </c>
      <c r="B8024" s="5" t="s">
        <v>8043</v>
      </c>
      <c r="C8024" s="5" t="s">
        <v>26</v>
      </c>
      <c r="D8024" s="5" t="s">
        <v>26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10</v>
      </c>
      <c r="Q8024" s="5">
        <v>16</v>
      </c>
      <c r="R8024" s="5">
        <v>20</v>
      </c>
      <c r="S8024" s="5" t="s">
        <v>27</v>
      </c>
      <c r="T8024" s="5"/>
    </row>
    <row r="8025" spans="1:20" x14ac:dyDescent="0.25">
      <c r="A8025" s="5">
        <f>8018</f>
      </c>
      <c r="B8025" s="5" t="s">
        <v>8044</v>
      </c>
      <c r="C8025" s="5" t="s">
        <v>26</v>
      </c>
      <c r="D8025" s="5" t="s">
        <v>26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5">
        <v>0</v>
      </c>
      <c r="O8025" s="5">
        <v>0</v>
      </c>
      <c r="P8025" s="5">
        <v>10</v>
      </c>
      <c r="Q8025" s="5">
        <v>16</v>
      </c>
      <c r="R8025" s="5">
        <v>20</v>
      </c>
      <c r="S8025" s="5" t="s">
        <v>27</v>
      </c>
      <c r="T8025" s="5"/>
    </row>
    <row r="8026" spans="1:20" x14ac:dyDescent="0.25">
      <c r="A8026" s="5">
        <f>8019</f>
      </c>
      <c r="B8026" s="5" t="s">
        <v>8045</v>
      </c>
      <c r="C8026" s="5" t="s">
        <v>26</v>
      </c>
      <c r="D8026" s="5" t="s">
        <v>26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10</v>
      </c>
      <c r="Q8026" s="5">
        <v>16</v>
      </c>
      <c r="R8026" s="5">
        <v>20</v>
      </c>
      <c r="S8026" s="5" t="s">
        <v>27</v>
      </c>
      <c r="T8026" s="5"/>
    </row>
    <row r="8027" spans="1:20" x14ac:dyDescent="0.25">
      <c r="A8027" s="5">
        <f>8020</f>
      </c>
      <c r="B8027" s="5" t="s">
        <v>8046</v>
      </c>
      <c r="C8027" s="5" t="s">
        <v>26</v>
      </c>
      <c r="D8027" s="5" t="s">
        <v>26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10</v>
      </c>
      <c r="Q8027" s="5">
        <v>16</v>
      </c>
      <c r="R8027" s="5">
        <v>20</v>
      </c>
      <c r="S8027" s="5" t="s">
        <v>27</v>
      </c>
      <c r="T8027" s="5"/>
    </row>
    <row r="8028" spans="1:20" x14ac:dyDescent="0.25">
      <c r="A8028" s="5">
        <f>8021</f>
      </c>
      <c r="B8028" s="5" t="s">
        <v>8047</v>
      </c>
      <c r="C8028" s="5" t="s">
        <v>26</v>
      </c>
      <c r="D8028" s="5" t="s">
        <v>26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10</v>
      </c>
      <c r="Q8028" s="5">
        <v>16</v>
      </c>
      <c r="R8028" s="5">
        <v>20</v>
      </c>
      <c r="S8028" s="5" t="s">
        <v>27</v>
      </c>
      <c r="T8028" s="5"/>
    </row>
    <row r="8029" spans="1:20" x14ac:dyDescent="0.25">
      <c r="A8029" s="5">
        <f>8022</f>
      </c>
      <c r="B8029" s="5" t="s">
        <v>8048</v>
      </c>
      <c r="C8029" s="5" t="s">
        <v>26</v>
      </c>
      <c r="D8029" s="5" t="s">
        <v>26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5">
        <v>0</v>
      </c>
      <c r="O8029" s="5">
        <v>0</v>
      </c>
      <c r="P8029" s="5">
        <v>10</v>
      </c>
      <c r="Q8029" s="5">
        <v>16</v>
      </c>
      <c r="R8029" s="5">
        <v>20</v>
      </c>
      <c r="S8029" s="5" t="s">
        <v>27</v>
      </c>
      <c r="T8029" s="5"/>
    </row>
    <row r="8030" spans="1:20" x14ac:dyDescent="0.25">
      <c r="A8030" s="5">
        <f>8023</f>
      </c>
      <c r="B8030" s="5" t="s">
        <v>8049</v>
      </c>
      <c r="C8030" s="5" t="s">
        <v>26</v>
      </c>
      <c r="D8030" s="5" t="s">
        <v>26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5">
        <v>0</v>
      </c>
      <c r="O8030" s="5">
        <v>0</v>
      </c>
      <c r="P8030" s="5">
        <v>10</v>
      </c>
      <c r="Q8030" s="5">
        <v>16</v>
      </c>
      <c r="R8030" s="5">
        <v>20</v>
      </c>
      <c r="S8030" s="5" t="s">
        <v>27</v>
      </c>
      <c r="T8030" s="5"/>
    </row>
    <row r="8031" spans="1:20" x14ac:dyDescent="0.25">
      <c r="A8031" s="5">
        <f>8024</f>
      </c>
      <c r="B8031" s="5" t="s">
        <v>8050</v>
      </c>
      <c r="C8031" s="5" t="s">
        <v>26</v>
      </c>
      <c r="D8031" s="5" t="s">
        <v>26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5">
        <v>0</v>
      </c>
      <c r="O8031" s="5">
        <v>0</v>
      </c>
      <c r="P8031" s="5">
        <v>10</v>
      </c>
      <c r="Q8031" s="5">
        <v>16</v>
      </c>
      <c r="R8031" s="5">
        <v>20</v>
      </c>
      <c r="S8031" s="5" t="s">
        <v>27</v>
      </c>
      <c r="T8031" s="5"/>
    </row>
    <row r="8032" spans="1:20" x14ac:dyDescent="0.25">
      <c r="A8032" s="5">
        <f>8025</f>
      </c>
      <c r="B8032" s="5" t="s">
        <v>8051</v>
      </c>
      <c r="C8032" s="5" t="s">
        <v>26</v>
      </c>
      <c r="D8032" s="5" t="s">
        <v>26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5">
        <v>0</v>
      </c>
      <c r="O8032" s="5">
        <v>0</v>
      </c>
      <c r="P8032" s="5">
        <v>10</v>
      </c>
      <c r="Q8032" s="5">
        <v>16</v>
      </c>
      <c r="R8032" s="5">
        <v>20</v>
      </c>
      <c r="S8032" s="5" t="s">
        <v>27</v>
      </c>
      <c r="T8032" s="5"/>
    </row>
    <row r="8033" spans="1:20" x14ac:dyDescent="0.25">
      <c r="A8033" s="5">
        <f>8026</f>
      </c>
      <c r="B8033" s="5" t="s">
        <v>8052</v>
      </c>
      <c r="C8033" s="5" t="s">
        <v>26</v>
      </c>
      <c r="D8033" s="5" t="s">
        <v>26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10</v>
      </c>
      <c r="Q8033" s="5">
        <v>16</v>
      </c>
      <c r="R8033" s="5">
        <v>20</v>
      </c>
      <c r="S8033" s="5" t="s">
        <v>27</v>
      </c>
      <c r="T8033" s="5"/>
    </row>
    <row r="8034" spans="1:20" x14ac:dyDescent="0.25">
      <c r="A8034" s="5">
        <f>8027</f>
      </c>
      <c r="B8034" s="5" t="s">
        <v>8053</v>
      </c>
      <c r="C8034" s="5" t="s">
        <v>26</v>
      </c>
      <c r="D8034" s="5" t="s">
        <v>26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5">
        <v>0</v>
      </c>
      <c r="O8034" s="5">
        <v>0</v>
      </c>
      <c r="P8034" s="5">
        <v>10</v>
      </c>
      <c r="Q8034" s="5">
        <v>16</v>
      </c>
      <c r="R8034" s="5">
        <v>20</v>
      </c>
      <c r="S8034" s="5" t="s">
        <v>27</v>
      </c>
      <c r="T8034" s="5"/>
    </row>
    <row r="8035" spans="1:20" x14ac:dyDescent="0.25">
      <c r="A8035" s="5">
        <f>8028</f>
      </c>
      <c r="B8035" s="5" t="s">
        <v>8054</v>
      </c>
      <c r="C8035" s="5" t="s">
        <v>26</v>
      </c>
      <c r="D8035" s="5" t="s">
        <v>26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5">
        <v>0</v>
      </c>
      <c r="O8035" s="5">
        <v>0</v>
      </c>
      <c r="P8035" s="5">
        <v>10</v>
      </c>
      <c r="Q8035" s="5">
        <v>16</v>
      </c>
      <c r="R8035" s="5">
        <v>20</v>
      </c>
      <c r="S8035" s="5" t="s">
        <v>27</v>
      </c>
      <c r="T8035" s="5"/>
    </row>
    <row r="8036" spans="1:20" x14ac:dyDescent="0.25">
      <c r="A8036" s="5">
        <f>8029</f>
      </c>
      <c r="B8036" s="5" t="s">
        <v>8055</v>
      </c>
      <c r="C8036" s="5" t="s">
        <v>26</v>
      </c>
      <c r="D8036" s="5" t="s">
        <v>26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5">
        <v>0</v>
      </c>
      <c r="M8036" s="5">
        <v>0</v>
      </c>
      <c r="N8036" s="5">
        <v>0</v>
      </c>
      <c r="O8036" s="5">
        <v>0</v>
      </c>
      <c r="P8036" s="5">
        <v>10</v>
      </c>
      <c r="Q8036" s="5">
        <v>16</v>
      </c>
      <c r="R8036" s="5">
        <v>20</v>
      </c>
      <c r="S8036" s="5" t="s">
        <v>27</v>
      </c>
      <c r="T8036" s="5"/>
    </row>
    <row r="8037" spans="1:20" x14ac:dyDescent="0.25">
      <c r="A8037" s="5">
        <f>8030</f>
      </c>
      <c r="B8037" s="5" t="s">
        <v>8056</v>
      </c>
      <c r="C8037" s="5" t="s">
        <v>26</v>
      </c>
      <c r="D8037" s="5" t="s">
        <v>26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5">
        <v>0</v>
      </c>
      <c r="O8037" s="5">
        <v>0</v>
      </c>
      <c r="P8037" s="5">
        <v>10</v>
      </c>
      <c r="Q8037" s="5">
        <v>16</v>
      </c>
      <c r="R8037" s="5">
        <v>20</v>
      </c>
      <c r="S8037" s="5" t="s">
        <v>27</v>
      </c>
      <c r="T8037" s="5"/>
    </row>
    <row r="8038" spans="1:20" x14ac:dyDescent="0.25">
      <c r="A8038" s="5">
        <f>8031</f>
      </c>
      <c r="B8038" s="5" t="s">
        <v>8057</v>
      </c>
      <c r="C8038" s="5" t="s">
        <v>26</v>
      </c>
      <c r="D8038" s="5" t="s">
        <v>26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5">
        <v>0</v>
      </c>
      <c r="O8038" s="5">
        <v>0</v>
      </c>
      <c r="P8038" s="5">
        <v>10</v>
      </c>
      <c r="Q8038" s="5">
        <v>16</v>
      </c>
      <c r="R8038" s="5">
        <v>20</v>
      </c>
      <c r="S8038" s="5" t="s">
        <v>27</v>
      </c>
      <c r="T8038" s="5"/>
    </row>
    <row r="8039" spans="1:20" x14ac:dyDescent="0.25">
      <c r="A8039" s="5">
        <f>8032</f>
      </c>
      <c r="B8039" s="5" t="s">
        <v>8058</v>
      </c>
      <c r="C8039" s="5" t="s">
        <v>26</v>
      </c>
      <c r="D8039" s="5" t="s">
        <v>26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10</v>
      </c>
      <c r="Q8039" s="5">
        <v>16</v>
      </c>
      <c r="R8039" s="5">
        <v>20</v>
      </c>
      <c r="S8039" s="5" t="s">
        <v>27</v>
      </c>
      <c r="T8039" s="5"/>
    </row>
    <row r="8040" spans="1:20" x14ac:dyDescent="0.25">
      <c r="A8040" s="5">
        <f>8033</f>
      </c>
      <c r="B8040" s="5" t="s">
        <v>8059</v>
      </c>
      <c r="C8040" s="5" t="s">
        <v>26</v>
      </c>
      <c r="D8040" s="5" t="s">
        <v>26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10</v>
      </c>
      <c r="Q8040" s="5">
        <v>16</v>
      </c>
      <c r="R8040" s="5">
        <v>20</v>
      </c>
      <c r="S8040" s="5" t="s">
        <v>27</v>
      </c>
      <c r="T8040" s="5"/>
    </row>
    <row r="8041" spans="1:20" x14ac:dyDescent="0.25">
      <c r="A8041" s="5">
        <f>8034</f>
      </c>
      <c r="B8041" s="5" t="s">
        <v>8060</v>
      </c>
      <c r="C8041" s="5" t="s">
        <v>26</v>
      </c>
      <c r="D8041" s="5" t="s">
        <v>26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10</v>
      </c>
      <c r="Q8041" s="5">
        <v>16</v>
      </c>
      <c r="R8041" s="5">
        <v>20</v>
      </c>
      <c r="S8041" s="5" t="s">
        <v>27</v>
      </c>
      <c r="T8041" s="5"/>
    </row>
    <row r="8042" spans="1:20" x14ac:dyDescent="0.25">
      <c r="A8042" s="5">
        <f>8035</f>
      </c>
      <c r="B8042" s="5" t="s">
        <v>8061</v>
      </c>
      <c r="C8042" s="5" t="s">
        <v>26</v>
      </c>
      <c r="D8042" s="5" t="s">
        <v>27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10</v>
      </c>
      <c r="Q8042" s="5">
        <v>16</v>
      </c>
      <c r="R8042" s="5">
        <v>20</v>
      </c>
      <c r="S8042" s="5" t="s">
        <v>27</v>
      </c>
      <c r="T8042" s="5"/>
    </row>
    <row r="8043" spans="1:20" x14ac:dyDescent="0.25">
      <c r="A8043" s="5">
        <f>8036</f>
      </c>
      <c r="B8043" s="5" t="s">
        <v>8062</v>
      </c>
      <c r="C8043" s="5" t="s">
        <v>26</v>
      </c>
      <c r="D8043" s="5" t="s">
        <v>27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10</v>
      </c>
      <c r="Q8043" s="5">
        <v>16</v>
      </c>
      <c r="R8043" s="5">
        <v>20</v>
      </c>
      <c r="S8043" s="5" t="s">
        <v>27</v>
      </c>
      <c r="T8043" s="5"/>
    </row>
    <row r="8044" spans="1:20" x14ac:dyDescent="0.25">
      <c r="A8044" s="5">
        <f>8037</f>
      </c>
      <c r="B8044" s="5" t="s">
        <v>8063</v>
      </c>
      <c r="C8044" s="5" t="s">
        <v>26</v>
      </c>
      <c r="D8044" s="5" t="s">
        <v>27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10</v>
      </c>
      <c r="Q8044" s="5">
        <v>16</v>
      </c>
      <c r="R8044" s="5">
        <v>20</v>
      </c>
      <c r="S8044" s="5" t="s">
        <v>27</v>
      </c>
      <c r="T8044" s="5"/>
    </row>
    <row r="8045" spans="1:20" x14ac:dyDescent="0.25">
      <c r="A8045" s="5">
        <f>8038</f>
      </c>
      <c r="B8045" s="5" t="s">
        <v>8064</v>
      </c>
      <c r="C8045" s="5" t="s">
        <v>26</v>
      </c>
      <c r="D8045" s="5" t="s">
        <v>27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10</v>
      </c>
      <c r="Q8045" s="5">
        <v>16</v>
      </c>
      <c r="R8045" s="5">
        <v>20</v>
      </c>
      <c r="S8045" s="5" t="s">
        <v>27</v>
      </c>
      <c r="T8045" s="5"/>
    </row>
    <row r="8046" spans="1:20" x14ac:dyDescent="0.25">
      <c r="A8046" s="5">
        <f>8039</f>
      </c>
      <c r="B8046" s="5" t="s">
        <v>8065</v>
      </c>
      <c r="C8046" s="5" t="s">
        <v>26</v>
      </c>
      <c r="D8046" s="5" t="s">
        <v>27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10</v>
      </c>
      <c r="Q8046" s="5">
        <v>16</v>
      </c>
      <c r="R8046" s="5">
        <v>20</v>
      </c>
      <c r="S8046" s="5" t="s">
        <v>27</v>
      </c>
      <c r="T8046" s="5"/>
    </row>
    <row r="8047" spans="1:20" x14ac:dyDescent="0.25">
      <c r="A8047" s="5">
        <f>8040</f>
      </c>
      <c r="B8047" s="5" t="s">
        <v>8066</v>
      </c>
      <c r="C8047" s="5" t="s">
        <v>26</v>
      </c>
      <c r="D8047" s="5" t="s">
        <v>27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10</v>
      </c>
      <c r="Q8047" s="5">
        <v>16</v>
      </c>
      <c r="R8047" s="5">
        <v>20</v>
      </c>
      <c r="S8047" s="5" t="s">
        <v>27</v>
      </c>
      <c r="T8047" s="5"/>
    </row>
    <row r="8048" spans="1:20" x14ac:dyDescent="0.25">
      <c r="A8048" s="5">
        <f>8041</f>
      </c>
      <c r="B8048" s="5" t="s">
        <v>8067</v>
      </c>
      <c r="C8048" s="5" t="s">
        <v>26</v>
      </c>
      <c r="D8048" s="5" t="s">
        <v>27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0</v>
      </c>
      <c r="P8048" s="5">
        <v>10</v>
      </c>
      <c r="Q8048" s="5">
        <v>16</v>
      </c>
      <c r="R8048" s="5">
        <v>20</v>
      </c>
      <c r="S8048" s="5" t="s">
        <v>27</v>
      </c>
      <c r="T8048" s="5"/>
    </row>
    <row r="8049" spans="1:20" x14ac:dyDescent="0.25">
      <c r="A8049" s="5">
        <f>8042</f>
      </c>
      <c r="B8049" s="5" t="s">
        <v>8068</v>
      </c>
      <c r="C8049" s="5" t="s">
        <v>26</v>
      </c>
      <c r="D8049" s="5" t="s">
        <v>27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10</v>
      </c>
      <c r="Q8049" s="5">
        <v>16</v>
      </c>
      <c r="R8049" s="5">
        <v>20</v>
      </c>
      <c r="S8049" s="5" t="s">
        <v>27</v>
      </c>
      <c r="T8049" s="5"/>
    </row>
    <row r="8050" spans="1:20" x14ac:dyDescent="0.25">
      <c r="A8050" s="5">
        <f>8043</f>
      </c>
      <c r="B8050" s="5" t="s">
        <v>8069</v>
      </c>
      <c r="C8050" s="5" t="s">
        <v>26</v>
      </c>
      <c r="D8050" s="5" t="s">
        <v>27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10</v>
      </c>
      <c r="Q8050" s="5">
        <v>16</v>
      </c>
      <c r="R8050" s="5">
        <v>20</v>
      </c>
      <c r="S8050" s="5" t="s">
        <v>27</v>
      </c>
      <c r="T8050" s="5"/>
    </row>
    <row r="8051" spans="1:20" x14ac:dyDescent="0.25">
      <c r="A8051" s="5">
        <f>8044</f>
      </c>
      <c r="B8051" s="5" t="s">
        <v>8070</v>
      </c>
      <c r="C8051" s="5" t="s">
        <v>26</v>
      </c>
      <c r="D8051" s="5" t="s">
        <v>27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5">
        <v>0</v>
      </c>
      <c r="O8051" s="5">
        <v>0</v>
      </c>
      <c r="P8051" s="5">
        <v>10</v>
      </c>
      <c r="Q8051" s="5">
        <v>16</v>
      </c>
      <c r="R8051" s="5">
        <v>20</v>
      </c>
      <c r="S8051" s="5" t="s">
        <v>27</v>
      </c>
      <c r="T8051" s="5"/>
    </row>
    <row r="8052" spans="1:20" x14ac:dyDescent="0.25">
      <c r="A8052" s="5">
        <f>8045</f>
      </c>
      <c r="B8052" s="5" t="s">
        <v>8071</v>
      </c>
      <c r="C8052" s="5" t="s">
        <v>26</v>
      </c>
      <c r="D8052" s="5" t="s">
        <v>27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5">
        <v>0</v>
      </c>
      <c r="O8052" s="5">
        <v>0</v>
      </c>
      <c r="P8052" s="5">
        <v>10</v>
      </c>
      <c r="Q8052" s="5">
        <v>16</v>
      </c>
      <c r="R8052" s="5">
        <v>20</v>
      </c>
      <c r="S8052" s="5" t="s">
        <v>27</v>
      </c>
      <c r="T8052" s="5"/>
    </row>
    <row r="8053" spans="1:20" x14ac:dyDescent="0.25">
      <c r="A8053" s="5">
        <f>8046</f>
      </c>
      <c r="B8053" s="5" t="s">
        <v>8072</v>
      </c>
      <c r="C8053" s="5" t="s">
        <v>26</v>
      </c>
      <c r="D8053" s="5" t="s">
        <v>27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10</v>
      </c>
      <c r="Q8053" s="5">
        <v>16</v>
      </c>
      <c r="R8053" s="5">
        <v>20</v>
      </c>
      <c r="S8053" s="5" t="s">
        <v>27</v>
      </c>
      <c r="T8053" s="5"/>
    </row>
    <row r="8054" spans="1:20" x14ac:dyDescent="0.25">
      <c r="A8054" s="5">
        <f>8047</f>
      </c>
      <c r="B8054" s="5" t="s">
        <v>8073</v>
      </c>
      <c r="C8054" s="5" t="s">
        <v>26</v>
      </c>
      <c r="D8054" s="5" t="s">
        <v>27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10</v>
      </c>
      <c r="Q8054" s="5">
        <v>16</v>
      </c>
      <c r="R8054" s="5">
        <v>20</v>
      </c>
      <c r="S8054" s="5" t="s">
        <v>27</v>
      </c>
      <c r="T8054" s="5"/>
    </row>
    <row r="8055" spans="1:20" x14ac:dyDescent="0.25">
      <c r="A8055" s="5">
        <f>8048</f>
      </c>
      <c r="B8055" s="5" t="s">
        <v>8074</v>
      </c>
      <c r="C8055" s="5" t="s">
        <v>26</v>
      </c>
      <c r="D8055" s="5" t="s">
        <v>27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10</v>
      </c>
      <c r="Q8055" s="5">
        <v>16</v>
      </c>
      <c r="R8055" s="5">
        <v>20</v>
      </c>
      <c r="S8055" s="5" t="s">
        <v>27</v>
      </c>
      <c r="T8055" s="5"/>
    </row>
    <row r="8056" spans="1:20" x14ac:dyDescent="0.25">
      <c r="A8056" s="5">
        <f>8049</f>
      </c>
      <c r="B8056" s="5" t="s">
        <v>8075</v>
      </c>
      <c r="C8056" s="5" t="s">
        <v>26</v>
      </c>
      <c r="D8056" s="5" t="s">
        <v>27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10</v>
      </c>
      <c r="Q8056" s="5">
        <v>16</v>
      </c>
      <c r="R8056" s="5">
        <v>20</v>
      </c>
      <c r="S8056" s="5" t="s">
        <v>27</v>
      </c>
      <c r="T8056" s="5"/>
    </row>
    <row r="8057" spans="1:20" x14ac:dyDescent="0.25">
      <c r="A8057" s="5">
        <f>8050</f>
      </c>
      <c r="B8057" s="5" t="s">
        <v>8076</v>
      </c>
      <c r="C8057" s="5" t="s">
        <v>26</v>
      </c>
      <c r="D8057" s="5" t="s">
        <v>27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10</v>
      </c>
      <c r="Q8057" s="5">
        <v>16</v>
      </c>
      <c r="R8057" s="5">
        <v>20</v>
      </c>
      <c r="S8057" s="5" t="s">
        <v>27</v>
      </c>
      <c r="T8057" s="5"/>
    </row>
    <row r="8058" spans="1:20" x14ac:dyDescent="0.25">
      <c r="A8058" s="5">
        <f>8051</f>
      </c>
      <c r="B8058" s="5" t="s">
        <v>8077</v>
      </c>
      <c r="C8058" s="5" t="s">
        <v>26</v>
      </c>
      <c r="D8058" s="5" t="s">
        <v>27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10</v>
      </c>
      <c r="Q8058" s="5">
        <v>16</v>
      </c>
      <c r="R8058" s="5">
        <v>20</v>
      </c>
      <c r="S8058" s="5" t="s">
        <v>27</v>
      </c>
      <c r="T8058" s="5"/>
    </row>
    <row r="8059" spans="1:20" x14ac:dyDescent="0.25">
      <c r="A8059" s="5">
        <f>8052</f>
      </c>
      <c r="B8059" s="5" t="s">
        <v>8078</v>
      </c>
      <c r="C8059" s="5" t="s">
        <v>26</v>
      </c>
      <c r="D8059" s="5" t="s">
        <v>27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10</v>
      </c>
      <c r="Q8059" s="5">
        <v>16</v>
      </c>
      <c r="R8059" s="5">
        <v>20</v>
      </c>
      <c r="S8059" s="5" t="s">
        <v>27</v>
      </c>
      <c r="T8059" s="5"/>
    </row>
    <row r="8060" spans="1:20" x14ac:dyDescent="0.25">
      <c r="A8060" s="5">
        <f>8053</f>
      </c>
      <c r="B8060" s="5" t="s">
        <v>8079</v>
      </c>
      <c r="C8060" s="5" t="s">
        <v>26</v>
      </c>
      <c r="D8060" s="5" t="s">
        <v>27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10</v>
      </c>
      <c r="Q8060" s="5">
        <v>16</v>
      </c>
      <c r="R8060" s="5">
        <v>20</v>
      </c>
      <c r="S8060" s="5" t="s">
        <v>27</v>
      </c>
      <c r="T8060" s="5"/>
    </row>
    <row r="8061" spans="1:20" x14ac:dyDescent="0.25">
      <c r="A8061" s="5">
        <f>8054</f>
      </c>
      <c r="B8061" s="5" t="s">
        <v>8080</v>
      </c>
      <c r="C8061" s="5" t="s">
        <v>26</v>
      </c>
      <c r="D8061" s="5" t="s">
        <v>27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10</v>
      </c>
      <c r="Q8061" s="5">
        <v>16</v>
      </c>
      <c r="R8061" s="5">
        <v>20</v>
      </c>
      <c r="S8061" s="5" t="s">
        <v>27</v>
      </c>
      <c r="T8061" s="5"/>
    </row>
    <row r="8062" spans="1:20" x14ac:dyDescent="0.25">
      <c r="A8062" s="5">
        <f>8055</f>
      </c>
      <c r="B8062" s="5" t="s">
        <v>8081</v>
      </c>
      <c r="C8062" s="5" t="s">
        <v>26</v>
      </c>
      <c r="D8062" s="5" t="s">
        <v>27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10</v>
      </c>
      <c r="Q8062" s="5">
        <v>16</v>
      </c>
      <c r="R8062" s="5">
        <v>20</v>
      </c>
      <c r="S8062" s="5" t="s">
        <v>27</v>
      </c>
      <c r="T8062" s="5"/>
    </row>
    <row r="8063" spans="1:20" x14ac:dyDescent="0.25">
      <c r="A8063" s="5">
        <f>8056</f>
      </c>
      <c r="B8063" s="5" t="s">
        <v>8082</v>
      </c>
      <c r="C8063" s="5" t="s">
        <v>26</v>
      </c>
      <c r="D8063" s="5" t="s">
        <v>27</v>
      </c>
      <c r="E8063" s="5">
        <v>0</v>
      </c>
      <c r="F8063" s="5">
        <v>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5">
        <v>0</v>
      </c>
      <c r="M8063" s="5">
        <v>0</v>
      </c>
      <c r="N8063" s="5">
        <v>0</v>
      </c>
      <c r="O8063" s="5">
        <v>0</v>
      </c>
      <c r="P8063" s="5">
        <v>10</v>
      </c>
      <c r="Q8063" s="5">
        <v>16</v>
      </c>
      <c r="R8063" s="5">
        <v>20</v>
      </c>
      <c r="S8063" s="5" t="s">
        <v>27</v>
      </c>
      <c r="T8063" s="5"/>
    </row>
    <row r="8064" spans="1:20" x14ac:dyDescent="0.25">
      <c r="A8064" s="5">
        <f>8057</f>
      </c>
      <c r="B8064" s="5" t="s">
        <v>8083</v>
      </c>
      <c r="C8064" s="5" t="s">
        <v>26</v>
      </c>
      <c r="D8064" s="5" t="s">
        <v>27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10</v>
      </c>
      <c r="Q8064" s="5">
        <v>16</v>
      </c>
      <c r="R8064" s="5">
        <v>20</v>
      </c>
      <c r="S8064" s="5" t="s">
        <v>27</v>
      </c>
      <c r="T8064" s="5"/>
    </row>
    <row r="8065" spans="1:20" x14ac:dyDescent="0.25">
      <c r="A8065" s="5">
        <f>8058</f>
      </c>
      <c r="B8065" s="5" t="s">
        <v>8084</v>
      </c>
      <c r="C8065" s="5" t="s">
        <v>26</v>
      </c>
      <c r="D8065" s="5" t="s">
        <v>27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10</v>
      </c>
      <c r="Q8065" s="5">
        <v>16</v>
      </c>
      <c r="R8065" s="5">
        <v>20</v>
      </c>
      <c r="S8065" s="5" t="s">
        <v>27</v>
      </c>
      <c r="T8065" s="5"/>
    </row>
    <row r="8066" spans="1:20" x14ac:dyDescent="0.25">
      <c r="A8066" s="5">
        <f>8059</f>
      </c>
      <c r="B8066" s="5" t="s">
        <v>8085</v>
      </c>
      <c r="C8066" s="5" t="s">
        <v>26</v>
      </c>
      <c r="D8066" s="5" t="s">
        <v>27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5">
        <v>0</v>
      </c>
      <c r="O8066" s="5">
        <v>0</v>
      </c>
      <c r="P8066" s="5">
        <v>10</v>
      </c>
      <c r="Q8066" s="5">
        <v>16</v>
      </c>
      <c r="R8066" s="5">
        <v>20</v>
      </c>
      <c r="S8066" s="5" t="s">
        <v>27</v>
      </c>
      <c r="T8066" s="5"/>
    </row>
    <row r="8067" spans="1:20" x14ac:dyDescent="0.25">
      <c r="A8067" s="5">
        <f>8060</f>
      </c>
      <c r="B8067" s="5" t="s">
        <v>8086</v>
      </c>
      <c r="C8067" s="5" t="s">
        <v>26</v>
      </c>
      <c r="D8067" s="5" t="s">
        <v>27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5">
        <v>0</v>
      </c>
      <c r="O8067" s="5">
        <v>0</v>
      </c>
      <c r="P8067" s="5">
        <v>10</v>
      </c>
      <c r="Q8067" s="5">
        <v>16</v>
      </c>
      <c r="R8067" s="5">
        <v>20</v>
      </c>
      <c r="S8067" s="5" t="s">
        <v>27</v>
      </c>
      <c r="T8067" s="5"/>
    </row>
    <row r="8068" spans="1:20" x14ac:dyDescent="0.25">
      <c r="A8068" s="5">
        <f>8061</f>
      </c>
      <c r="B8068" s="5" t="s">
        <v>8087</v>
      </c>
      <c r="C8068" s="5" t="s">
        <v>26</v>
      </c>
      <c r="D8068" s="5" t="s">
        <v>27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10</v>
      </c>
      <c r="Q8068" s="5">
        <v>16</v>
      </c>
      <c r="R8068" s="5">
        <v>20</v>
      </c>
      <c r="S8068" s="5" t="s">
        <v>27</v>
      </c>
      <c r="T8068" s="5"/>
    </row>
    <row r="8069" spans="1:20" x14ac:dyDescent="0.25">
      <c r="A8069" s="5">
        <f>8062</f>
      </c>
      <c r="B8069" s="5" t="s">
        <v>8088</v>
      </c>
      <c r="C8069" s="5" t="s">
        <v>26</v>
      </c>
      <c r="D8069" s="5" t="s">
        <v>27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10</v>
      </c>
      <c r="Q8069" s="5">
        <v>16</v>
      </c>
      <c r="R8069" s="5">
        <v>20</v>
      </c>
      <c r="S8069" s="5" t="s">
        <v>27</v>
      </c>
      <c r="T8069" s="5"/>
    </row>
    <row r="8070" spans="1:20" x14ac:dyDescent="0.25">
      <c r="A8070" s="5">
        <f>8063</f>
      </c>
      <c r="B8070" s="5" t="s">
        <v>8089</v>
      </c>
      <c r="C8070" s="5" t="s">
        <v>26</v>
      </c>
      <c r="D8070" s="5" t="s">
        <v>27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0</v>
      </c>
      <c r="P8070" s="5">
        <v>10</v>
      </c>
      <c r="Q8070" s="5">
        <v>16</v>
      </c>
      <c r="R8070" s="5">
        <v>20</v>
      </c>
      <c r="S8070" s="5" t="s">
        <v>27</v>
      </c>
      <c r="T8070" s="5"/>
    </row>
    <row r="8071" spans="1:20" x14ac:dyDescent="0.25">
      <c r="A8071" s="5">
        <f>8064</f>
      </c>
      <c r="B8071" s="5" t="s">
        <v>8090</v>
      </c>
      <c r="C8071" s="5" t="s">
        <v>26</v>
      </c>
      <c r="D8071" s="5" t="s">
        <v>27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0</v>
      </c>
      <c r="P8071" s="5">
        <v>10</v>
      </c>
      <c r="Q8071" s="5">
        <v>16</v>
      </c>
      <c r="R8071" s="5">
        <v>20</v>
      </c>
      <c r="S8071" s="5" t="s">
        <v>27</v>
      </c>
      <c r="T8071" s="5"/>
    </row>
    <row r="8072" spans="1:20" x14ac:dyDescent="0.25">
      <c r="A8072" s="5">
        <f>8065</f>
      </c>
      <c r="B8072" s="5" t="s">
        <v>8091</v>
      </c>
      <c r="C8072" s="5" t="s">
        <v>26</v>
      </c>
      <c r="D8072" s="5" t="s">
        <v>27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5">
        <v>0</v>
      </c>
      <c r="O8072" s="5">
        <v>0</v>
      </c>
      <c r="P8072" s="5">
        <v>10</v>
      </c>
      <c r="Q8072" s="5">
        <v>16</v>
      </c>
      <c r="R8072" s="5">
        <v>20</v>
      </c>
      <c r="S8072" s="5" t="s">
        <v>27</v>
      </c>
      <c r="T8072" s="5"/>
    </row>
    <row r="8073" spans="1:20" x14ac:dyDescent="0.25">
      <c r="A8073" s="5">
        <f>8066</f>
      </c>
      <c r="B8073" s="5" t="s">
        <v>8092</v>
      </c>
      <c r="C8073" s="5" t="s">
        <v>26</v>
      </c>
      <c r="D8073" s="5" t="s">
        <v>27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5">
        <v>0</v>
      </c>
      <c r="O8073" s="5">
        <v>0</v>
      </c>
      <c r="P8073" s="5">
        <v>10</v>
      </c>
      <c r="Q8073" s="5">
        <v>16</v>
      </c>
      <c r="R8073" s="5">
        <v>20</v>
      </c>
      <c r="S8073" s="5" t="s">
        <v>27</v>
      </c>
      <c r="T8073" s="5"/>
    </row>
    <row r="8074" spans="1:20" x14ac:dyDescent="0.25">
      <c r="A8074" s="5">
        <f>8067</f>
      </c>
      <c r="B8074" s="5" t="s">
        <v>8093</v>
      </c>
      <c r="C8074" s="5" t="s">
        <v>26</v>
      </c>
      <c r="D8074" s="5" t="s">
        <v>27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5">
        <v>0</v>
      </c>
      <c r="O8074" s="5">
        <v>0</v>
      </c>
      <c r="P8074" s="5">
        <v>10</v>
      </c>
      <c r="Q8074" s="5">
        <v>16</v>
      </c>
      <c r="R8074" s="5">
        <v>20</v>
      </c>
      <c r="S8074" s="5" t="s">
        <v>27</v>
      </c>
      <c r="T8074" s="5"/>
    </row>
    <row r="8075" spans="1:20" x14ac:dyDescent="0.25">
      <c r="A8075" s="5">
        <f>8068</f>
      </c>
      <c r="B8075" s="5" t="s">
        <v>8094</v>
      </c>
      <c r="C8075" s="5" t="s">
        <v>26</v>
      </c>
      <c r="D8075" s="5" t="s">
        <v>27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5">
        <v>0</v>
      </c>
      <c r="O8075" s="5">
        <v>0</v>
      </c>
      <c r="P8075" s="5">
        <v>10</v>
      </c>
      <c r="Q8075" s="5">
        <v>16</v>
      </c>
      <c r="R8075" s="5">
        <v>20</v>
      </c>
      <c r="S8075" s="5" t="s">
        <v>27</v>
      </c>
      <c r="T8075" s="5"/>
    </row>
    <row r="8076" spans="1:20" x14ac:dyDescent="0.25">
      <c r="A8076" s="5">
        <f>8069</f>
      </c>
      <c r="B8076" s="5" t="s">
        <v>8095</v>
      </c>
      <c r="C8076" s="5" t="s">
        <v>26</v>
      </c>
      <c r="D8076" s="5" t="s">
        <v>27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10</v>
      </c>
      <c r="Q8076" s="5">
        <v>16</v>
      </c>
      <c r="R8076" s="5">
        <v>20</v>
      </c>
      <c r="S8076" s="5" t="s">
        <v>27</v>
      </c>
      <c r="T8076" s="5"/>
    </row>
    <row r="8077" spans="1:20" x14ac:dyDescent="0.25">
      <c r="A8077" s="5">
        <f>8070</f>
      </c>
      <c r="B8077" s="5" t="s">
        <v>8096</v>
      </c>
      <c r="C8077" s="5" t="s">
        <v>26</v>
      </c>
      <c r="D8077" s="5" t="s">
        <v>27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0</v>
      </c>
      <c r="M8077" s="5">
        <v>0</v>
      </c>
      <c r="N8077" s="5">
        <v>0</v>
      </c>
      <c r="O8077" s="5">
        <v>0</v>
      </c>
      <c r="P8077" s="5">
        <v>10</v>
      </c>
      <c r="Q8077" s="5">
        <v>16</v>
      </c>
      <c r="R8077" s="5">
        <v>20</v>
      </c>
      <c r="S8077" s="5" t="s">
        <v>27</v>
      </c>
      <c r="T8077" s="5"/>
    </row>
    <row r="8078" spans="1:20" x14ac:dyDescent="0.25">
      <c r="A8078" s="5">
        <f>8071</f>
      </c>
      <c r="B8078" s="5" t="s">
        <v>8097</v>
      </c>
      <c r="C8078" s="5" t="s">
        <v>26</v>
      </c>
      <c r="D8078" s="5" t="s">
        <v>27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10</v>
      </c>
      <c r="Q8078" s="5">
        <v>16</v>
      </c>
      <c r="R8078" s="5">
        <v>20</v>
      </c>
      <c r="S8078" s="5" t="s">
        <v>27</v>
      </c>
      <c r="T8078" s="5"/>
    </row>
    <row r="8079" spans="1:20" x14ac:dyDescent="0.25">
      <c r="A8079" s="5">
        <f>8072</f>
      </c>
      <c r="B8079" s="5" t="s">
        <v>8098</v>
      </c>
      <c r="C8079" s="5" t="s">
        <v>26</v>
      </c>
      <c r="D8079" s="5" t="s">
        <v>27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5">
        <v>0</v>
      </c>
      <c r="N8079" s="5">
        <v>0</v>
      </c>
      <c r="O8079" s="5">
        <v>0</v>
      </c>
      <c r="P8079" s="5">
        <v>10</v>
      </c>
      <c r="Q8079" s="5">
        <v>16</v>
      </c>
      <c r="R8079" s="5">
        <v>20</v>
      </c>
      <c r="S8079" s="5" t="s">
        <v>27</v>
      </c>
      <c r="T8079" s="5"/>
    </row>
    <row r="8080" spans="1:20" x14ac:dyDescent="0.25">
      <c r="A8080" s="5">
        <f>8073</f>
      </c>
      <c r="B8080" s="5" t="s">
        <v>8099</v>
      </c>
      <c r="C8080" s="5" t="s">
        <v>26</v>
      </c>
      <c r="D8080" s="5" t="s">
        <v>27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5">
        <v>0</v>
      </c>
      <c r="O8080" s="5">
        <v>0</v>
      </c>
      <c r="P8080" s="5">
        <v>10</v>
      </c>
      <c r="Q8080" s="5">
        <v>16</v>
      </c>
      <c r="R8080" s="5">
        <v>20</v>
      </c>
      <c r="S8080" s="5" t="s">
        <v>27</v>
      </c>
      <c r="T8080" s="5"/>
    </row>
    <row r="8081" spans="1:20" x14ac:dyDescent="0.25">
      <c r="A8081" s="5">
        <f>8074</f>
      </c>
      <c r="B8081" s="5" t="s">
        <v>8100</v>
      </c>
      <c r="C8081" s="5" t="s">
        <v>26</v>
      </c>
      <c r="D8081" s="5" t="s">
        <v>27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5">
        <v>0</v>
      </c>
      <c r="O8081" s="5">
        <v>0</v>
      </c>
      <c r="P8081" s="5">
        <v>10</v>
      </c>
      <c r="Q8081" s="5">
        <v>16</v>
      </c>
      <c r="R8081" s="5">
        <v>20</v>
      </c>
      <c r="S8081" s="5" t="s">
        <v>27</v>
      </c>
      <c r="T8081" s="5"/>
    </row>
    <row r="8082" spans="1:20" x14ac:dyDescent="0.25">
      <c r="A8082" s="5">
        <f>8075</f>
      </c>
      <c r="B8082" s="5" t="s">
        <v>8101</v>
      </c>
      <c r="C8082" s="5" t="s">
        <v>26</v>
      </c>
      <c r="D8082" s="5" t="s">
        <v>27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5">
        <v>0</v>
      </c>
      <c r="O8082" s="5">
        <v>0</v>
      </c>
      <c r="P8082" s="5">
        <v>10</v>
      </c>
      <c r="Q8082" s="5">
        <v>16</v>
      </c>
      <c r="R8082" s="5">
        <v>20</v>
      </c>
      <c r="S8082" s="5" t="s">
        <v>27</v>
      </c>
      <c r="T8082" s="5"/>
    </row>
    <row r="8083" spans="1:20" x14ac:dyDescent="0.25">
      <c r="A8083" s="5">
        <f>8076</f>
      </c>
      <c r="B8083" s="5" t="s">
        <v>8102</v>
      </c>
      <c r="C8083" s="5" t="s">
        <v>26</v>
      </c>
      <c r="D8083" s="5" t="s">
        <v>27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10</v>
      </c>
      <c r="Q8083" s="5">
        <v>16</v>
      </c>
      <c r="R8083" s="5">
        <v>20</v>
      </c>
      <c r="S8083" s="5" t="s">
        <v>27</v>
      </c>
      <c r="T8083" s="5"/>
    </row>
    <row r="8084" spans="1:20" x14ac:dyDescent="0.25">
      <c r="A8084" s="5">
        <f>8077</f>
      </c>
      <c r="B8084" s="5" t="s">
        <v>8103</v>
      </c>
      <c r="C8084" s="5" t="s">
        <v>26</v>
      </c>
      <c r="D8084" s="5" t="s">
        <v>27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10</v>
      </c>
      <c r="Q8084" s="5">
        <v>16</v>
      </c>
      <c r="R8084" s="5">
        <v>20</v>
      </c>
      <c r="S8084" s="5" t="s">
        <v>27</v>
      </c>
      <c r="T8084" s="5"/>
    </row>
    <row r="8085" spans="1:20" x14ac:dyDescent="0.25">
      <c r="A8085" s="5">
        <f>8078</f>
      </c>
      <c r="B8085" s="5" t="s">
        <v>8104</v>
      </c>
      <c r="C8085" s="5" t="s">
        <v>26</v>
      </c>
      <c r="D8085" s="5" t="s">
        <v>27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10</v>
      </c>
      <c r="Q8085" s="5">
        <v>16</v>
      </c>
      <c r="R8085" s="5">
        <v>20</v>
      </c>
      <c r="S8085" s="5" t="s">
        <v>27</v>
      </c>
      <c r="T8085" s="5"/>
    </row>
    <row r="8086" spans="1:20" x14ac:dyDescent="0.25">
      <c r="A8086" s="5">
        <f>8079</f>
      </c>
      <c r="B8086" s="5" t="s">
        <v>8105</v>
      </c>
      <c r="C8086" s="5" t="s">
        <v>26</v>
      </c>
      <c r="D8086" s="5" t="s">
        <v>27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10</v>
      </c>
      <c r="Q8086" s="5">
        <v>16</v>
      </c>
      <c r="R8086" s="5">
        <v>20</v>
      </c>
      <c r="S8086" s="5" t="s">
        <v>27</v>
      </c>
      <c r="T8086" s="5"/>
    </row>
    <row r="8087" spans="1:20" x14ac:dyDescent="0.25">
      <c r="A8087" s="5">
        <f>8080</f>
      </c>
      <c r="B8087" s="5" t="s">
        <v>8106</v>
      </c>
      <c r="C8087" s="5" t="s">
        <v>26</v>
      </c>
      <c r="D8087" s="5" t="s">
        <v>27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10</v>
      </c>
      <c r="Q8087" s="5">
        <v>16</v>
      </c>
      <c r="R8087" s="5">
        <v>20</v>
      </c>
      <c r="S8087" s="5" t="s">
        <v>27</v>
      </c>
      <c r="T8087" s="5"/>
    </row>
    <row r="8088" spans="1:20" x14ac:dyDescent="0.25">
      <c r="A8088" s="5">
        <f>8081</f>
      </c>
      <c r="B8088" s="5" t="s">
        <v>8107</v>
      </c>
      <c r="C8088" s="5" t="s">
        <v>26</v>
      </c>
      <c r="D8088" s="5" t="s">
        <v>27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10</v>
      </c>
      <c r="Q8088" s="5">
        <v>16</v>
      </c>
      <c r="R8088" s="5">
        <v>20</v>
      </c>
      <c r="S8088" s="5" t="s">
        <v>27</v>
      </c>
      <c r="T8088" s="5"/>
    </row>
    <row r="8089" spans="1:20" x14ac:dyDescent="0.25">
      <c r="A8089" s="5">
        <f>8082</f>
      </c>
      <c r="B8089" s="5" t="s">
        <v>8108</v>
      </c>
      <c r="C8089" s="5" t="s">
        <v>26</v>
      </c>
      <c r="D8089" s="5" t="s">
        <v>27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10</v>
      </c>
      <c r="Q8089" s="5">
        <v>16</v>
      </c>
      <c r="R8089" s="5">
        <v>20</v>
      </c>
      <c r="S8089" s="5" t="s">
        <v>27</v>
      </c>
      <c r="T8089" s="5"/>
    </row>
    <row r="8090" spans="1:20" x14ac:dyDescent="0.25">
      <c r="A8090" s="5">
        <f>8083</f>
      </c>
      <c r="B8090" s="5" t="s">
        <v>8109</v>
      </c>
      <c r="C8090" s="5" t="s">
        <v>26</v>
      </c>
      <c r="D8090" s="5" t="s">
        <v>27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10</v>
      </c>
      <c r="Q8090" s="5">
        <v>16</v>
      </c>
      <c r="R8090" s="5">
        <v>20</v>
      </c>
      <c r="S8090" s="5" t="s">
        <v>27</v>
      </c>
      <c r="T8090" s="5"/>
    </row>
    <row r="8091" spans="1:20" x14ac:dyDescent="0.25">
      <c r="A8091" s="5">
        <f>8084</f>
      </c>
      <c r="B8091" s="5" t="s">
        <v>8110</v>
      </c>
      <c r="C8091" s="5" t="s">
        <v>26</v>
      </c>
      <c r="D8091" s="5" t="s">
        <v>27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0</v>
      </c>
      <c r="O8091" s="5">
        <v>0</v>
      </c>
      <c r="P8091" s="5">
        <v>10</v>
      </c>
      <c r="Q8091" s="5">
        <v>16</v>
      </c>
      <c r="R8091" s="5">
        <v>20</v>
      </c>
      <c r="S8091" s="5" t="s">
        <v>27</v>
      </c>
      <c r="T8091" s="5"/>
    </row>
    <row r="8092" spans="1:20" x14ac:dyDescent="0.25">
      <c r="A8092" s="5">
        <f>8085</f>
      </c>
      <c r="B8092" s="5" t="s">
        <v>8111</v>
      </c>
      <c r="C8092" s="5" t="s">
        <v>26</v>
      </c>
      <c r="D8092" s="5" t="s">
        <v>27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5">
        <v>0</v>
      </c>
      <c r="O8092" s="5">
        <v>0</v>
      </c>
      <c r="P8092" s="5">
        <v>10</v>
      </c>
      <c r="Q8092" s="5">
        <v>16</v>
      </c>
      <c r="R8092" s="5">
        <v>20</v>
      </c>
      <c r="S8092" s="5" t="s">
        <v>27</v>
      </c>
      <c r="T8092" s="5"/>
    </row>
    <row r="8093" spans="1:20" x14ac:dyDescent="0.25">
      <c r="A8093" s="5">
        <f>8086</f>
      </c>
      <c r="B8093" s="5" t="s">
        <v>8112</v>
      </c>
      <c r="C8093" s="5" t="s">
        <v>26</v>
      </c>
      <c r="D8093" s="5" t="s">
        <v>27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5">
        <v>0</v>
      </c>
      <c r="O8093" s="5">
        <v>0</v>
      </c>
      <c r="P8093" s="5">
        <v>10</v>
      </c>
      <c r="Q8093" s="5">
        <v>16</v>
      </c>
      <c r="R8093" s="5">
        <v>20</v>
      </c>
      <c r="S8093" s="5" t="s">
        <v>27</v>
      </c>
      <c r="T8093" s="5"/>
    </row>
    <row r="8094" spans="1:20" x14ac:dyDescent="0.25">
      <c r="A8094" s="5">
        <f>8087</f>
      </c>
      <c r="B8094" s="5" t="s">
        <v>8113</v>
      </c>
      <c r="C8094" s="5" t="s">
        <v>26</v>
      </c>
      <c r="D8094" s="5" t="s">
        <v>27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5">
        <v>0</v>
      </c>
      <c r="O8094" s="5">
        <v>0</v>
      </c>
      <c r="P8094" s="5">
        <v>10</v>
      </c>
      <c r="Q8094" s="5">
        <v>16</v>
      </c>
      <c r="R8094" s="5">
        <v>20</v>
      </c>
      <c r="S8094" s="5" t="s">
        <v>27</v>
      </c>
      <c r="T8094" s="5"/>
    </row>
    <row r="8095" spans="1:20" x14ac:dyDescent="0.25">
      <c r="A8095" s="5">
        <f>8088</f>
      </c>
      <c r="B8095" s="5" t="s">
        <v>8114</v>
      </c>
      <c r="C8095" s="5" t="s">
        <v>26</v>
      </c>
      <c r="D8095" s="5" t="s">
        <v>27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5">
        <v>0</v>
      </c>
      <c r="O8095" s="5">
        <v>0</v>
      </c>
      <c r="P8095" s="5">
        <v>10</v>
      </c>
      <c r="Q8095" s="5">
        <v>16</v>
      </c>
      <c r="R8095" s="5">
        <v>20</v>
      </c>
      <c r="S8095" s="5" t="s">
        <v>27</v>
      </c>
      <c r="T8095" s="5"/>
    </row>
    <row r="8096" spans="1:20" x14ac:dyDescent="0.25">
      <c r="A8096" s="5">
        <f>8089</f>
      </c>
      <c r="B8096" s="5" t="s">
        <v>8115</v>
      </c>
      <c r="C8096" s="5" t="s">
        <v>26</v>
      </c>
      <c r="D8096" s="5" t="s">
        <v>27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  <c r="P8096" s="5">
        <v>10</v>
      </c>
      <c r="Q8096" s="5">
        <v>16</v>
      </c>
      <c r="R8096" s="5">
        <v>20</v>
      </c>
      <c r="S8096" s="5" t="s">
        <v>27</v>
      </c>
      <c r="T8096" s="5"/>
    </row>
    <row r="8097" spans="1:20" x14ac:dyDescent="0.25">
      <c r="A8097" s="5">
        <f>8090</f>
      </c>
      <c r="B8097" s="5" t="s">
        <v>8116</v>
      </c>
      <c r="C8097" s="5" t="s">
        <v>26</v>
      </c>
      <c r="D8097" s="5" t="s">
        <v>27</v>
      </c>
      <c r="E8097" s="5">
        <v>0</v>
      </c>
      <c r="F8097" s="5">
        <v>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5">
        <v>0</v>
      </c>
      <c r="M8097" s="5">
        <v>0</v>
      </c>
      <c r="N8097" s="5">
        <v>0</v>
      </c>
      <c r="O8097" s="5">
        <v>0</v>
      </c>
      <c r="P8097" s="5">
        <v>10</v>
      </c>
      <c r="Q8097" s="5">
        <v>16</v>
      </c>
      <c r="R8097" s="5">
        <v>20</v>
      </c>
      <c r="S8097" s="5" t="s">
        <v>27</v>
      </c>
      <c r="T8097" s="5"/>
    </row>
    <row r="8098" spans="1:20" x14ac:dyDescent="0.25">
      <c r="A8098" s="5">
        <f>8091</f>
      </c>
      <c r="B8098" s="5" t="s">
        <v>8117</v>
      </c>
      <c r="C8098" s="5" t="s">
        <v>26</v>
      </c>
      <c r="D8098" s="5" t="s">
        <v>27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10</v>
      </c>
      <c r="Q8098" s="5">
        <v>16</v>
      </c>
      <c r="R8098" s="5">
        <v>20</v>
      </c>
      <c r="S8098" s="5" t="s">
        <v>27</v>
      </c>
      <c r="T8098" s="5"/>
    </row>
    <row r="8099" spans="1:20" x14ac:dyDescent="0.25">
      <c r="A8099" s="5">
        <f>8092</f>
      </c>
      <c r="B8099" s="5" t="s">
        <v>8118</v>
      </c>
      <c r="C8099" s="5" t="s">
        <v>26</v>
      </c>
      <c r="D8099" s="5" t="s">
        <v>27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10</v>
      </c>
      <c r="Q8099" s="5">
        <v>16</v>
      </c>
      <c r="R8099" s="5">
        <v>20</v>
      </c>
      <c r="S8099" s="5" t="s">
        <v>27</v>
      </c>
      <c r="T8099" s="5"/>
    </row>
    <row r="8100" spans="1:20" x14ac:dyDescent="0.25">
      <c r="A8100" s="5">
        <f>8093</f>
      </c>
      <c r="B8100" s="5" t="s">
        <v>8119</v>
      </c>
      <c r="C8100" s="5" t="s">
        <v>26</v>
      </c>
      <c r="D8100" s="5" t="s">
        <v>27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10</v>
      </c>
      <c r="Q8100" s="5">
        <v>16</v>
      </c>
      <c r="R8100" s="5">
        <v>20</v>
      </c>
      <c r="S8100" s="5" t="s">
        <v>27</v>
      </c>
      <c r="T8100" s="5"/>
    </row>
    <row r="8101" spans="1:20" x14ac:dyDescent="0.25">
      <c r="A8101" s="5">
        <f>8094</f>
      </c>
      <c r="B8101" s="5" t="s">
        <v>8120</v>
      </c>
      <c r="C8101" s="5" t="s">
        <v>26</v>
      </c>
      <c r="D8101" s="5" t="s">
        <v>27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10</v>
      </c>
      <c r="Q8101" s="5">
        <v>16</v>
      </c>
      <c r="R8101" s="5">
        <v>20</v>
      </c>
      <c r="S8101" s="5" t="s">
        <v>27</v>
      </c>
      <c r="T8101" s="5"/>
    </row>
    <row r="8102" spans="1:20" x14ac:dyDescent="0.25">
      <c r="A8102" s="5">
        <f>8095</f>
      </c>
      <c r="B8102" s="5" t="s">
        <v>8121</v>
      </c>
      <c r="C8102" s="5" t="s">
        <v>26</v>
      </c>
      <c r="D8102" s="5" t="s">
        <v>27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10</v>
      </c>
      <c r="Q8102" s="5">
        <v>16</v>
      </c>
      <c r="R8102" s="5">
        <v>20</v>
      </c>
      <c r="S8102" s="5" t="s">
        <v>27</v>
      </c>
      <c r="T8102" s="5"/>
    </row>
    <row r="8103" spans="1:20" x14ac:dyDescent="0.25">
      <c r="A8103" s="5">
        <f>8096</f>
      </c>
      <c r="B8103" s="5" t="s">
        <v>8122</v>
      </c>
      <c r="C8103" s="5" t="s">
        <v>26</v>
      </c>
      <c r="D8103" s="5" t="s">
        <v>27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10</v>
      </c>
      <c r="Q8103" s="5">
        <v>16</v>
      </c>
      <c r="R8103" s="5">
        <v>20</v>
      </c>
      <c r="S8103" s="5" t="s">
        <v>27</v>
      </c>
      <c r="T8103" s="5"/>
    </row>
    <row r="8104" spans="1:20" x14ac:dyDescent="0.25">
      <c r="A8104" s="5">
        <f>8097</f>
      </c>
      <c r="B8104" s="5" t="s">
        <v>8123</v>
      </c>
      <c r="C8104" s="5" t="s">
        <v>26</v>
      </c>
      <c r="D8104" s="5" t="s">
        <v>27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10</v>
      </c>
      <c r="Q8104" s="5">
        <v>16</v>
      </c>
      <c r="R8104" s="5">
        <v>20</v>
      </c>
      <c r="S8104" s="5" t="s">
        <v>27</v>
      </c>
      <c r="T8104" s="5"/>
    </row>
    <row r="8105" spans="1:20" x14ac:dyDescent="0.25">
      <c r="A8105" s="5">
        <f>8098</f>
      </c>
      <c r="B8105" s="5" t="s">
        <v>8124</v>
      </c>
      <c r="C8105" s="5" t="s">
        <v>26</v>
      </c>
      <c r="D8105" s="5" t="s">
        <v>27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10</v>
      </c>
      <c r="Q8105" s="5">
        <v>16</v>
      </c>
      <c r="R8105" s="5">
        <v>20</v>
      </c>
      <c r="S8105" s="5" t="s">
        <v>27</v>
      </c>
      <c r="T8105" s="5"/>
    </row>
    <row r="8106" spans="1:20" x14ac:dyDescent="0.25">
      <c r="A8106" s="5">
        <f>8099</f>
      </c>
      <c r="B8106" s="5" t="s">
        <v>8125</v>
      </c>
      <c r="C8106" s="5" t="s">
        <v>26</v>
      </c>
      <c r="D8106" s="5" t="s">
        <v>27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10</v>
      </c>
      <c r="Q8106" s="5">
        <v>16</v>
      </c>
      <c r="R8106" s="5">
        <v>20</v>
      </c>
      <c r="S8106" s="5" t="s">
        <v>27</v>
      </c>
      <c r="T8106" s="5"/>
    </row>
    <row r="8107" spans="1:20" x14ac:dyDescent="0.25">
      <c r="A8107" s="5">
        <f>8100</f>
      </c>
      <c r="B8107" s="5" t="s">
        <v>8126</v>
      </c>
      <c r="C8107" s="5" t="s">
        <v>26</v>
      </c>
      <c r="D8107" s="5" t="s">
        <v>27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10</v>
      </c>
      <c r="Q8107" s="5">
        <v>16</v>
      </c>
      <c r="R8107" s="5">
        <v>20</v>
      </c>
      <c r="S8107" s="5" t="s">
        <v>27</v>
      </c>
      <c r="T8107" s="5"/>
    </row>
    <row r="8108" spans="1:20" x14ac:dyDescent="0.25">
      <c r="A8108" s="5">
        <f>8101</f>
      </c>
      <c r="B8108" s="5" t="s">
        <v>8127</v>
      </c>
      <c r="C8108" s="5" t="s">
        <v>26</v>
      </c>
      <c r="D8108" s="5" t="s">
        <v>27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10</v>
      </c>
      <c r="Q8108" s="5">
        <v>16</v>
      </c>
      <c r="R8108" s="5">
        <v>20</v>
      </c>
      <c r="S8108" s="5" t="s">
        <v>27</v>
      </c>
      <c r="T8108" s="5"/>
    </row>
    <row r="8109" spans="1:20" x14ac:dyDescent="0.25">
      <c r="A8109" s="5">
        <f>8102</f>
      </c>
      <c r="B8109" s="5" t="s">
        <v>8128</v>
      </c>
      <c r="C8109" s="5" t="s">
        <v>26</v>
      </c>
      <c r="D8109" s="5" t="s">
        <v>27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5">
        <v>0</v>
      </c>
      <c r="O8109" s="5">
        <v>0</v>
      </c>
      <c r="P8109" s="5">
        <v>10</v>
      </c>
      <c r="Q8109" s="5">
        <v>16</v>
      </c>
      <c r="R8109" s="5">
        <v>20</v>
      </c>
      <c r="S8109" s="5" t="s">
        <v>27</v>
      </c>
      <c r="T8109" s="5"/>
    </row>
    <row r="8110" spans="1:20" x14ac:dyDescent="0.25">
      <c r="A8110" s="5">
        <f>8103</f>
      </c>
      <c r="B8110" s="5" t="s">
        <v>8129</v>
      </c>
      <c r="C8110" s="5" t="s">
        <v>26</v>
      </c>
      <c r="D8110" s="5" t="s">
        <v>27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5">
        <v>0</v>
      </c>
      <c r="O8110" s="5">
        <v>0</v>
      </c>
      <c r="P8110" s="5">
        <v>10</v>
      </c>
      <c r="Q8110" s="5">
        <v>16</v>
      </c>
      <c r="R8110" s="5">
        <v>20</v>
      </c>
      <c r="S8110" s="5" t="s">
        <v>27</v>
      </c>
      <c r="T8110" s="5"/>
    </row>
    <row r="8111" spans="1:20" x14ac:dyDescent="0.25">
      <c r="A8111" s="5">
        <f>8104</f>
      </c>
      <c r="B8111" s="5" t="s">
        <v>8130</v>
      </c>
      <c r="C8111" s="5" t="s">
        <v>26</v>
      </c>
      <c r="D8111" s="5" t="s">
        <v>27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0</v>
      </c>
      <c r="O8111" s="5">
        <v>0</v>
      </c>
      <c r="P8111" s="5">
        <v>10</v>
      </c>
      <c r="Q8111" s="5">
        <v>16</v>
      </c>
      <c r="R8111" s="5">
        <v>20</v>
      </c>
      <c r="S8111" s="5" t="s">
        <v>27</v>
      </c>
      <c r="T8111" s="5"/>
    </row>
    <row r="8112" spans="1:20" x14ac:dyDescent="0.25">
      <c r="A8112" s="5">
        <f>8105</f>
      </c>
      <c r="B8112" s="5" t="s">
        <v>8131</v>
      </c>
      <c r="C8112" s="5" t="s">
        <v>26</v>
      </c>
      <c r="D8112" s="5" t="s">
        <v>27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0</v>
      </c>
      <c r="O8112" s="5">
        <v>0</v>
      </c>
      <c r="P8112" s="5">
        <v>10</v>
      </c>
      <c r="Q8112" s="5">
        <v>16</v>
      </c>
      <c r="R8112" s="5">
        <v>20</v>
      </c>
      <c r="S8112" s="5" t="s">
        <v>27</v>
      </c>
      <c r="T8112" s="5"/>
    </row>
    <row r="8113" spans="1:20" x14ac:dyDescent="0.25">
      <c r="A8113" s="5">
        <f>8106</f>
      </c>
      <c r="B8113" s="5" t="s">
        <v>8132</v>
      </c>
      <c r="C8113" s="5" t="s">
        <v>26</v>
      </c>
      <c r="D8113" s="5" t="s">
        <v>27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0</v>
      </c>
      <c r="O8113" s="5">
        <v>0</v>
      </c>
      <c r="P8113" s="5">
        <v>10</v>
      </c>
      <c r="Q8113" s="5">
        <v>16</v>
      </c>
      <c r="R8113" s="5">
        <v>20</v>
      </c>
      <c r="S8113" s="5" t="s">
        <v>27</v>
      </c>
      <c r="T8113" s="5"/>
    </row>
    <row r="8114" spans="1:20" x14ac:dyDescent="0.25">
      <c r="A8114" s="5">
        <f>8107</f>
      </c>
      <c r="B8114" s="5" t="s">
        <v>8133</v>
      </c>
      <c r="C8114" s="5" t="s">
        <v>26</v>
      </c>
      <c r="D8114" s="5" t="s">
        <v>27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5">
        <v>0</v>
      </c>
      <c r="O8114" s="5">
        <v>0</v>
      </c>
      <c r="P8114" s="5">
        <v>10</v>
      </c>
      <c r="Q8114" s="5">
        <v>16</v>
      </c>
      <c r="R8114" s="5">
        <v>20</v>
      </c>
      <c r="S8114" s="5" t="s">
        <v>27</v>
      </c>
      <c r="T8114" s="5"/>
    </row>
    <row r="8115" spans="1:20" x14ac:dyDescent="0.25">
      <c r="A8115" s="5">
        <f>8108</f>
      </c>
      <c r="B8115" s="5" t="s">
        <v>8134</v>
      </c>
      <c r="C8115" s="5" t="s">
        <v>26</v>
      </c>
      <c r="D8115" s="5" t="s">
        <v>27</v>
      </c>
      <c r="E8115" s="5">
        <v>0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5">
        <v>0</v>
      </c>
      <c r="O8115" s="5">
        <v>0</v>
      </c>
      <c r="P8115" s="5">
        <v>10</v>
      </c>
      <c r="Q8115" s="5">
        <v>16</v>
      </c>
      <c r="R8115" s="5">
        <v>20</v>
      </c>
      <c r="S8115" s="5" t="s">
        <v>27</v>
      </c>
      <c r="T8115" s="5"/>
    </row>
    <row r="8116" spans="1:20" x14ac:dyDescent="0.25">
      <c r="A8116" s="5">
        <f>8109</f>
      </c>
      <c r="B8116" s="5" t="s">
        <v>8135</v>
      </c>
      <c r="C8116" s="5" t="s">
        <v>26</v>
      </c>
      <c r="D8116" s="5" t="s">
        <v>27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5">
        <v>0</v>
      </c>
      <c r="O8116" s="5">
        <v>0</v>
      </c>
      <c r="P8116" s="5">
        <v>10</v>
      </c>
      <c r="Q8116" s="5">
        <v>16</v>
      </c>
      <c r="R8116" s="5">
        <v>20</v>
      </c>
      <c r="S8116" s="5" t="s">
        <v>27</v>
      </c>
      <c r="T8116" s="5"/>
    </row>
    <row r="8117" spans="1:20" x14ac:dyDescent="0.25">
      <c r="A8117" s="5">
        <f>8110</f>
      </c>
      <c r="B8117" s="5" t="s">
        <v>8136</v>
      </c>
      <c r="C8117" s="5" t="s">
        <v>26</v>
      </c>
      <c r="D8117" s="5" t="s">
        <v>27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5">
        <v>0</v>
      </c>
      <c r="O8117" s="5">
        <v>0</v>
      </c>
      <c r="P8117" s="5">
        <v>10</v>
      </c>
      <c r="Q8117" s="5">
        <v>16</v>
      </c>
      <c r="R8117" s="5">
        <v>20</v>
      </c>
      <c r="S8117" s="5" t="s">
        <v>27</v>
      </c>
      <c r="T8117" s="5"/>
    </row>
    <row r="8118" spans="1:20" x14ac:dyDescent="0.25">
      <c r="A8118" s="5">
        <f>8111</f>
      </c>
      <c r="B8118" s="5" t="s">
        <v>8137</v>
      </c>
      <c r="C8118" s="5" t="s">
        <v>26</v>
      </c>
      <c r="D8118" s="5" t="s">
        <v>27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5">
        <v>0</v>
      </c>
      <c r="O8118" s="5">
        <v>0</v>
      </c>
      <c r="P8118" s="5">
        <v>10</v>
      </c>
      <c r="Q8118" s="5">
        <v>16</v>
      </c>
      <c r="R8118" s="5">
        <v>20</v>
      </c>
      <c r="S8118" s="5" t="s">
        <v>27</v>
      </c>
      <c r="T8118" s="5"/>
    </row>
    <row r="8119" spans="1:20" x14ac:dyDescent="0.25">
      <c r="A8119" s="5">
        <f>8112</f>
      </c>
      <c r="B8119" s="5" t="s">
        <v>8138</v>
      </c>
      <c r="C8119" s="5" t="s">
        <v>26</v>
      </c>
      <c r="D8119" s="5" t="s">
        <v>27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5">
        <v>0</v>
      </c>
      <c r="M8119" s="5">
        <v>0</v>
      </c>
      <c r="N8119" s="5">
        <v>0</v>
      </c>
      <c r="O8119" s="5">
        <v>0</v>
      </c>
      <c r="P8119" s="5">
        <v>10</v>
      </c>
      <c r="Q8119" s="5">
        <v>16</v>
      </c>
      <c r="R8119" s="5">
        <v>20</v>
      </c>
      <c r="S8119" s="5" t="s">
        <v>27</v>
      </c>
      <c r="T8119" s="5"/>
    </row>
    <row r="8120" spans="1:20" x14ac:dyDescent="0.25">
      <c r="A8120" s="5">
        <f>8113</f>
      </c>
      <c r="B8120" s="5" t="s">
        <v>8139</v>
      </c>
      <c r="C8120" s="5" t="s">
        <v>26</v>
      </c>
      <c r="D8120" s="5" t="s">
        <v>27</v>
      </c>
      <c r="E8120" s="5">
        <v>0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5">
        <v>0</v>
      </c>
      <c r="O8120" s="5">
        <v>0</v>
      </c>
      <c r="P8120" s="5">
        <v>10</v>
      </c>
      <c r="Q8120" s="5">
        <v>16</v>
      </c>
      <c r="R8120" s="5">
        <v>20</v>
      </c>
      <c r="S8120" s="5" t="s">
        <v>27</v>
      </c>
      <c r="T8120" s="5"/>
    </row>
    <row r="8121" spans="1:20" x14ac:dyDescent="0.25">
      <c r="A8121" s="5">
        <f>8114</f>
      </c>
      <c r="B8121" s="5" t="s">
        <v>8140</v>
      </c>
      <c r="C8121" s="5" t="s">
        <v>26</v>
      </c>
      <c r="D8121" s="5" t="s">
        <v>27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5">
        <v>0</v>
      </c>
      <c r="O8121" s="5">
        <v>0</v>
      </c>
      <c r="P8121" s="5">
        <v>10</v>
      </c>
      <c r="Q8121" s="5">
        <v>16</v>
      </c>
      <c r="R8121" s="5">
        <v>20</v>
      </c>
      <c r="S8121" s="5" t="s">
        <v>27</v>
      </c>
      <c r="T8121" s="5"/>
    </row>
    <row r="8122" spans="1:20" x14ac:dyDescent="0.25">
      <c r="A8122" s="5">
        <f>8115</f>
      </c>
      <c r="B8122" s="5" t="s">
        <v>8141</v>
      </c>
      <c r="C8122" s="5" t="s">
        <v>26</v>
      </c>
      <c r="D8122" s="5" t="s">
        <v>26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10</v>
      </c>
      <c r="Q8122" s="5">
        <v>0</v>
      </c>
      <c r="R8122" s="5">
        <v>0</v>
      </c>
      <c r="S8122" s="5" t="s">
        <v>26</v>
      </c>
      <c r="T8122" s="5"/>
    </row>
    <row r="8123" spans="1:20" x14ac:dyDescent="0.25">
      <c r="A8123" s="5">
        <f>8116</f>
      </c>
      <c r="B8123" s="5" t="s">
        <v>8142</v>
      </c>
      <c r="C8123" s="5" t="s">
        <v>26</v>
      </c>
      <c r="D8123" s="5" t="s">
        <v>26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10</v>
      </c>
      <c r="Q8123" s="5">
        <v>0</v>
      </c>
      <c r="R8123" s="5">
        <v>0</v>
      </c>
      <c r="S8123" s="5" t="s">
        <v>26</v>
      </c>
      <c r="T8123" s="5"/>
    </row>
    <row r="8124" spans="1:20" x14ac:dyDescent="0.25">
      <c r="A8124" s="5">
        <f>8117</f>
      </c>
      <c r="B8124" s="5" t="s">
        <v>8143</v>
      </c>
      <c r="C8124" s="5" t="s">
        <v>26</v>
      </c>
      <c r="D8124" s="5" t="s">
        <v>26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10</v>
      </c>
      <c r="Q8124" s="5">
        <v>0</v>
      </c>
      <c r="R8124" s="5">
        <v>0</v>
      </c>
      <c r="S8124" s="5" t="s">
        <v>26</v>
      </c>
      <c r="T8124" s="5"/>
    </row>
    <row r="8125" spans="1:20" x14ac:dyDescent="0.25">
      <c r="A8125" s="5">
        <f>8118</f>
      </c>
      <c r="B8125" s="5" t="s">
        <v>8144</v>
      </c>
      <c r="C8125" s="5" t="s">
        <v>26</v>
      </c>
      <c r="D8125" s="5" t="s">
        <v>26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5">
        <v>0</v>
      </c>
      <c r="O8125" s="5">
        <v>0</v>
      </c>
      <c r="P8125" s="5">
        <v>10</v>
      </c>
      <c r="Q8125" s="5">
        <v>0</v>
      </c>
      <c r="R8125" s="5">
        <v>0</v>
      </c>
      <c r="S8125" s="5" t="s">
        <v>26</v>
      </c>
      <c r="T8125" s="5"/>
    </row>
    <row r="8126" spans="1:20" x14ac:dyDescent="0.25">
      <c r="A8126" s="5">
        <f>8119</f>
      </c>
      <c r="B8126" s="5" t="s">
        <v>8145</v>
      </c>
      <c r="C8126" s="5" t="s">
        <v>26</v>
      </c>
      <c r="D8126" s="5" t="s">
        <v>26</v>
      </c>
      <c r="E8126" s="5">
        <v>0</v>
      </c>
      <c r="F8126" s="5">
        <v>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5">
        <v>0</v>
      </c>
      <c r="O8126" s="5">
        <v>0</v>
      </c>
      <c r="P8126" s="5">
        <v>10</v>
      </c>
      <c r="Q8126" s="5">
        <v>0</v>
      </c>
      <c r="R8126" s="5">
        <v>0</v>
      </c>
      <c r="S8126" s="5" t="s">
        <v>26</v>
      </c>
      <c r="T8126" s="5"/>
    </row>
    <row r="8127" spans="1:20" x14ac:dyDescent="0.25">
      <c r="A8127" s="5">
        <f>8120</f>
      </c>
      <c r="B8127" s="5" t="s">
        <v>8146</v>
      </c>
      <c r="C8127" s="5" t="s">
        <v>26</v>
      </c>
      <c r="D8127" s="5" t="s">
        <v>26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5">
        <v>0</v>
      </c>
      <c r="O8127" s="5">
        <v>0</v>
      </c>
      <c r="P8127" s="5">
        <v>10</v>
      </c>
      <c r="Q8127" s="5">
        <v>0</v>
      </c>
      <c r="R8127" s="5">
        <v>0</v>
      </c>
      <c r="S8127" s="5" t="s">
        <v>26</v>
      </c>
      <c r="T8127" s="5"/>
    </row>
    <row r="8128" spans="1:20" x14ac:dyDescent="0.25">
      <c r="A8128" s="5">
        <f>8121</f>
      </c>
      <c r="B8128" s="5" t="s">
        <v>8147</v>
      </c>
      <c r="C8128" s="5" t="s">
        <v>26</v>
      </c>
      <c r="D8128" s="5" t="s">
        <v>26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10</v>
      </c>
      <c r="Q8128" s="5">
        <v>0</v>
      </c>
      <c r="R8128" s="5">
        <v>0</v>
      </c>
      <c r="S8128" s="5" t="s">
        <v>26</v>
      </c>
      <c r="T8128" s="5"/>
    </row>
    <row r="8129" spans="1:20" x14ac:dyDescent="0.25">
      <c r="A8129" s="5">
        <f>8122</f>
      </c>
      <c r="B8129" s="5" t="s">
        <v>8148</v>
      </c>
      <c r="C8129" s="5" t="s">
        <v>26</v>
      </c>
      <c r="D8129" s="5" t="s">
        <v>26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10</v>
      </c>
      <c r="Q8129" s="5">
        <v>0</v>
      </c>
      <c r="R8129" s="5">
        <v>0</v>
      </c>
      <c r="S8129" s="5" t="s">
        <v>26</v>
      </c>
      <c r="T8129" s="5"/>
    </row>
    <row r="8130" spans="1:20" x14ac:dyDescent="0.25">
      <c r="A8130" s="5">
        <f>8123</f>
      </c>
      <c r="B8130" s="5" t="s">
        <v>8149</v>
      </c>
      <c r="C8130" s="5" t="s">
        <v>26</v>
      </c>
      <c r="D8130" s="5" t="s">
        <v>26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10</v>
      </c>
      <c r="Q8130" s="5">
        <v>0</v>
      </c>
      <c r="R8130" s="5">
        <v>0</v>
      </c>
      <c r="S8130" s="5" t="s">
        <v>26</v>
      </c>
      <c r="T8130" s="5"/>
    </row>
    <row r="8131" spans="1:20" x14ac:dyDescent="0.25">
      <c r="A8131" s="5">
        <f>8124</f>
      </c>
      <c r="B8131" s="5" t="s">
        <v>8150</v>
      </c>
      <c r="C8131" s="5" t="s">
        <v>26</v>
      </c>
      <c r="D8131" s="5" t="s">
        <v>26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10</v>
      </c>
      <c r="Q8131" s="5">
        <v>0</v>
      </c>
      <c r="R8131" s="5">
        <v>0</v>
      </c>
      <c r="S8131" s="5" t="s">
        <v>26</v>
      </c>
      <c r="T8131" s="5"/>
    </row>
    <row r="8132" spans="1:20" x14ac:dyDescent="0.25">
      <c r="A8132" s="5">
        <f>8125</f>
      </c>
      <c r="B8132" s="5" t="s">
        <v>8151</v>
      </c>
      <c r="C8132" s="5" t="s">
        <v>26</v>
      </c>
      <c r="D8132" s="5" t="s">
        <v>26</v>
      </c>
      <c r="E8132" s="5">
        <v>0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5">
        <v>0</v>
      </c>
      <c r="M8132" s="5">
        <v>0</v>
      </c>
      <c r="N8132" s="5">
        <v>0</v>
      </c>
      <c r="O8132" s="5">
        <v>0</v>
      </c>
      <c r="P8132" s="5">
        <v>10</v>
      </c>
      <c r="Q8132" s="5">
        <v>0</v>
      </c>
      <c r="R8132" s="5">
        <v>0</v>
      </c>
      <c r="S8132" s="5" t="s">
        <v>26</v>
      </c>
      <c r="T8132" s="5"/>
    </row>
    <row r="8133" spans="1:20" x14ac:dyDescent="0.25">
      <c r="A8133" s="5">
        <f>8126</f>
      </c>
      <c r="B8133" s="5" t="s">
        <v>8152</v>
      </c>
      <c r="C8133" s="5" t="s">
        <v>26</v>
      </c>
      <c r="D8133" s="5" t="s">
        <v>26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5">
        <v>0</v>
      </c>
      <c r="O8133" s="5">
        <v>0</v>
      </c>
      <c r="P8133" s="5">
        <v>10</v>
      </c>
      <c r="Q8133" s="5">
        <v>0</v>
      </c>
      <c r="R8133" s="5">
        <v>0</v>
      </c>
      <c r="S8133" s="5" t="s">
        <v>26</v>
      </c>
      <c r="T8133" s="5"/>
    </row>
    <row r="8134" spans="1:20" x14ac:dyDescent="0.25">
      <c r="A8134" s="5">
        <f>8127</f>
      </c>
      <c r="B8134" s="5" t="s">
        <v>8153</v>
      </c>
      <c r="C8134" s="5" t="s">
        <v>26</v>
      </c>
      <c r="D8134" s="5" t="s">
        <v>26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5">
        <v>0</v>
      </c>
      <c r="O8134" s="5">
        <v>0</v>
      </c>
      <c r="P8134" s="5">
        <v>10</v>
      </c>
      <c r="Q8134" s="5">
        <v>0</v>
      </c>
      <c r="R8134" s="5">
        <v>0</v>
      </c>
      <c r="S8134" s="5" t="s">
        <v>26</v>
      </c>
      <c r="T8134" s="5"/>
    </row>
    <row r="8135" spans="1:20" x14ac:dyDescent="0.25">
      <c r="A8135" s="5">
        <f>8128</f>
      </c>
      <c r="B8135" s="5" t="s">
        <v>8154</v>
      </c>
      <c r="C8135" s="5" t="s">
        <v>26</v>
      </c>
      <c r="D8135" s="5" t="s">
        <v>26</v>
      </c>
      <c r="E8135" s="5">
        <v>22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5">
        <v>0</v>
      </c>
      <c r="O8135" s="5">
        <v>0</v>
      </c>
      <c r="P8135" s="5">
        <v>10</v>
      </c>
      <c r="Q8135" s="5">
        <v>0</v>
      </c>
      <c r="R8135" s="5">
        <v>0</v>
      </c>
      <c r="S8135" s="5" t="s">
        <v>27</v>
      </c>
      <c r="T8135" s="5"/>
    </row>
    <row r="8136" spans="1:20" x14ac:dyDescent="0.25">
      <c r="A8136" s="5">
        <f>8129</f>
      </c>
      <c r="B8136" s="5" t="s">
        <v>8155</v>
      </c>
      <c r="C8136" s="5" t="s">
        <v>26</v>
      </c>
      <c r="D8136" s="5" t="s">
        <v>26</v>
      </c>
      <c r="E8136" s="5">
        <v>22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0</v>
      </c>
      <c r="M8136" s="5">
        <v>0</v>
      </c>
      <c r="N8136" s="5">
        <v>0</v>
      </c>
      <c r="O8136" s="5">
        <v>0</v>
      </c>
      <c r="P8136" s="5">
        <v>10</v>
      </c>
      <c r="Q8136" s="5">
        <v>0</v>
      </c>
      <c r="R8136" s="5">
        <v>0</v>
      </c>
      <c r="S8136" s="5" t="s">
        <v>27</v>
      </c>
      <c r="T8136" s="5"/>
    </row>
    <row r="8137" spans="1:20" x14ac:dyDescent="0.25">
      <c r="A8137" s="5">
        <f>8130</f>
      </c>
      <c r="B8137" s="5" t="s">
        <v>8156</v>
      </c>
      <c r="C8137" s="5" t="s">
        <v>26</v>
      </c>
      <c r="D8137" s="5" t="s">
        <v>26</v>
      </c>
      <c r="E8137" s="5">
        <v>22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10</v>
      </c>
      <c r="Q8137" s="5">
        <v>0</v>
      </c>
      <c r="R8137" s="5">
        <v>0</v>
      </c>
      <c r="S8137" s="5" t="s">
        <v>27</v>
      </c>
      <c r="T8137" s="5"/>
    </row>
    <row r="8138" spans="1:20" x14ac:dyDescent="0.25">
      <c r="A8138" s="5">
        <f>8131</f>
      </c>
      <c r="B8138" s="5" t="s">
        <v>8157</v>
      </c>
      <c r="C8138" s="5" t="s">
        <v>26</v>
      </c>
      <c r="D8138" s="5" t="s">
        <v>26</v>
      </c>
      <c r="E8138" s="5">
        <v>22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10</v>
      </c>
      <c r="Q8138" s="5">
        <v>0</v>
      </c>
      <c r="R8138" s="5">
        <v>0</v>
      </c>
      <c r="S8138" s="5" t="s">
        <v>27</v>
      </c>
      <c r="T8138" s="5"/>
    </row>
    <row r="8139" spans="1:20" x14ac:dyDescent="0.25">
      <c r="A8139" s="5">
        <f>8132</f>
      </c>
      <c r="B8139" s="5" t="s">
        <v>8158</v>
      </c>
      <c r="C8139" s="5" t="s">
        <v>26</v>
      </c>
      <c r="D8139" s="5" t="s">
        <v>26</v>
      </c>
      <c r="E8139" s="5">
        <v>22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10</v>
      </c>
      <c r="Q8139" s="5">
        <v>0</v>
      </c>
      <c r="R8139" s="5">
        <v>0</v>
      </c>
      <c r="S8139" s="5" t="s">
        <v>27</v>
      </c>
      <c r="T8139" s="5"/>
    </row>
    <row r="8140" spans="1:20" x14ac:dyDescent="0.25">
      <c r="A8140" s="5">
        <f>8133</f>
      </c>
      <c r="B8140" s="5" t="s">
        <v>8159</v>
      </c>
      <c r="C8140" s="5" t="s">
        <v>26</v>
      </c>
      <c r="D8140" s="5" t="s">
        <v>26</v>
      </c>
      <c r="E8140" s="5">
        <v>22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10</v>
      </c>
      <c r="Q8140" s="5">
        <v>0</v>
      </c>
      <c r="R8140" s="5">
        <v>0</v>
      </c>
      <c r="S8140" s="5" t="s">
        <v>27</v>
      </c>
      <c r="T8140" s="5"/>
    </row>
    <row r="8141" spans="1:20" x14ac:dyDescent="0.25">
      <c r="A8141" s="5">
        <f>8134</f>
      </c>
      <c r="B8141" s="5" t="s">
        <v>8160</v>
      </c>
      <c r="C8141" s="5" t="s">
        <v>26</v>
      </c>
      <c r="D8141" s="5" t="s">
        <v>26</v>
      </c>
      <c r="E8141" s="5">
        <v>22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10</v>
      </c>
      <c r="Q8141" s="5">
        <v>0</v>
      </c>
      <c r="R8141" s="5">
        <v>0</v>
      </c>
      <c r="S8141" s="5" t="s">
        <v>27</v>
      </c>
      <c r="T8141" s="5"/>
    </row>
    <row r="8142" spans="1:20" x14ac:dyDescent="0.25">
      <c r="A8142" s="5">
        <f>8135</f>
      </c>
      <c r="B8142" s="5" t="s">
        <v>8161</v>
      </c>
      <c r="C8142" s="5" t="s">
        <v>26</v>
      </c>
      <c r="D8142" s="5" t="s">
        <v>26</v>
      </c>
      <c r="E8142" s="5">
        <v>22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10</v>
      </c>
      <c r="Q8142" s="5">
        <v>0</v>
      </c>
      <c r="R8142" s="5">
        <v>0</v>
      </c>
      <c r="S8142" s="5" t="s">
        <v>27</v>
      </c>
      <c r="T8142" s="5"/>
    </row>
    <row r="8143" spans="1:20" x14ac:dyDescent="0.25">
      <c r="A8143" s="5">
        <f>8136</f>
      </c>
      <c r="B8143" s="5" t="s">
        <v>8162</v>
      </c>
      <c r="C8143" s="5" t="s">
        <v>26</v>
      </c>
      <c r="D8143" s="5" t="s">
        <v>26</v>
      </c>
      <c r="E8143" s="5">
        <v>22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10</v>
      </c>
      <c r="Q8143" s="5">
        <v>16</v>
      </c>
      <c r="R8143" s="5">
        <v>23</v>
      </c>
      <c r="S8143" s="5" t="s">
        <v>26</v>
      </c>
      <c r="T8143" s="5"/>
    </row>
    <row r="8144" spans="1:20" x14ac:dyDescent="0.25">
      <c r="A8144" s="5">
        <f>8137</f>
      </c>
      <c r="B8144" s="5" t="s">
        <v>8163</v>
      </c>
      <c r="C8144" s="5" t="s">
        <v>26</v>
      </c>
      <c r="D8144" s="5" t="s">
        <v>26</v>
      </c>
      <c r="E8144" s="5">
        <v>22</v>
      </c>
      <c r="F8144" s="5">
        <v>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5">
        <v>0</v>
      </c>
      <c r="M8144" s="5">
        <v>0</v>
      </c>
      <c r="N8144" s="5">
        <v>0</v>
      </c>
      <c r="O8144" s="5">
        <v>0</v>
      </c>
      <c r="P8144" s="5">
        <v>10</v>
      </c>
      <c r="Q8144" s="5">
        <v>16</v>
      </c>
      <c r="R8144" s="5">
        <v>23</v>
      </c>
      <c r="S8144" s="5" t="s">
        <v>26</v>
      </c>
      <c r="T8144" s="5"/>
    </row>
    <row r="8145" spans="1:20" x14ac:dyDescent="0.25">
      <c r="A8145" s="5">
        <f>8138</f>
      </c>
      <c r="B8145" s="5" t="s">
        <v>8164</v>
      </c>
      <c r="C8145" s="5" t="s">
        <v>26</v>
      </c>
      <c r="D8145" s="5" t="s">
        <v>26</v>
      </c>
      <c r="E8145" s="5">
        <v>22</v>
      </c>
      <c r="F8145" s="5">
        <v>0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5">
        <v>0</v>
      </c>
      <c r="M8145" s="5">
        <v>0</v>
      </c>
      <c r="N8145" s="5">
        <v>0</v>
      </c>
      <c r="O8145" s="5">
        <v>0</v>
      </c>
      <c r="P8145" s="5">
        <v>10</v>
      </c>
      <c r="Q8145" s="5">
        <v>16</v>
      </c>
      <c r="R8145" s="5">
        <v>20</v>
      </c>
      <c r="S8145" s="5" t="s">
        <v>27</v>
      </c>
      <c r="T8145" s="5"/>
    </row>
    <row r="8146" spans="1:20" x14ac:dyDescent="0.25">
      <c r="A8146" s="5">
        <f>8139</f>
      </c>
      <c r="B8146" s="5" t="s">
        <v>8165</v>
      </c>
      <c r="C8146" s="5" t="s">
        <v>26</v>
      </c>
      <c r="D8146" s="5" t="s">
        <v>26</v>
      </c>
      <c r="E8146" s="5">
        <v>22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5">
        <v>0</v>
      </c>
      <c r="M8146" s="5">
        <v>0</v>
      </c>
      <c r="N8146" s="5">
        <v>0</v>
      </c>
      <c r="O8146" s="5">
        <v>0</v>
      </c>
      <c r="P8146" s="5">
        <v>10</v>
      </c>
      <c r="Q8146" s="5">
        <v>16</v>
      </c>
      <c r="R8146" s="5">
        <v>23</v>
      </c>
      <c r="S8146" s="5" t="s">
        <v>26</v>
      </c>
      <c r="T8146" s="5"/>
    </row>
    <row r="8147" spans="1:20" x14ac:dyDescent="0.25">
      <c r="A8147" s="5">
        <f>8140</f>
      </c>
      <c r="B8147" s="5" t="s">
        <v>8166</v>
      </c>
      <c r="C8147" s="5" t="s">
        <v>26</v>
      </c>
      <c r="D8147" s="5" t="s">
        <v>26</v>
      </c>
      <c r="E8147" s="5">
        <v>22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5">
        <v>0</v>
      </c>
      <c r="O8147" s="5">
        <v>0</v>
      </c>
      <c r="P8147" s="5">
        <v>10</v>
      </c>
      <c r="Q8147" s="5">
        <v>16</v>
      </c>
      <c r="R8147" s="5">
        <v>23</v>
      </c>
      <c r="S8147" s="5" t="s">
        <v>26</v>
      </c>
      <c r="T8147" s="5"/>
    </row>
    <row r="8148" spans="1:20" x14ac:dyDescent="0.25">
      <c r="A8148" s="5">
        <f>8141</f>
      </c>
      <c r="B8148" s="5" t="s">
        <v>8167</v>
      </c>
      <c r="C8148" s="5" t="s">
        <v>26</v>
      </c>
      <c r="D8148" s="5" t="s">
        <v>26</v>
      </c>
      <c r="E8148" s="5">
        <v>22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10</v>
      </c>
      <c r="Q8148" s="5">
        <v>16</v>
      </c>
      <c r="R8148" s="5">
        <v>23</v>
      </c>
      <c r="S8148" s="5" t="s">
        <v>26</v>
      </c>
      <c r="T8148" s="5"/>
    </row>
    <row r="8149" spans="1:20" x14ac:dyDescent="0.25">
      <c r="A8149" s="5">
        <f>8142</f>
      </c>
      <c r="B8149" s="5" t="s">
        <v>8168</v>
      </c>
      <c r="C8149" s="5" t="s">
        <v>26</v>
      </c>
      <c r="D8149" s="5" t="s">
        <v>26</v>
      </c>
      <c r="E8149" s="5">
        <v>22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5">
        <v>0</v>
      </c>
      <c r="O8149" s="5">
        <v>0</v>
      </c>
      <c r="P8149" s="5">
        <v>10</v>
      </c>
      <c r="Q8149" s="5">
        <v>16</v>
      </c>
      <c r="R8149" s="5">
        <v>23</v>
      </c>
      <c r="S8149" s="5" t="s">
        <v>26</v>
      </c>
      <c r="T8149" s="5"/>
    </row>
    <row r="8150" spans="1:20" x14ac:dyDescent="0.25">
      <c r="A8150" s="5">
        <f>8143</f>
      </c>
      <c r="B8150" s="5" t="s">
        <v>8169</v>
      </c>
      <c r="C8150" s="5" t="s">
        <v>26</v>
      </c>
      <c r="D8150" s="5" t="s">
        <v>26</v>
      </c>
      <c r="E8150" s="5">
        <v>22</v>
      </c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5">
        <v>0</v>
      </c>
      <c r="O8150" s="5">
        <v>0</v>
      </c>
      <c r="P8150" s="5">
        <v>10</v>
      </c>
      <c r="Q8150" s="5">
        <v>16</v>
      </c>
      <c r="R8150" s="5">
        <v>23</v>
      </c>
      <c r="S8150" s="5" t="s">
        <v>26</v>
      </c>
      <c r="T8150" s="5"/>
    </row>
    <row r="8151" spans="1:20" x14ac:dyDescent="0.25">
      <c r="A8151" s="5">
        <f>8144</f>
      </c>
      <c r="B8151" s="5" t="s">
        <v>8170</v>
      </c>
      <c r="C8151" s="5" t="s">
        <v>26</v>
      </c>
      <c r="D8151" s="5" t="s">
        <v>26</v>
      </c>
      <c r="E8151" s="5">
        <v>22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5">
        <v>0</v>
      </c>
      <c r="O8151" s="5">
        <v>0</v>
      </c>
      <c r="P8151" s="5">
        <v>10</v>
      </c>
      <c r="Q8151" s="5">
        <v>16</v>
      </c>
      <c r="R8151" s="5">
        <v>23</v>
      </c>
      <c r="S8151" s="5" t="s">
        <v>26</v>
      </c>
      <c r="T8151" s="5"/>
    </row>
    <row r="8152" spans="1:20" x14ac:dyDescent="0.25">
      <c r="A8152" s="5">
        <f>8145</f>
      </c>
      <c r="B8152" s="5" t="s">
        <v>8171</v>
      </c>
      <c r="C8152" s="5" t="s">
        <v>26</v>
      </c>
      <c r="D8152" s="5" t="s">
        <v>26</v>
      </c>
      <c r="E8152" s="5">
        <v>22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5">
        <v>0</v>
      </c>
      <c r="O8152" s="5">
        <v>0</v>
      </c>
      <c r="P8152" s="5">
        <v>10</v>
      </c>
      <c r="Q8152" s="5">
        <v>16</v>
      </c>
      <c r="R8152" s="5">
        <v>23</v>
      </c>
      <c r="S8152" s="5" t="s">
        <v>26</v>
      </c>
      <c r="T8152" s="5"/>
    </row>
    <row r="8153" spans="1:20" x14ac:dyDescent="0.25">
      <c r="A8153" s="5">
        <f>8146</f>
      </c>
      <c r="B8153" s="5" t="s">
        <v>8172</v>
      </c>
      <c r="C8153" s="5" t="s">
        <v>26</v>
      </c>
      <c r="D8153" s="5" t="s">
        <v>26</v>
      </c>
      <c r="E8153" s="5">
        <v>22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10</v>
      </c>
      <c r="Q8153" s="5">
        <v>16</v>
      </c>
      <c r="R8153" s="5">
        <v>23</v>
      </c>
      <c r="S8153" s="5" t="s">
        <v>26</v>
      </c>
      <c r="T8153" s="5"/>
    </row>
    <row r="8154" spans="1:20" x14ac:dyDescent="0.25">
      <c r="A8154" s="5">
        <f>8147</f>
      </c>
      <c r="B8154" s="5" t="s">
        <v>8173</v>
      </c>
      <c r="C8154" s="5" t="s">
        <v>26</v>
      </c>
      <c r="D8154" s="5" t="s">
        <v>26</v>
      </c>
      <c r="E8154" s="5">
        <v>22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5">
        <v>0</v>
      </c>
      <c r="O8154" s="5">
        <v>0</v>
      </c>
      <c r="P8154" s="5">
        <v>10</v>
      </c>
      <c r="Q8154" s="5">
        <v>16</v>
      </c>
      <c r="R8154" s="5">
        <v>23</v>
      </c>
      <c r="S8154" s="5" t="s">
        <v>26</v>
      </c>
      <c r="T8154" s="5"/>
    </row>
    <row r="8155" spans="1:20" x14ac:dyDescent="0.25">
      <c r="A8155" s="5">
        <f>8148</f>
      </c>
      <c r="B8155" s="5" t="s">
        <v>8174</v>
      </c>
      <c r="C8155" s="5" t="s">
        <v>26</v>
      </c>
      <c r="D8155" s="5" t="s">
        <v>26</v>
      </c>
      <c r="E8155" s="5">
        <v>22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10</v>
      </c>
      <c r="Q8155" s="5">
        <v>16</v>
      </c>
      <c r="R8155" s="5">
        <v>23</v>
      </c>
      <c r="S8155" s="5" t="s">
        <v>26</v>
      </c>
      <c r="T8155" s="5"/>
    </row>
    <row r="8156" spans="1:20" x14ac:dyDescent="0.25">
      <c r="A8156" s="5">
        <f>8149</f>
      </c>
      <c r="B8156" s="5" t="s">
        <v>8175</v>
      </c>
      <c r="C8156" s="5" t="s">
        <v>26</v>
      </c>
      <c r="D8156" s="5" t="s">
        <v>26</v>
      </c>
      <c r="E8156" s="5">
        <v>22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5">
        <v>0</v>
      </c>
      <c r="O8156" s="5">
        <v>0</v>
      </c>
      <c r="P8156" s="5">
        <v>10</v>
      </c>
      <c r="Q8156" s="5">
        <v>16</v>
      </c>
      <c r="R8156" s="5">
        <v>23</v>
      </c>
      <c r="S8156" s="5" t="s">
        <v>26</v>
      </c>
      <c r="T8156" s="5"/>
    </row>
    <row r="8157" spans="1:20" x14ac:dyDescent="0.25">
      <c r="A8157" s="5">
        <f>8150</f>
      </c>
      <c r="B8157" s="5" t="s">
        <v>8176</v>
      </c>
      <c r="C8157" s="5" t="s">
        <v>26</v>
      </c>
      <c r="D8157" s="5" t="s">
        <v>26</v>
      </c>
      <c r="E8157" s="5">
        <v>22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10</v>
      </c>
      <c r="Q8157" s="5">
        <v>16</v>
      </c>
      <c r="R8157" s="5">
        <v>23</v>
      </c>
      <c r="S8157" s="5" t="s">
        <v>26</v>
      </c>
      <c r="T8157" s="5"/>
    </row>
    <row r="8158" spans="1:20" x14ac:dyDescent="0.25">
      <c r="A8158" s="5">
        <f>8151</f>
      </c>
      <c r="B8158" s="5" t="s">
        <v>8177</v>
      </c>
      <c r="C8158" s="5" t="s">
        <v>26</v>
      </c>
      <c r="D8158" s="5" t="s">
        <v>26</v>
      </c>
      <c r="E8158" s="5">
        <v>22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10</v>
      </c>
      <c r="Q8158" s="5">
        <v>16</v>
      </c>
      <c r="R8158" s="5">
        <v>23</v>
      </c>
      <c r="S8158" s="5" t="s">
        <v>26</v>
      </c>
      <c r="T8158" s="5"/>
    </row>
    <row r="8159" spans="1:20" x14ac:dyDescent="0.25">
      <c r="A8159" s="5">
        <f>8152</f>
      </c>
      <c r="B8159" s="5" t="s">
        <v>8178</v>
      </c>
      <c r="C8159" s="5" t="s">
        <v>26</v>
      </c>
      <c r="D8159" s="5" t="s">
        <v>26</v>
      </c>
      <c r="E8159" s="5">
        <v>22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10</v>
      </c>
      <c r="Q8159" s="5">
        <v>16</v>
      </c>
      <c r="R8159" s="5">
        <v>23</v>
      </c>
      <c r="S8159" s="5" t="s">
        <v>26</v>
      </c>
      <c r="T8159" s="5"/>
    </row>
    <row r="8160" spans="1:20" x14ac:dyDescent="0.25">
      <c r="A8160" s="5">
        <f>8153</f>
      </c>
      <c r="B8160" s="5" t="s">
        <v>8179</v>
      </c>
      <c r="C8160" s="5" t="s">
        <v>26</v>
      </c>
      <c r="D8160" s="5" t="s">
        <v>26</v>
      </c>
      <c r="E8160" s="5">
        <v>22</v>
      </c>
      <c r="F8160" s="5">
        <v>0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10</v>
      </c>
      <c r="Q8160" s="5">
        <v>16</v>
      </c>
      <c r="R8160" s="5">
        <v>23</v>
      </c>
      <c r="S8160" s="5" t="s">
        <v>26</v>
      </c>
      <c r="T8160" s="5"/>
    </row>
    <row r="8161" spans="1:20" x14ac:dyDescent="0.25">
      <c r="A8161" s="5">
        <f>8154</f>
      </c>
      <c r="B8161" s="5" t="s">
        <v>8180</v>
      </c>
      <c r="C8161" s="5" t="s">
        <v>26</v>
      </c>
      <c r="D8161" s="5" t="s">
        <v>26</v>
      </c>
      <c r="E8161" s="5">
        <v>22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10</v>
      </c>
      <c r="Q8161" s="5">
        <v>16</v>
      </c>
      <c r="R8161" s="5">
        <v>23</v>
      </c>
      <c r="S8161" s="5" t="s">
        <v>26</v>
      </c>
      <c r="T8161" s="5"/>
    </row>
    <row r="8162" spans="1:20" x14ac:dyDescent="0.25">
      <c r="A8162" s="5">
        <f>8155</f>
      </c>
      <c r="B8162" s="5" t="s">
        <v>8181</v>
      </c>
      <c r="C8162" s="5" t="s">
        <v>26</v>
      </c>
      <c r="D8162" s="5" t="s">
        <v>26</v>
      </c>
      <c r="E8162" s="5">
        <v>22</v>
      </c>
      <c r="F8162" s="5">
        <v>0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5">
        <v>0</v>
      </c>
      <c r="M8162" s="5">
        <v>0</v>
      </c>
      <c r="N8162" s="5">
        <v>0</v>
      </c>
      <c r="O8162" s="5">
        <v>0</v>
      </c>
      <c r="P8162" s="5">
        <v>10</v>
      </c>
      <c r="Q8162" s="5">
        <v>16</v>
      </c>
      <c r="R8162" s="5">
        <v>23</v>
      </c>
      <c r="S8162" s="5" t="s">
        <v>26</v>
      </c>
      <c r="T8162" s="5"/>
    </row>
    <row r="8163" spans="1:20" x14ac:dyDescent="0.25">
      <c r="A8163" s="5">
        <f>8156</f>
      </c>
      <c r="B8163" s="5" t="s">
        <v>8182</v>
      </c>
      <c r="C8163" s="5" t="s">
        <v>26</v>
      </c>
      <c r="D8163" s="5" t="s">
        <v>26</v>
      </c>
      <c r="E8163" s="5">
        <v>22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10</v>
      </c>
      <c r="Q8163" s="5">
        <v>16</v>
      </c>
      <c r="R8163" s="5">
        <v>23</v>
      </c>
      <c r="S8163" s="5" t="s">
        <v>26</v>
      </c>
      <c r="T8163" s="5"/>
    </row>
    <row r="8164" spans="1:20" x14ac:dyDescent="0.25">
      <c r="A8164" s="5">
        <f>8157</f>
      </c>
      <c r="B8164" s="5" t="s">
        <v>8183</v>
      </c>
      <c r="C8164" s="5" t="s">
        <v>26</v>
      </c>
      <c r="D8164" s="5" t="s">
        <v>26</v>
      </c>
      <c r="E8164" s="5">
        <v>22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10</v>
      </c>
      <c r="Q8164" s="5">
        <v>16</v>
      </c>
      <c r="R8164" s="5">
        <v>23</v>
      </c>
      <c r="S8164" s="5" t="s">
        <v>26</v>
      </c>
      <c r="T8164" s="5"/>
    </row>
    <row r="8165" spans="1:20" x14ac:dyDescent="0.25">
      <c r="A8165" s="5">
        <f>8158</f>
      </c>
      <c r="B8165" s="5" t="s">
        <v>8184</v>
      </c>
      <c r="C8165" s="5" t="s">
        <v>26</v>
      </c>
      <c r="D8165" s="5" t="s">
        <v>26</v>
      </c>
      <c r="E8165" s="5">
        <v>22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10</v>
      </c>
      <c r="Q8165" s="5">
        <v>16</v>
      </c>
      <c r="R8165" s="5">
        <v>23</v>
      </c>
      <c r="S8165" s="5" t="s">
        <v>26</v>
      </c>
      <c r="T8165" s="5"/>
    </row>
    <row r="8166" spans="1:20" x14ac:dyDescent="0.25">
      <c r="A8166" s="5">
        <f>8159</f>
      </c>
      <c r="B8166" s="5" t="s">
        <v>8185</v>
      </c>
      <c r="C8166" s="5" t="s">
        <v>26</v>
      </c>
      <c r="D8166" s="5" t="s">
        <v>26</v>
      </c>
      <c r="E8166" s="5">
        <v>22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10</v>
      </c>
      <c r="Q8166" s="5">
        <v>16</v>
      </c>
      <c r="R8166" s="5">
        <v>23</v>
      </c>
      <c r="S8166" s="5" t="s">
        <v>26</v>
      </c>
      <c r="T8166" s="5"/>
    </row>
    <row r="8167" spans="1:20" x14ac:dyDescent="0.25">
      <c r="A8167" s="5">
        <f>8160</f>
      </c>
      <c r="B8167" s="5" t="s">
        <v>8186</v>
      </c>
      <c r="C8167" s="5" t="s">
        <v>26</v>
      </c>
      <c r="D8167" s="5" t="s">
        <v>26</v>
      </c>
      <c r="E8167" s="5">
        <v>22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5">
        <v>0</v>
      </c>
      <c r="O8167" s="5">
        <v>0</v>
      </c>
      <c r="P8167" s="5">
        <v>10</v>
      </c>
      <c r="Q8167" s="5">
        <v>16</v>
      </c>
      <c r="R8167" s="5">
        <v>23</v>
      </c>
      <c r="S8167" s="5" t="s">
        <v>26</v>
      </c>
      <c r="T8167" s="5"/>
    </row>
    <row r="8168" spans="1:20" x14ac:dyDescent="0.25">
      <c r="A8168" s="5">
        <f>8161</f>
      </c>
      <c r="B8168" s="5" t="s">
        <v>8187</v>
      </c>
      <c r="C8168" s="5" t="s">
        <v>26</v>
      </c>
      <c r="D8168" s="5" t="s">
        <v>26</v>
      </c>
      <c r="E8168" s="5">
        <v>22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10</v>
      </c>
      <c r="Q8168" s="5">
        <v>16</v>
      </c>
      <c r="R8168" s="5">
        <v>23</v>
      </c>
      <c r="S8168" s="5" t="s">
        <v>26</v>
      </c>
      <c r="T8168" s="5"/>
    </row>
    <row r="8169" spans="1:20" x14ac:dyDescent="0.25">
      <c r="A8169" s="5">
        <f>8162</f>
      </c>
      <c r="B8169" s="5" t="s">
        <v>8188</v>
      </c>
      <c r="C8169" s="5" t="s">
        <v>26</v>
      </c>
      <c r="D8169" s="5" t="s">
        <v>26</v>
      </c>
      <c r="E8169" s="5">
        <v>22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5">
        <v>0</v>
      </c>
      <c r="O8169" s="5">
        <v>0</v>
      </c>
      <c r="P8169" s="5">
        <v>10</v>
      </c>
      <c r="Q8169" s="5">
        <v>16</v>
      </c>
      <c r="R8169" s="5">
        <v>23</v>
      </c>
      <c r="S8169" s="5" t="s">
        <v>26</v>
      </c>
      <c r="T8169" s="5"/>
    </row>
    <row r="8170" spans="1:20" x14ac:dyDescent="0.25">
      <c r="A8170" s="5">
        <f>8163</f>
      </c>
      <c r="B8170" s="5" t="s">
        <v>8189</v>
      </c>
      <c r="C8170" s="5" t="s">
        <v>26</v>
      </c>
      <c r="D8170" s="5" t="s">
        <v>26</v>
      </c>
      <c r="E8170" s="5">
        <v>22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10</v>
      </c>
      <c r="Q8170" s="5">
        <v>16</v>
      </c>
      <c r="R8170" s="5">
        <v>23</v>
      </c>
      <c r="S8170" s="5" t="s">
        <v>26</v>
      </c>
      <c r="T8170" s="5"/>
    </row>
    <row r="8171" spans="1:20" x14ac:dyDescent="0.25">
      <c r="A8171" s="5">
        <f>8164</f>
      </c>
      <c r="B8171" s="5" t="s">
        <v>8190</v>
      </c>
      <c r="C8171" s="5" t="s">
        <v>26</v>
      </c>
      <c r="D8171" s="5" t="s">
        <v>26</v>
      </c>
      <c r="E8171" s="5">
        <v>22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10</v>
      </c>
      <c r="Q8171" s="5">
        <v>16</v>
      </c>
      <c r="R8171" s="5">
        <v>23</v>
      </c>
      <c r="S8171" s="5" t="s">
        <v>26</v>
      </c>
      <c r="T8171" s="5"/>
    </row>
    <row r="8172" spans="1:20" x14ac:dyDescent="0.25">
      <c r="A8172" s="5">
        <f>8165</f>
      </c>
      <c r="B8172" s="5" t="s">
        <v>8191</v>
      </c>
      <c r="C8172" s="5" t="s">
        <v>26</v>
      </c>
      <c r="D8172" s="5" t="s">
        <v>26</v>
      </c>
      <c r="E8172" s="5">
        <v>22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10</v>
      </c>
      <c r="Q8172" s="5">
        <v>16</v>
      </c>
      <c r="R8172" s="5">
        <v>23</v>
      </c>
      <c r="S8172" s="5" t="s">
        <v>26</v>
      </c>
      <c r="T8172" s="5"/>
    </row>
    <row r="8173" spans="1:20" x14ac:dyDescent="0.25">
      <c r="A8173" s="5">
        <f>8166</f>
      </c>
      <c r="B8173" s="5" t="s">
        <v>8192</v>
      </c>
      <c r="C8173" s="5" t="s">
        <v>26</v>
      </c>
      <c r="D8173" s="5" t="s">
        <v>26</v>
      </c>
      <c r="E8173" s="5">
        <v>22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5">
        <v>0</v>
      </c>
      <c r="O8173" s="5">
        <v>0</v>
      </c>
      <c r="P8173" s="5">
        <v>10</v>
      </c>
      <c r="Q8173" s="5">
        <v>16</v>
      </c>
      <c r="R8173" s="5">
        <v>23</v>
      </c>
      <c r="S8173" s="5" t="s">
        <v>26</v>
      </c>
      <c r="T8173" s="5"/>
    </row>
    <row r="8174" spans="1:20" x14ac:dyDescent="0.25">
      <c r="A8174" s="5">
        <f>8167</f>
      </c>
      <c r="B8174" s="5" t="s">
        <v>8193</v>
      </c>
      <c r="C8174" s="5" t="s">
        <v>26</v>
      </c>
      <c r="D8174" s="5" t="s">
        <v>26</v>
      </c>
      <c r="E8174" s="5">
        <v>22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10</v>
      </c>
      <c r="Q8174" s="5">
        <v>16</v>
      </c>
      <c r="R8174" s="5">
        <v>23</v>
      </c>
      <c r="S8174" s="5" t="s">
        <v>26</v>
      </c>
      <c r="T8174" s="5"/>
    </row>
    <row r="8175" spans="1:20" x14ac:dyDescent="0.25">
      <c r="A8175" s="5">
        <f>8168</f>
      </c>
      <c r="B8175" s="5" t="s">
        <v>8194</v>
      </c>
      <c r="C8175" s="5" t="s">
        <v>26</v>
      </c>
      <c r="D8175" s="5" t="s">
        <v>26</v>
      </c>
      <c r="E8175" s="5">
        <v>22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10</v>
      </c>
      <c r="Q8175" s="5">
        <v>16</v>
      </c>
      <c r="R8175" s="5">
        <v>23</v>
      </c>
      <c r="S8175" s="5" t="s">
        <v>26</v>
      </c>
      <c r="T8175" s="5"/>
    </row>
    <row r="8176" spans="1:20" x14ac:dyDescent="0.25">
      <c r="A8176" s="5">
        <f>8169</f>
      </c>
      <c r="B8176" s="5" t="s">
        <v>8195</v>
      </c>
      <c r="C8176" s="5" t="s">
        <v>26</v>
      </c>
      <c r="D8176" s="5" t="s">
        <v>26</v>
      </c>
      <c r="E8176" s="5">
        <v>22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10</v>
      </c>
      <c r="Q8176" s="5">
        <v>16</v>
      </c>
      <c r="R8176" s="5">
        <v>20</v>
      </c>
      <c r="S8176" s="5" t="s">
        <v>27</v>
      </c>
      <c r="T8176" s="5"/>
    </row>
    <row r="8177" spans="1:20" x14ac:dyDescent="0.25">
      <c r="A8177" s="5">
        <f>8170</f>
      </c>
      <c r="B8177" s="5" t="s">
        <v>8196</v>
      </c>
      <c r="C8177" s="5" t="s">
        <v>26</v>
      </c>
      <c r="D8177" s="5" t="s">
        <v>26</v>
      </c>
      <c r="E8177" s="5">
        <v>22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10</v>
      </c>
      <c r="Q8177" s="5">
        <v>16</v>
      </c>
      <c r="R8177" s="5">
        <v>22</v>
      </c>
      <c r="S8177" s="5" t="s">
        <v>26</v>
      </c>
      <c r="T8177" s="5"/>
    </row>
    <row r="8178" spans="1:20" x14ac:dyDescent="0.25">
      <c r="A8178" s="5">
        <f>8171</f>
      </c>
      <c r="B8178" s="5" t="s">
        <v>8197</v>
      </c>
      <c r="C8178" s="5" t="s">
        <v>26</v>
      </c>
      <c r="D8178" s="5" t="s">
        <v>26</v>
      </c>
      <c r="E8178" s="5">
        <v>22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10</v>
      </c>
      <c r="Q8178" s="5">
        <v>16</v>
      </c>
      <c r="R8178" s="5">
        <v>22</v>
      </c>
      <c r="S8178" s="5" t="s">
        <v>26</v>
      </c>
      <c r="T8178" s="5"/>
    </row>
    <row r="8179" spans="1:20" x14ac:dyDescent="0.25">
      <c r="A8179" s="5">
        <f>8172</f>
      </c>
      <c r="B8179" s="5" t="s">
        <v>8198</v>
      </c>
      <c r="C8179" s="5" t="s">
        <v>26</v>
      </c>
      <c r="D8179" s="5" t="s">
        <v>26</v>
      </c>
      <c r="E8179" s="5">
        <v>22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10</v>
      </c>
      <c r="Q8179" s="5">
        <v>16</v>
      </c>
      <c r="R8179" s="5">
        <v>22</v>
      </c>
      <c r="S8179" s="5" t="s">
        <v>26</v>
      </c>
      <c r="T8179" s="5"/>
    </row>
    <row r="8180" spans="1:20" x14ac:dyDescent="0.25">
      <c r="A8180" s="5">
        <f>8173</f>
      </c>
      <c r="B8180" s="5" t="s">
        <v>8199</v>
      </c>
      <c r="C8180" s="5" t="s">
        <v>26</v>
      </c>
      <c r="D8180" s="5" t="s">
        <v>26</v>
      </c>
      <c r="E8180" s="5">
        <v>22</v>
      </c>
      <c r="F8180" s="5">
        <v>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5">
        <v>0</v>
      </c>
      <c r="O8180" s="5">
        <v>0</v>
      </c>
      <c r="P8180" s="5">
        <v>10</v>
      </c>
      <c r="Q8180" s="5">
        <v>16</v>
      </c>
      <c r="R8180" s="5">
        <v>22</v>
      </c>
      <c r="S8180" s="5" t="s">
        <v>26</v>
      </c>
      <c r="T8180" s="5"/>
    </row>
    <row r="8181" spans="1:20" x14ac:dyDescent="0.25">
      <c r="A8181" s="5">
        <f>8174</f>
      </c>
      <c r="B8181" s="5" t="s">
        <v>8200</v>
      </c>
      <c r="C8181" s="5" t="s">
        <v>26</v>
      </c>
      <c r="D8181" s="5" t="s">
        <v>26</v>
      </c>
      <c r="E8181" s="5">
        <v>22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10</v>
      </c>
      <c r="Q8181" s="5">
        <v>16</v>
      </c>
      <c r="R8181" s="5">
        <v>22</v>
      </c>
      <c r="S8181" s="5" t="s">
        <v>26</v>
      </c>
      <c r="T8181" s="5"/>
    </row>
    <row r="8182" spans="1:20" x14ac:dyDescent="0.25">
      <c r="A8182" s="5">
        <f>8175</f>
      </c>
      <c r="B8182" s="5" t="s">
        <v>8201</v>
      </c>
      <c r="C8182" s="5" t="s">
        <v>26</v>
      </c>
      <c r="D8182" s="5" t="s">
        <v>26</v>
      </c>
      <c r="E8182" s="5">
        <v>22</v>
      </c>
      <c r="F8182" s="5">
        <v>0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10</v>
      </c>
      <c r="Q8182" s="5">
        <v>16</v>
      </c>
      <c r="R8182" s="5">
        <v>22</v>
      </c>
      <c r="S8182" s="5" t="s">
        <v>26</v>
      </c>
      <c r="T8182" s="5"/>
    </row>
    <row r="8183" spans="1:20" x14ac:dyDescent="0.25">
      <c r="A8183" s="5">
        <f>8176</f>
      </c>
      <c r="B8183" s="5" t="s">
        <v>8202</v>
      </c>
      <c r="C8183" s="5" t="s">
        <v>26</v>
      </c>
      <c r="D8183" s="5" t="s">
        <v>26</v>
      </c>
      <c r="E8183" s="5">
        <v>22</v>
      </c>
      <c r="F8183" s="5">
        <v>0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5">
        <v>0</v>
      </c>
      <c r="N8183" s="5">
        <v>0</v>
      </c>
      <c r="O8183" s="5">
        <v>0</v>
      </c>
      <c r="P8183" s="5">
        <v>10</v>
      </c>
      <c r="Q8183" s="5">
        <v>16</v>
      </c>
      <c r="R8183" s="5">
        <v>22</v>
      </c>
      <c r="S8183" s="5" t="s">
        <v>26</v>
      </c>
      <c r="T8183" s="5"/>
    </row>
    <row r="8184" spans="1:20" x14ac:dyDescent="0.25">
      <c r="A8184" s="5">
        <f>8177</f>
      </c>
      <c r="B8184" s="5" t="s">
        <v>8203</v>
      </c>
      <c r="C8184" s="5" t="s">
        <v>26</v>
      </c>
      <c r="D8184" s="5" t="s">
        <v>26</v>
      </c>
      <c r="E8184" s="5">
        <v>22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0</v>
      </c>
      <c r="O8184" s="5">
        <v>0</v>
      </c>
      <c r="P8184" s="5">
        <v>10</v>
      </c>
      <c r="Q8184" s="5">
        <v>16</v>
      </c>
      <c r="R8184" s="5">
        <v>22</v>
      </c>
      <c r="S8184" s="5" t="s">
        <v>26</v>
      </c>
      <c r="T8184" s="5"/>
    </row>
    <row r="8185" spans="1:20" x14ac:dyDescent="0.25">
      <c r="A8185" s="5">
        <f>8178</f>
      </c>
      <c r="B8185" s="5" t="s">
        <v>8204</v>
      </c>
      <c r="C8185" s="5" t="s">
        <v>26</v>
      </c>
      <c r="D8185" s="5" t="s">
        <v>26</v>
      </c>
      <c r="E8185" s="5">
        <v>22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10</v>
      </c>
      <c r="Q8185" s="5">
        <v>16</v>
      </c>
      <c r="R8185" s="5">
        <v>22</v>
      </c>
      <c r="S8185" s="5" t="s">
        <v>26</v>
      </c>
      <c r="T8185" s="5"/>
    </row>
    <row r="8186" spans="1:20" x14ac:dyDescent="0.25">
      <c r="A8186" s="5">
        <f>8179</f>
      </c>
      <c r="B8186" s="5" t="s">
        <v>8205</v>
      </c>
      <c r="C8186" s="5" t="s">
        <v>26</v>
      </c>
      <c r="D8186" s="5" t="s">
        <v>26</v>
      </c>
      <c r="E8186" s="5">
        <v>22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0</v>
      </c>
      <c r="O8186" s="5">
        <v>0</v>
      </c>
      <c r="P8186" s="5">
        <v>10</v>
      </c>
      <c r="Q8186" s="5">
        <v>16</v>
      </c>
      <c r="R8186" s="5">
        <v>22</v>
      </c>
      <c r="S8186" s="5" t="s">
        <v>26</v>
      </c>
      <c r="T8186" s="5"/>
    </row>
    <row r="8187" spans="1:20" x14ac:dyDescent="0.25">
      <c r="A8187" s="5">
        <f>8180</f>
      </c>
      <c r="B8187" s="5" t="s">
        <v>8206</v>
      </c>
      <c r="C8187" s="5" t="s">
        <v>26</v>
      </c>
      <c r="D8187" s="5" t="s">
        <v>26</v>
      </c>
      <c r="E8187" s="5">
        <v>22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0</v>
      </c>
      <c r="O8187" s="5">
        <v>0</v>
      </c>
      <c r="P8187" s="5">
        <v>10</v>
      </c>
      <c r="Q8187" s="5">
        <v>16</v>
      </c>
      <c r="R8187" s="5">
        <v>22</v>
      </c>
      <c r="S8187" s="5" t="s">
        <v>26</v>
      </c>
      <c r="T8187" s="5"/>
    </row>
    <row r="8188" spans="1:20" x14ac:dyDescent="0.25">
      <c r="A8188" s="5">
        <f>8181</f>
      </c>
      <c r="B8188" s="5" t="s">
        <v>8207</v>
      </c>
      <c r="C8188" s="5" t="s">
        <v>26</v>
      </c>
      <c r="D8188" s="5" t="s">
        <v>26</v>
      </c>
      <c r="E8188" s="5">
        <v>22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10</v>
      </c>
      <c r="Q8188" s="5">
        <v>16</v>
      </c>
      <c r="R8188" s="5">
        <v>22</v>
      </c>
      <c r="S8188" s="5" t="s">
        <v>26</v>
      </c>
      <c r="T8188" s="5"/>
    </row>
    <row r="8189" spans="1:20" x14ac:dyDescent="0.25">
      <c r="A8189" s="5">
        <f>8182</f>
      </c>
      <c r="B8189" s="5" t="s">
        <v>8208</v>
      </c>
      <c r="C8189" s="5" t="s">
        <v>26</v>
      </c>
      <c r="D8189" s="5" t="s">
        <v>26</v>
      </c>
      <c r="E8189" s="5">
        <v>22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10</v>
      </c>
      <c r="Q8189" s="5">
        <v>16</v>
      </c>
      <c r="R8189" s="5">
        <v>22</v>
      </c>
      <c r="S8189" s="5" t="s">
        <v>26</v>
      </c>
      <c r="T8189" s="5"/>
    </row>
    <row r="8190" spans="1:20" x14ac:dyDescent="0.25">
      <c r="A8190" s="5">
        <f>8183</f>
      </c>
      <c r="B8190" s="5" t="s">
        <v>8209</v>
      </c>
      <c r="C8190" s="5" t="s">
        <v>26</v>
      </c>
      <c r="D8190" s="5" t="s">
        <v>26</v>
      </c>
      <c r="E8190" s="5">
        <v>22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10</v>
      </c>
      <c r="Q8190" s="5">
        <v>16</v>
      </c>
      <c r="R8190" s="5">
        <v>22</v>
      </c>
      <c r="S8190" s="5" t="s">
        <v>26</v>
      </c>
      <c r="T8190" s="5"/>
    </row>
    <row r="8191" spans="1:20" x14ac:dyDescent="0.25">
      <c r="A8191" s="5">
        <f>8184</f>
      </c>
      <c r="B8191" s="5" t="s">
        <v>8210</v>
      </c>
      <c r="C8191" s="5" t="s">
        <v>26</v>
      </c>
      <c r="D8191" s="5" t="s">
        <v>26</v>
      </c>
      <c r="E8191" s="5">
        <v>22</v>
      </c>
      <c r="F8191" s="5">
        <v>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5">
        <v>0</v>
      </c>
      <c r="N8191" s="5">
        <v>0</v>
      </c>
      <c r="O8191" s="5">
        <v>0</v>
      </c>
      <c r="P8191" s="5">
        <v>10</v>
      </c>
      <c r="Q8191" s="5">
        <v>16</v>
      </c>
      <c r="R8191" s="5">
        <v>22</v>
      </c>
      <c r="S8191" s="5" t="s">
        <v>26</v>
      </c>
      <c r="T8191" s="5"/>
    </row>
    <row r="8192" spans="1:20" x14ac:dyDescent="0.25">
      <c r="A8192" s="5">
        <f>8185</f>
      </c>
      <c r="B8192" s="5" t="s">
        <v>8211</v>
      </c>
      <c r="C8192" s="5" t="s">
        <v>26</v>
      </c>
      <c r="D8192" s="5" t="s">
        <v>26</v>
      </c>
      <c r="E8192" s="5">
        <v>22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5">
        <v>0</v>
      </c>
      <c r="O8192" s="5">
        <v>0</v>
      </c>
      <c r="P8192" s="5">
        <v>10</v>
      </c>
      <c r="Q8192" s="5">
        <v>16</v>
      </c>
      <c r="R8192" s="5">
        <v>22</v>
      </c>
      <c r="S8192" s="5" t="s">
        <v>26</v>
      </c>
      <c r="T8192" s="5"/>
    </row>
    <row r="8193" spans="1:20" x14ac:dyDescent="0.25">
      <c r="A8193" s="5">
        <f>8186</f>
      </c>
      <c r="B8193" s="5" t="s">
        <v>8212</v>
      </c>
      <c r="C8193" s="5" t="s">
        <v>26</v>
      </c>
      <c r="D8193" s="5" t="s">
        <v>26</v>
      </c>
      <c r="E8193" s="5">
        <v>22</v>
      </c>
      <c r="F8193" s="5">
        <v>0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5">
        <v>0</v>
      </c>
      <c r="M8193" s="5">
        <v>0</v>
      </c>
      <c r="N8193" s="5">
        <v>0</v>
      </c>
      <c r="O8193" s="5">
        <v>0</v>
      </c>
      <c r="P8193" s="5">
        <v>10</v>
      </c>
      <c r="Q8193" s="5">
        <v>16</v>
      </c>
      <c r="R8193" s="5">
        <v>22</v>
      </c>
      <c r="S8193" s="5" t="s">
        <v>26</v>
      </c>
      <c r="T8193" s="5"/>
    </row>
    <row r="8194" spans="1:20" x14ac:dyDescent="0.25">
      <c r="A8194" s="5">
        <f>8187</f>
      </c>
      <c r="B8194" s="5" t="s">
        <v>8213</v>
      </c>
      <c r="C8194" s="5" t="s">
        <v>26</v>
      </c>
      <c r="D8194" s="5" t="s">
        <v>26</v>
      </c>
      <c r="E8194" s="5">
        <v>22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5">
        <v>0</v>
      </c>
      <c r="O8194" s="5">
        <v>0</v>
      </c>
      <c r="P8194" s="5">
        <v>10</v>
      </c>
      <c r="Q8194" s="5">
        <v>16</v>
      </c>
      <c r="R8194" s="5">
        <v>22</v>
      </c>
      <c r="S8194" s="5" t="s">
        <v>26</v>
      </c>
      <c r="T8194" s="5"/>
    </row>
    <row r="8195" spans="1:20" x14ac:dyDescent="0.25">
      <c r="A8195" s="5">
        <f>8188</f>
      </c>
      <c r="B8195" s="5" t="s">
        <v>8214</v>
      </c>
      <c r="C8195" s="5" t="s">
        <v>26</v>
      </c>
      <c r="D8195" s="5" t="s">
        <v>26</v>
      </c>
      <c r="E8195" s="5">
        <v>22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10</v>
      </c>
      <c r="Q8195" s="5">
        <v>16</v>
      </c>
      <c r="R8195" s="5">
        <v>22</v>
      </c>
      <c r="S8195" s="5" t="s">
        <v>26</v>
      </c>
      <c r="T8195" s="5"/>
    </row>
    <row r="8196" spans="1:20" x14ac:dyDescent="0.25">
      <c r="A8196" s="5">
        <f>8189</f>
      </c>
      <c r="B8196" s="5" t="s">
        <v>8215</v>
      </c>
      <c r="C8196" s="5" t="s">
        <v>26</v>
      </c>
      <c r="D8196" s="5" t="s">
        <v>26</v>
      </c>
      <c r="E8196" s="5">
        <v>22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5">
        <v>0</v>
      </c>
      <c r="O8196" s="5">
        <v>0</v>
      </c>
      <c r="P8196" s="5">
        <v>10</v>
      </c>
      <c r="Q8196" s="5">
        <v>16</v>
      </c>
      <c r="R8196" s="5">
        <v>22</v>
      </c>
      <c r="S8196" s="5" t="s">
        <v>26</v>
      </c>
      <c r="T8196" s="5"/>
    </row>
    <row r="8197" spans="1:20" x14ac:dyDescent="0.25">
      <c r="A8197" s="5">
        <f>8190</f>
      </c>
      <c r="B8197" s="5" t="s">
        <v>8216</v>
      </c>
      <c r="C8197" s="5" t="s">
        <v>26</v>
      </c>
      <c r="D8197" s="5" t="s">
        <v>26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5">
        <v>0</v>
      </c>
      <c r="O8197" s="5">
        <v>0</v>
      </c>
      <c r="P8197" s="5">
        <v>10</v>
      </c>
      <c r="Q8197" s="5">
        <v>0</v>
      </c>
      <c r="R8197" s="5">
        <v>0</v>
      </c>
      <c r="S8197" s="5" t="s">
        <v>26</v>
      </c>
      <c r="T8197" s="5"/>
    </row>
    <row r="8198" spans="1:20" x14ac:dyDescent="0.25">
      <c r="A8198" s="5">
        <f>8191</f>
      </c>
      <c r="B8198" s="5" t="s">
        <v>8217</v>
      </c>
      <c r="C8198" s="5" t="s">
        <v>26</v>
      </c>
      <c r="D8198" s="5" t="s">
        <v>26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s="5">
        <v>0</v>
      </c>
      <c r="N8198" s="5">
        <v>0</v>
      </c>
      <c r="O8198" s="5">
        <v>0</v>
      </c>
      <c r="P8198" s="5">
        <v>10</v>
      </c>
      <c r="Q8198" s="5">
        <v>0</v>
      </c>
      <c r="R8198" s="5">
        <v>0</v>
      </c>
      <c r="S8198" s="5" t="s">
        <v>26</v>
      </c>
      <c r="T8198" s="5"/>
    </row>
    <row r="8199" spans="1:20" x14ac:dyDescent="0.25">
      <c r="A8199" s="5">
        <f>8192</f>
      </c>
      <c r="B8199" s="5" t="s">
        <v>8218</v>
      </c>
      <c r="C8199" s="5" t="s">
        <v>26</v>
      </c>
      <c r="D8199" s="5" t="s">
        <v>26</v>
      </c>
      <c r="E8199" s="5">
        <v>0</v>
      </c>
      <c r="F8199" s="5">
        <v>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5">
        <v>0</v>
      </c>
      <c r="M8199" s="5">
        <v>0</v>
      </c>
      <c r="N8199" s="5">
        <v>0</v>
      </c>
      <c r="O8199" s="5">
        <v>0</v>
      </c>
      <c r="P8199" s="5">
        <v>10</v>
      </c>
      <c r="Q8199" s="5">
        <v>0</v>
      </c>
      <c r="R8199" s="5">
        <v>0</v>
      </c>
      <c r="S8199" s="5" t="s">
        <v>26</v>
      </c>
      <c r="T8199" s="5"/>
    </row>
    <row r="8200" spans="1:20" x14ac:dyDescent="0.25">
      <c r="A8200" s="5">
        <f>8193</f>
      </c>
      <c r="B8200" s="5" t="s">
        <v>8219</v>
      </c>
      <c r="C8200" s="5" t="s">
        <v>26</v>
      </c>
      <c r="D8200" s="5" t="s">
        <v>26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5">
        <v>0</v>
      </c>
      <c r="N8200" s="5">
        <v>0</v>
      </c>
      <c r="O8200" s="5">
        <v>0</v>
      </c>
      <c r="P8200" s="5">
        <v>10</v>
      </c>
      <c r="Q8200" s="5">
        <v>0</v>
      </c>
      <c r="R8200" s="5">
        <v>0</v>
      </c>
      <c r="S8200" s="5" t="s">
        <v>26</v>
      </c>
      <c r="T8200" s="5"/>
    </row>
    <row r="8201" spans="1:20" x14ac:dyDescent="0.25">
      <c r="A8201" s="5">
        <f>8194</f>
      </c>
      <c r="B8201" s="5" t="s">
        <v>8220</v>
      </c>
      <c r="C8201" s="5" t="s">
        <v>26</v>
      </c>
      <c r="D8201" s="5" t="s">
        <v>26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5">
        <v>0</v>
      </c>
      <c r="O8201" s="5">
        <v>0</v>
      </c>
      <c r="P8201" s="5">
        <v>10</v>
      </c>
      <c r="Q8201" s="5">
        <v>0</v>
      </c>
      <c r="R8201" s="5">
        <v>0</v>
      </c>
      <c r="S8201" s="5" t="s">
        <v>26</v>
      </c>
      <c r="T8201" s="5"/>
    </row>
    <row r="8202" spans="1:20" x14ac:dyDescent="0.25">
      <c r="A8202" s="5">
        <f>8195</f>
      </c>
      <c r="B8202" s="5" t="s">
        <v>8221</v>
      </c>
      <c r="C8202" s="5" t="s">
        <v>26</v>
      </c>
      <c r="D8202" s="5" t="s">
        <v>26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5">
        <v>0</v>
      </c>
      <c r="O8202" s="5">
        <v>0</v>
      </c>
      <c r="P8202" s="5">
        <v>10</v>
      </c>
      <c r="Q8202" s="5">
        <v>0</v>
      </c>
      <c r="R8202" s="5">
        <v>0</v>
      </c>
      <c r="S8202" s="5" t="s">
        <v>26</v>
      </c>
      <c r="T8202" s="5"/>
    </row>
    <row r="8203" spans="1:20" x14ac:dyDescent="0.25">
      <c r="A8203" s="5">
        <f>8196</f>
      </c>
      <c r="B8203" s="5" t="s">
        <v>8222</v>
      </c>
      <c r="C8203" s="5" t="s">
        <v>26</v>
      </c>
      <c r="D8203" s="5" t="s">
        <v>26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5">
        <v>0</v>
      </c>
      <c r="M8203" s="5">
        <v>0</v>
      </c>
      <c r="N8203" s="5">
        <v>0</v>
      </c>
      <c r="O8203" s="5">
        <v>0</v>
      </c>
      <c r="P8203" s="5">
        <v>10</v>
      </c>
      <c r="Q8203" s="5">
        <v>0</v>
      </c>
      <c r="R8203" s="5">
        <v>0</v>
      </c>
      <c r="S8203" s="5" t="s">
        <v>26</v>
      </c>
      <c r="T8203" s="5"/>
    </row>
    <row r="8204" spans="1:20" x14ac:dyDescent="0.25">
      <c r="A8204" s="5">
        <f>8197</f>
      </c>
      <c r="B8204" s="5" t="s">
        <v>8223</v>
      </c>
      <c r="C8204" s="5" t="s">
        <v>26</v>
      </c>
      <c r="D8204" s="5" t="s">
        <v>26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5">
        <v>0</v>
      </c>
      <c r="O8204" s="5">
        <v>0</v>
      </c>
      <c r="P8204" s="5">
        <v>10</v>
      </c>
      <c r="Q8204" s="5">
        <v>0</v>
      </c>
      <c r="R8204" s="5">
        <v>0</v>
      </c>
      <c r="S8204" s="5" t="s">
        <v>26</v>
      </c>
      <c r="T8204" s="5"/>
    </row>
    <row r="8205" spans="1:20" x14ac:dyDescent="0.25">
      <c r="A8205" s="5">
        <f>8198</f>
      </c>
      <c r="B8205" s="5" t="s">
        <v>8224</v>
      </c>
      <c r="C8205" s="5" t="s">
        <v>26</v>
      </c>
      <c r="D8205" s="5" t="s">
        <v>26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5">
        <v>0</v>
      </c>
      <c r="M8205" s="5">
        <v>0</v>
      </c>
      <c r="N8205" s="5">
        <v>0</v>
      </c>
      <c r="O8205" s="5">
        <v>0</v>
      </c>
      <c r="P8205" s="5">
        <v>10</v>
      </c>
      <c r="Q8205" s="5">
        <v>0</v>
      </c>
      <c r="R8205" s="5">
        <v>0</v>
      </c>
      <c r="S8205" s="5" t="s">
        <v>26</v>
      </c>
      <c r="T8205" s="5"/>
    </row>
    <row r="8206" spans="1:20" x14ac:dyDescent="0.25">
      <c r="A8206" s="5">
        <f>8199</f>
      </c>
      <c r="B8206" s="5" t="s">
        <v>8225</v>
      </c>
      <c r="C8206" s="5" t="s">
        <v>26</v>
      </c>
      <c r="D8206" s="5" t="s">
        <v>26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5">
        <v>0</v>
      </c>
      <c r="O8206" s="5">
        <v>0</v>
      </c>
      <c r="P8206" s="5">
        <v>10</v>
      </c>
      <c r="Q8206" s="5">
        <v>0</v>
      </c>
      <c r="R8206" s="5">
        <v>0</v>
      </c>
      <c r="S8206" s="5" t="s">
        <v>26</v>
      </c>
      <c r="T8206" s="5"/>
    </row>
    <row r="8207" spans="1:20" x14ac:dyDescent="0.25">
      <c r="A8207" s="5">
        <f>8200</f>
      </c>
      <c r="B8207" s="5" t="s">
        <v>8226</v>
      </c>
      <c r="C8207" s="5" t="s">
        <v>26</v>
      </c>
      <c r="D8207" s="5" t="s">
        <v>26</v>
      </c>
      <c r="E8207" s="5">
        <v>0</v>
      </c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5">
        <v>0</v>
      </c>
      <c r="O8207" s="5">
        <v>0</v>
      </c>
      <c r="P8207" s="5">
        <v>10</v>
      </c>
      <c r="Q8207" s="5">
        <v>0</v>
      </c>
      <c r="R8207" s="5">
        <v>0</v>
      </c>
      <c r="S8207" s="5" t="s">
        <v>26</v>
      </c>
      <c r="T8207" s="5"/>
    </row>
    <row r="8208" spans="1:20" x14ac:dyDescent="0.25">
      <c r="A8208" s="5">
        <f>8201</f>
      </c>
      <c r="B8208" s="5" t="s">
        <v>8227</v>
      </c>
      <c r="C8208" s="5" t="s">
        <v>26</v>
      </c>
      <c r="D8208" s="5" t="s">
        <v>26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5">
        <v>0</v>
      </c>
      <c r="O8208" s="5">
        <v>0</v>
      </c>
      <c r="P8208" s="5">
        <v>10</v>
      </c>
      <c r="Q8208" s="5">
        <v>0</v>
      </c>
      <c r="R8208" s="5">
        <v>0</v>
      </c>
      <c r="S8208" s="5" t="s">
        <v>26</v>
      </c>
      <c r="T8208" s="5"/>
    </row>
    <row r="8209" spans="1:20" x14ac:dyDescent="0.25">
      <c r="A8209" s="5">
        <f>8202</f>
      </c>
      <c r="B8209" s="5" t="s">
        <v>8228</v>
      </c>
      <c r="C8209" s="5" t="s">
        <v>26</v>
      </c>
      <c r="D8209" s="5" t="s">
        <v>26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5">
        <v>0</v>
      </c>
      <c r="O8209" s="5">
        <v>0</v>
      </c>
      <c r="P8209" s="5">
        <v>10</v>
      </c>
      <c r="Q8209" s="5">
        <v>0</v>
      </c>
      <c r="R8209" s="5">
        <v>0</v>
      </c>
      <c r="S8209" s="5" t="s">
        <v>26</v>
      </c>
      <c r="T8209" s="5"/>
    </row>
    <row r="8210" spans="1:20" x14ac:dyDescent="0.25">
      <c r="A8210" s="5">
        <f>8203</f>
      </c>
      <c r="B8210" s="5" t="s">
        <v>8229</v>
      </c>
      <c r="C8210" s="5" t="s">
        <v>26</v>
      </c>
      <c r="D8210" s="5" t="s">
        <v>26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10</v>
      </c>
      <c r="Q8210" s="5">
        <v>0</v>
      </c>
      <c r="R8210" s="5">
        <v>0</v>
      </c>
      <c r="S8210" s="5" t="s">
        <v>26</v>
      </c>
      <c r="T8210" s="5"/>
    </row>
    <row r="8211" spans="1:20" x14ac:dyDescent="0.25">
      <c r="A8211" s="5">
        <f>8204</f>
      </c>
      <c r="B8211" s="5" t="s">
        <v>8230</v>
      </c>
      <c r="C8211" s="5" t="s">
        <v>26</v>
      </c>
      <c r="D8211" s="5" t="s">
        <v>26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5">
        <v>0</v>
      </c>
      <c r="O8211" s="5">
        <v>0</v>
      </c>
      <c r="P8211" s="5">
        <v>10</v>
      </c>
      <c r="Q8211" s="5">
        <v>0</v>
      </c>
      <c r="R8211" s="5">
        <v>0</v>
      </c>
      <c r="S8211" s="5" t="s">
        <v>26</v>
      </c>
      <c r="T8211" s="5"/>
    </row>
    <row r="8212" spans="1:20" x14ac:dyDescent="0.25">
      <c r="A8212" s="5">
        <f>8205</f>
      </c>
      <c r="B8212" s="5" t="s">
        <v>8231</v>
      </c>
      <c r="C8212" s="5" t="s">
        <v>26</v>
      </c>
      <c r="D8212" s="5" t="s">
        <v>26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10</v>
      </c>
      <c r="Q8212" s="5">
        <v>0</v>
      </c>
      <c r="R8212" s="5">
        <v>0</v>
      </c>
      <c r="S8212" s="5" t="s">
        <v>26</v>
      </c>
      <c r="T8212" s="5"/>
    </row>
    <row r="8213" spans="1:20" x14ac:dyDescent="0.25">
      <c r="A8213" s="5">
        <f>8206</f>
      </c>
      <c r="B8213" s="5" t="s">
        <v>8232</v>
      </c>
      <c r="C8213" s="5" t="s">
        <v>26</v>
      </c>
      <c r="D8213" s="5" t="s">
        <v>26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10</v>
      </c>
      <c r="Q8213" s="5">
        <v>0</v>
      </c>
      <c r="R8213" s="5">
        <v>0</v>
      </c>
      <c r="S8213" s="5" t="s">
        <v>26</v>
      </c>
      <c r="T8213" s="5"/>
    </row>
    <row r="8214" spans="1:20" x14ac:dyDescent="0.25">
      <c r="A8214" s="5">
        <f>8207</f>
      </c>
      <c r="B8214" s="5" t="s">
        <v>8233</v>
      </c>
      <c r="C8214" s="5" t="s">
        <v>26</v>
      </c>
      <c r="D8214" s="5" t="s">
        <v>26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5">
        <v>0</v>
      </c>
      <c r="O8214" s="5">
        <v>0</v>
      </c>
      <c r="P8214" s="5">
        <v>10</v>
      </c>
      <c r="Q8214" s="5">
        <v>0</v>
      </c>
      <c r="R8214" s="5">
        <v>0</v>
      </c>
      <c r="S8214" s="5" t="s">
        <v>26</v>
      </c>
      <c r="T8214" s="5"/>
    </row>
    <row r="8215" spans="1:20" x14ac:dyDescent="0.25">
      <c r="A8215" s="5">
        <f>8208</f>
      </c>
      <c r="B8215" s="5" t="s">
        <v>8234</v>
      </c>
      <c r="C8215" s="5" t="s">
        <v>26</v>
      </c>
      <c r="D8215" s="5" t="s">
        <v>26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5">
        <v>0</v>
      </c>
      <c r="M8215" s="5">
        <v>0</v>
      </c>
      <c r="N8215" s="5">
        <v>0</v>
      </c>
      <c r="O8215" s="5">
        <v>0</v>
      </c>
      <c r="P8215" s="5">
        <v>10</v>
      </c>
      <c r="Q8215" s="5">
        <v>0</v>
      </c>
      <c r="R8215" s="5">
        <v>0</v>
      </c>
      <c r="S8215" s="5" t="s">
        <v>26</v>
      </c>
      <c r="T8215" s="5"/>
    </row>
    <row r="8216" spans="1:20" x14ac:dyDescent="0.25">
      <c r="A8216" s="5">
        <f>8209</f>
      </c>
      <c r="B8216" s="5" t="s">
        <v>8235</v>
      </c>
      <c r="C8216" s="5" t="s">
        <v>26</v>
      </c>
      <c r="D8216" s="5" t="s">
        <v>26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5">
        <v>0</v>
      </c>
      <c r="M8216" s="5">
        <v>0</v>
      </c>
      <c r="N8216" s="5">
        <v>0</v>
      </c>
      <c r="O8216" s="5">
        <v>0</v>
      </c>
      <c r="P8216" s="5">
        <v>10</v>
      </c>
      <c r="Q8216" s="5">
        <v>0</v>
      </c>
      <c r="R8216" s="5">
        <v>0</v>
      </c>
      <c r="S8216" s="5" t="s">
        <v>26</v>
      </c>
      <c r="T8216" s="5"/>
    </row>
    <row r="8217" spans="1:20" x14ac:dyDescent="0.25">
      <c r="A8217" s="5">
        <f>8210</f>
      </c>
      <c r="B8217" s="5" t="s">
        <v>8236</v>
      </c>
      <c r="C8217" s="5" t="s">
        <v>26</v>
      </c>
      <c r="D8217" s="5" t="s">
        <v>26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5">
        <v>0</v>
      </c>
      <c r="M8217" s="5">
        <v>0</v>
      </c>
      <c r="N8217" s="5">
        <v>0</v>
      </c>
      <c r="O8217" s="5">
        <v>0</v>
      </c>
      <c r="P8217" s="5">
        <v>10</v>
      </c>
      <c r="Q8217" s="5">
        <v>0</v>
      </c>
      <c r="R8217" s="5">
        <v>0</v>
      </c>
      <c r="S8217" s="5" t="s">
        <v>26</v>
      </c>
      <c r="T8217" s="5"/>
    </row>
    <row r="8218" spans="1:20" x14ac:dyDescent="0.25">
      <c r="A8218" s="5">
        <f>8211</f>
      </c>
      <c r="B8218" s="5" t="s">
        <v>8237</v>
      </c>
      <c r="C8218" s="5" t="s">
        <v>26</v>
      </c>
      <c r="D8218" s="5" t="s">
        <v>26</v>
      </c>
      <c r="E8218" s="5">
        <v>0</v>
      </c>
      <c r="F8218" s="5">
        <v>0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5">
        <v>0</v>
      </c>
      <c r="O8218" s="5">
        <v>0</v>
      </c>
      <c r="P8218" s="5">
        <v>10</v>
      </c>
      <c r="Q8218" s="5">
        <v>0</v>
      </c>
      <c r="R8218" s="5">
        <v>0</v>
      </c>
      <c r="S8218" s="5" t="s">
        <v>26</v>
      </c>
      <c r="T8218" s="5"/>
    </row>
    <row r="8219" spans="1:20" x14ac:dyDescent="0.25">
      <c r="A8219" s="5">
        <f>8212</f>
      </c>
      <c r="B8219" s="5" t="s">
        <v>8238</v>
      </c>
      <c r="C8219" s="5" t="s">
        <v>26</v>
      </c>
      <c r="D8219" s="5" t="s">
        <v>26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5">
        <v>0</v>
      </c>
      <c r="P8219" s="5">
        <v>10</v>
      </c>
      <c r="Q8219" s="5">
        <v>0</v>
      </c>
      <c r="R8219" s="5">
        <v>0</v>
      </c>
      <c r="S8219" s="5" t="s">
        <v>26</v>
      </c>
      <c r="T8219" s="5"/>
    </row>
    <row r="8220" spans="1:20" x14ac:dyDescent="0.25">
      <c r="A8220" s="5">
        <f>8213</f>
      </c>
      <c r="B8220" s="5" t="s">
        <v>8239</v>
      </c>
      <c r="C8220" s="5" t="s">
        <v>26</v>
      </c>
      <c r="D8220" s="5" t="s">
        <v>26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10</v>
      </c>
      <c r="Q8220" s="5">
        <v>0</v>
      </c>
      <c r="R8220" s="5">
        <v>0</v>
      </c>
      <c r="S8220" s="5" t="s">
        <v>26</v>
      </c>
      <c r="T8220" s="5"/>
    </row>
    <row r="8221" spans="1:20" x14ac:dyDescent="0.25">
      <c r="A8221" s="5">
        <f>8214</f>
      </c>
      <c r="B8221" s="5" t="s">
        <v>8240</v>
      </c>
      <c r="C8221" s="5" t="s">
        <v>26</v>
      </c>
      <c r="D8221" s="5" t="s">
        <v>26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5">
        <v>0</v>
      </c>
      <c r="O8221" s="5">
        <v>0</v>
      </c>
      <c r="P8221" s="5">
        <v>10</v>
      </c>
      <c r="Q8221" s="5">
        <v>0</v>
      </c>
      <c r="R8221" s="5">
        <v>0</v>
      </c>
      <c r="S8221" s="5" t="s">
        <v>26</v>
      </c>
      <c r="T8221" s="5"/>
    </row>
    <row r="8222" spans="1:20" x14ac:dyDescent="0.25">
      <c r="A8222" s="5">
        <f>8215</f>
      </c>
      <c r="B8222" s="5" t="s">
        <v>8241</v>
      </c>
      <c r="C8222" s="5" t="s">
        <v>26</v>
      </c>
      <c r="D8222" s="5" t="s">
        <v>26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5">
        <v>0</v>
      </c>
      <c r="O8222" s="5">
        <v>0</v>
      </c>
      <c r="P8222" s="5">
        <v>10</v>
      </c>
      <c r="Q8222" s="5">
        <v>0</v>
      </c>
      <c r="R8222" s="5">
        <v>0</v>
      </c>
      <c r="S8222" s="5" t="s">
        <v>26</v>
      </c>
      <c r="T8222" s="5"/>
    </row>
    <row r="8223" spans="1:20" x14ac:dyDescent="0.25">
      <c r="A8223" s="5">
        <f>8216</f>
      </c>
      <c r="B8223" s="5" t="s">
        <v>8242</v>
      </c>
      <c r="C8223" s="5" t="s">
        <v>26</v>
      </c>
      <c r="D8223" s="5" t="s">
        <v>26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5">
        <v>0</v>
      </c>
      <c r="O8223" s="5">
        <v>0</v>
      </c>
      <c r="P8223" s="5">
        <v>10</v>
      </c>
      <c r="Q8223" s="5">
        <v>0</v>
      </c>
      <c r="R8223" s="5">
        <v>0</v>
      </c>
      <c r="S8223" s="5" t="s">
        <v>26</v>
      </c>
      <c r="T8223" s="5"/>
    </row>
    <row r="8224" spans="1:20" x14ac:dyDescent="0.25">
      <c r="A8224" s="5">
        <f>8217</f>
      </c>
      <c r="B8224" s="5" t="s">
        <v>8243</v>
      </c>
      <c r="C8224" s="5" t="s">
        <v>26</v>
      </c>
      <c r="D8224" s="5" t="s">
        <v>26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5">
        <v>0</v>
      </c>
      <c r="M8224" s="5">
        <v>0</v>
      </c>
      <c r="N8224" s="5">
        <v>0</v>
      </c>
      <c r="O8224" s="5">
        <v>0</v>
      </c>
      <c r="P8224" s="5">
        <v>10</v>
      </c>
      <c r="Q8224" s="5">
        <v>0</v>
      </c>
      <c r="R8224" s="5">
        <v>0</v>
      </c>
      <c r="S8224" s="5" t="s">
        <v>26</v>
      </c>
      <c r="T8224" s="5"/>
    </row>
    <row r="8225" spans="1:20" x14ac:dyDescent="0.25">
      <c r="A8225" s="5">
        <f>8218</f>
      </c>
      <c r="B8225" s="5" t="s">
        <v>8244</v>
      </c>
      <c r="C8225" s="5" t="s">
        <v>26</v>
      </c>
      <c r="D8225" s="5" t="s">
        <v>26</v>
      </c>
      <c r="E8225" s="5">
        <v>0</v>
      </c>
      <c r="F8225" s="5">
        <v>0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5">
        <v>0</v>
      </c>
      <c r="M8225" s="5">
        <v>0</v>
      </c>
      <c r="N8225" s="5">
        <v>0</v>
      </c>
      <c r="O8225" s="5">
        <v>0</v>
      </c>
      <c r="P8225" s="5">
        <v>10</v>
      </c>
      <c r="Q8225" s="5">
        <v>0</v>
      </c>
      <c r="R8225" s="5">
        <v>0</v>
      </c>
      <c r="S8225" s="5" t="s">
        <v>26</v>
      </c>
      <c r="T8225" s="5"/>
    </row>
    <row r="8226" spans="1:20" x14ac:dyDescent="0.25">
      <c r="A8226" s="5">
        <f>8219</f>
      </c>
      <c r="B8226" s="5" t="s">
        <v>8245</v>
      </c>
      <c r="C8226" s="5" t="s">
        <v>26</v>
      </c>
      <c r="D8226" s="5" t="s">
        <v>26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5">
        <v>0</v>
      </c>
      <c r="O8226" s="5">
        <v>0</v>
      </c>
      <c r="P8226" s="5">
        <v>10</v>
      </c>
      <c r="Q8226" s="5">
        <v>0</v>
      </c>
      <c r="R8226" s="5">
        <v>0</v>
      </c>
      <c r="S8226" s="5" t="s">
        <v>26</v>
      </c>
      <c r="T8226" s="5"/>
    </row>
    <row r="8227" spans="1:20" x14ac:dyDescent="0.25">
      <c r="A8227" s="5">
        <f>8220</f>
      </c>
      <c r="B8227" s="5" t="s">
        <v>8246</v>
      </c>
      <c r="C8227" s="5" t="s">
        <v>26</v>
      </c>
      <c r="D8227" s="5" t="s">
        <v>26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0</v>
      </c>
      <c r="O8227" s="5">
        <v>0</v>
      </c>
      <c r="P8227" s="5">
        <v>10</v>
      </c>
      <c r="Q8227" s="5">
        <v>0</v>
      </c>
      <c r="R8227" s="5">
        <v>0</v>
      </c>
      <c r="S8227" s="5" t="s">
        <v>26</v>
      </c>
      <c r="T8227" s="5"/>
    </row>
    <row r="8228" spans="1:20" x14ac:dyDescent="0.25">
      <c r="A8228" s="5">
        <f>8221</f>
      </c>
      <c r="B8228" s="5" t="s">
        <v>8247</v>
      </c>
      <c r="C8228" s="5" t="s">
        <v>26</v>
      </c>
      <c r="D8228" s="5" t="s">
        <v>26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5">
        <v>0</v>
      </c>
      <c r="O8228" s="5">
        <v>0</v>
      </c>
      <c r="P8228" s="5">
        <v>10</v>
      </c>
      <c r="Q8228" s="5">
        <v>0</v>
      </c>
      <c r="R8228" s="5">
        <v>0</v>
      </c>
      <c r="S8228" s="5" t="s">
        <v>26</v>
      </c>
      <c r="T8228" s="5"/>
    </row>
    <row r="8229" spans="1:20" x14ac:dyDescent="0.25">
      <c r="A8229" s="5">
        <f>8222</f>
      </c>
      <c r="B8229" s="5" t="s">
        <v>8248</v>
      </c>
      <c r="C8229" s="5" t="s">
        <v>26</v>
      </c>
      <c r="D8229" s="5" t="s">
        <v>26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5">
        <v>0</v>
      </c>
      <c r="O8229" s="5">
        <v>0</v>
      </c>
      <c r="P8229" s="5">
        <v>10</v>
      </c>
      <c r="Q8229" s="5">
        <v>0</v>
      </c>
      <c r="R8229" s="5">
        <v>0</v>
      </c>
      <c r="S8229" s="5" t="s">
        <v>26</v>
      </c>
      <c r="T8229" s="5"/>
    </row>
    <row r="8230" spans="1:20" x14ac:dyDescent="0.25">
      <c r="A8230" s="5">
        <f>8223</f>
      </c>
      <c r="B8230" s="5" t="s">
        <v>8249</v>
      </c>
      <c r="C8230" s="5" t="s">
        <v>26</v>
      </c>
      <c r="D8230" s="5" t="s">
        <v>26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5">
        <v>0</v>
      </c>
      <c r="O8230" s="5">
        <v>0</v>
      </c>
      <c r="P8230" s="5">
        <v>10</v>
      </c>
      <c r="Q8230" s="5">
        <v>0</v>
      </c>
      <c r="R8230" s="5">
        <v>0</v>
      </c>
      <c r="S8230" s="5" t="s">
        <v>26</v>
      </c>
      <c r="T8230" s="5"/>
    </row>
    <row r="8231" spans="1:20" x14ac:dyDescent="0.25">
      <c r="A8231" s="5">
        <f>8224</f>
      </c>
      <c r="B8231" s="5" t="s">
        <v>8250</v>
      </c>
      <c r="C8231" s="5" t="s">
        <v>26</v>
      </c>
      <c r="D8231" s="5" t="s">
        <v>26</v>
      </c>
      <c r="E8231" s="5">
        <v>0</v>
      </c>
      <c r="F8231" s="5">
        <v>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5">
        <v>0</v>
      </c>
      <c r="O8231" s="5">
        <v>0</v>
      </c>
      <c r="P8231" s="5">
        <v>10</v>
      </c>
      <c r="Q8231" s="5">
        <v>0</v>
      </c>
      <c r="R8231" s="5">
        <v>0</v>
      </c>
      <c r="S8231" s="5" t="s">
        <v>26</v>
      </c>
      <c r="T8231" s="5"/>
    </row>
    <row r="8232" spans="1:20" x14ac:dyDescent="0.25">
      <c r="A8232" s="5">
        <f>8225</f>
      </c>
      <c r="B8232" s="5" t="s">
        <v>8251</v>
      </c>
      <c r="C8232" s="5" t="s">
        <v>26</v>
      </c>
      <c r="D8232" s="5" t="s">
        <v>26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0</v>
      </c>
      <c r="M8232" s="5">
        <v>0</v>
      </c>
      <c r="N8232" s="5">
        <v>0</v>
      </c>
      <c r="O8232" s="5">
        <v>0</v>
      </c>
      <c r="P8232" s="5">
        <v>10</v>
      </c>
      <c r="Q8232" s="5">
        <v>0</v>
      </c>
      <c r="R8232" s="5">
        <v>0</v>
      </c>
      <c r="S8232" s="5" t="s">
        <v>26</v>
      </c>
      <c r="T8232" s="5"/>
    </row>
    <row r="8233" spans="1:20" x14ac:dyDescent="0.25">
      <c r="A8233" s="5">
        <f>8226</f>
      </c>
      <c r="B8233" s="5" t="s">
        <v>8252</v>
      </c>
      <c r="C8233" s="5" t="s">
        <v>26</v>
      </c>
      <c r="D8233" s="5" t="s">
        <v>26</v>
      </c>
      <c r="E8233" s="5">
        <v>0</v>
      </c>
      <c r="F8233" s="5">
        <v>0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5">
        <v>0</v>
      </c>
      <c r="M8233" s="5">
        <v>0</v>
      </c>
      <c r="N8233" s="5">
        <v>0</v>
      </c>
      <c r="O8233" s="5">
        <v>0</v>
      </c>
      <c r="P8233" s="5">
        <v>10</v>
      </c>
      <c r="Q8233" s="5">
        <v>0</v>
      </c>
      <c r="R8233" s="5">
        <v>0</v>
      </c>
      <c r="S8233" s="5" t="s">
        <v>26</v>
      </c>
      <c r="T8233" s="5"/>
    </row>
    <row r="8234" spans="1:20" x14ac:dyDescent="0.25">
      <c r="A8234" s="5">
        <f>8227</f>
      </c>
      <c r="B8234" s="5" t="s">
        <v>8253</v>
      </c>
      <c r="C8234" s="5" t="s">
        <v>26</v>
      </c>
      <c r="D8234" s="5" t="s">
        <v>26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5">
        <v>0</v>
      </c>
      <c r="M8234" s="5">
        <v>0</v>
      </c>
      <c r="N8234" s="5">
        <v>0</v>
      </c>
      <c r="O8234" s="5">
        <v>0</v>
      </c>
      <c r="P8234" s="5">
        <v>10</v>
      </c>
      <c r="Q8234" s="5">
        <v>0</v>
      </c>
      <c r="R8234" s="5">
        <v>0</v>
      </c>
      <c r="S8234" s="5" t="s">
        <v>26</v>
      </c>
      <c r="T8234" s="5"/>
    </row>
    <row r="8235" spans="1:20" x14ac:dyDescent="0.25">
      <c r="A8235" s="5">
        <f>8228</f>
      </c>
      <c r="B8235" s="5" t="s">
        <v>8254</v>
      </c>
      <c r="C8235" s="5" t="s">
        <v>26</v>
      </c>
      <c r="D8235" s="5" t="s">
        <v>26</v>
      </c>
      <c r="E8235" s="5">
        <v>0</v>
      </c>
      <c r="F8235" s="5">
        <v>0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5">
        <v>0</v>
      </c>
      <c r="M8235" s="5">
        <v>0</v>
      </c>
      <c r="N8235" s="5">
        <v>0</v>
      </c>
      <c r="O8235" s="5">
        <v>0</v>
      </c>
      <c r="P8235" s="5">
        <v>10</v>
      </c>
      <c r="Q8235" s="5">
        <v>0</v>
      </c>
      <c r="R8235" s="5">
        <v>0</v>
      </c>
      <c r="S8235" s="5" t="s">
        <v>26</v>
      </c>
      <c r="T8235" s="5"/>
    </row>
    <row r="8236" spans="1:20" x14ac:dyDescent="0.25">
      <c r="A8236" s="5">
        <f>8229</f>
      </c>
      <c r="B8236" s="5" t="s">
        <v>8255</v>
      </c>
      <c r="C8236" s="5" t="s">
        <v>26</v>
      </c>
      <c r="D8236" s="5" t="s">
        <v>26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5">
        <v>0</v>
      </c>
      <c r="M8236" s="5">
        <v>0</v>
      </c>
      <c r="N8236" s="5">
        <v>0</v>
      </c>
      <c r="O8236" s="5">
        <v>0</v>
      </c>
      <c r="P8236" s="5">
        <v>10</v>
      </c>
      <c r="Q8236" s="5">
        <v>0</v>
      </c>
      <c r="R8236" s="5">
        <v>0</v>
      </c>
      <c r="S8236" s="5" t="s">
        <v>26</v>
      </c>
      <c r="T8236" s="5"/>
    </row>
    <row r="8237" spans="1:20" x14ac:dyDescent="0.25">
      <c r="A8237" s="5">
        <f>8230</f>
      </c>
      <c r="B8237" s="5" t="s">
        <v>8256</v>
      </c>
      <c r="C8237" s="5" t="s">
        <v>26</v>
      </c>
      <c r="D8237" s="5" t="s">
        <v>26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5">
        <v>0</v>
      </c>
      <c r="N8237" s="5">
        <v>0</v>
      </c>
      <c r="O8237" s="5">
        <v>0</v>
      </c>
      <c r="P8237" s="5">
        <v>10</v>
      </c>
      <c r="Q8237" s="5">
        <v>0</v>
      </c>
      <c r="R8237" s="5">
        <v>0</v>
      </c>
      <c r="S8237" s="5" t="s">
        <v>26</v>
      </c>
      <c r="T8237" s="5"/>
    </row>
    <row r="8238" spans="1:20" x14ac:dyDescent="0.25">
      <c r="A8238" s="5">
        <f>8231</f>
      </c>
      <c r="B8238" s="5" t="s">
        <v>8257</v>
      </c>
      <c r="C8238" s="5" t="s">
        <v>26</v>
      </c>
      <c r="D8238" s="5" t="s">
        <v>26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5">
        <v>0</v>
      </c>
      <c r="O8238" s="5">
        <v>0</v>
      </c>
      <c r="P8238" s="5">
        <v>10</v>
      </c>
      <c r="Q8238" s="5">
        <v>0</v>
      </c>
      <c r="R8238" s="5">
        <v>0</v>
      </c>
      <c r="S8238" s="5" t="s">
        <v>26</v>
      </c>
      <c r="T8238" s="5"/>
    </row>
    <row r="8239" spans="1:20" x14ac:dyDescent="0.25">
      <c r="A8239" s="5">
        <f>8232</f>
      </c>
      <c r="B8239" s="5" t="s">
        <v>8258</v>
      </c>
      <c r="C8239" s="5" t="s">
        <v>26</v>
      </c>
      <c r="D8239" s="5" t="s">
        <v>26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5">
        <v>0</v>
      </c>
      <c r="O8239" s="5">
        <v>0</v>
      </c>
      <c r="P8239" s="5">
        <v>10</v>
      </c>
      <c r="Q8239" s="5">
        <v>0</v>
      </c>
      <c r="R8239" s="5">
        <v>0</v>
      </c>
      <c r="S8239" s="5" t="s">
        <v>26</v>
      </c>
      <c r="T8239" s="5"/>
    </row>
    <row r="8240" spans="1:20" x14ac:dyDescent="0.25">
      <c r="A8240" s="5">
        <f>8233</f>
      </c>
      <c r="B8240" s="5" t="s">
        <v>8259</v>
      </c>
      <c r="C8240" s="5" t="s">
        <v>26</v>
      </c>
      <c r="D8240" s="5" t="s">
        <v>26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5">
        <v>0</v>
      </c>
      <c r="O8240" s="5">
        <v>0</v>
      </c>
      <c r="P8240" s="5">
        <v>10</v>
      </c>
      <c r="Q8240" s="5">
        <v>0</v>
      </c>
      <c r="R8240" s="5">
        <v>0</v>
      </c>
      <c r="S8240" s="5" t="s">
        <v>26</v>
      </c>
      <c r="T8240" s="5"/>
    </row>
    <row r="8241" spans="1:20" x14ac:dyDescent="0.25">
      <c r="A8241" s="5">
        <f>8234</f>
      </c>
      <c r="B8241" s="5" t="s">
        <v>8260</v>
      </c>
      <c r="C8241" s="5" t="s">
        <v>26</v>
      </c>
      <c r="D8241" s="5" t="s">
        <v>26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5">
        <v>0</v>
      </c>
      <c r="O8241" s="5">
        <v>0</v>
      </c>
      <c r="P8241" s="5">
        <v>10</v>
      </c>
      <c r="Q8241" s="5">
        <v>0</v>
      </c>
      <c r="R8241" s="5">
        <v>0</v>
      </c>
      <c r="S8241" s="5" t="s">
        <v>26</v>
      </c>
      <c r="T8241" s="5"/>
    </row>
    <row r="8242" spans="1:20" x14ac:dyDescent="0.25">
      <c r="A8242" s="5">
        <f>8235</f>
      </c>
      <c r="B8242" s="5" t="s">
        <v>8261</v>
      </c>
      <c r="C8242" s="5" t="s">
        <v>26</v>
      </c>
      <c r="D8242" s="5" t="s">
        <v>26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5">
        <v>0</v>
      </c>
      <c r="M8242" s="5">
        <v>0</v>
      </c>
      <c r="N8242" s="5">
        <v>0</v>
      </c>
      <c r="O8242" s="5">
        <v>0</v>
      </c>
      <c r="P8242" s="5">
        <v>10</v>
      </c>
      <c r="Q8242" s="5">
        <v>0</v>
      </c>
      <c r="R8242" s="5">
        <v>0</v>
      </c>
      <c r="S8242" s="5" t="s">
        <v>26</v>
      </c>
      <c r="T8242" s="5"/>
    </row>
    <row r="8243" spans="1:20" x14ac:dyDescent="0.25">
      <c r="A8243" s="5">
        <f>8236</f>
      </c>
      <c r="B8243" s="5" t="s">
        <v>8262</v>
      </c>
      <c r="C8243" s="5" t="s">
        <v>26</v>
      </c>
      <c r="D8243" s="5" t="s">
        <v>26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5">
        <v>0</v>
      </c>
      <c r="M8243" s="5">
        <v>0</v>
      </c>
      <c r="N8243" s="5">
        <v>0</v>
      </c>
      <c r="O8243" s="5">
        <v>0</v>
      </c>
      <c r="P8243" s="5">
        <v>10</v>
      </c>
      <c r="Q8243" s="5">
        <v>0</v>
      </c>
      <c r="R8243" s="5">
        <v>0</v>
      </c>
      <c r="S8243" s="5" t="s">
        <v>26</v>
      </c>
      <c r="T8243" s="5"/>
    </row>
    <row r="8244" spans="1:20" x14ac:dyDescent="0.25">
      <c r="A8244" s="5">
        <f>8237</f>
      </c>
      <c r="B8244" s="5" t="s">
        <v>8263</v>
      </c>
      <c r="C8244" s="5" t="s">
        <v>26</v>
      </c>
      <c r="D8244" s="5" t="s">
        <v>26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10</v>
      </c>
      <c r="Q8244" s="5">
        <v>0</v>
      </c>
      <c r="R8244" s="5">
        <v>0</v>
      </c>
      <c r="S8244" s="5" t="s">
        <v>26</v>
      </c>
      <c r="T8244" s="5"/>
    </row>
    <row r="8245" spans="1:20" x14ac:dyDescent="0.25">
      <c r="A8245" s="5">
        <f>8238</f>
      </c>
      <c r="B8245" s="5" t="s">
        <v>8264</v>
      </c>
      <c r="C8245" s="5" t="s">
        <v>26</v>
      </c>
      <c r="D8245" s="5" t="s">
        <v>26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5">
        <v>0</v>
      </c>
      <c r="M8245" s="5">
        <v>0</v>
      </c>
      <c r="N8245" s="5">
        <v>0</v>
      </c>
      <c r="O8245" s="5">
        <v>0</v>
      </c>
      <c r="P8245" s="5">
        <v>10</v>
      </c>
      <c r="Q8245" s="5">
        <v>0</v>
      </c>
      <c r="R8245" s="5">
        <v>0</v>
      </c>
      <c r="S8245" s="5" t="s">
        <v>26</v>
      </c>
      <c r="T8245" s="5"/>
    </row>
    <row r="8246" spans="1:20" x14ac:dyDescent="0.25">
      <c r="A8246" s="5">
        <f>8239</f>
      </c>
      <c r="B8246" s="5" t="s">
        <v>8265</v>
      </c>
      <c r="C8246" s="5" t="s">
        <v>26</v>
      </c>
      <c r="D8246" s="5" t="s">
        <v>26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5">
        <v>0</v>
      </c>
      <c r="O8246" s="5">
        <v>0</v>
      </c>
      <c r="P8246" s="5">
        <v>10</v>
      </c>
      <c r="Q8246" s="5">
        <v>0</v>
      </c>
      <c r="R8246" s="5">
        <v>0</v>
      </c>
      <c r="S8246" s="5" t="s">
        <v>26</v>
      </c>
      <c r="T8246" s="5"/>
    </row>
    <row r="8247" spans="1:20" x14ac:dyDescent="0.25">
      <c r="A8247" s="5">
        <f>8240</f>
      </c>
      <c r="B8247" s="5" t="s">
        <v>8266</v>
      </c>
      <c r="C8247" s="5" t="s">
        <v>26</v>
      </c>
      <c r="D8247" s="5" t="s">
        <v>26</v>
      </c>
      <c r="E8247" s="5">
        <v>0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5">
        <v>0</v>
      </c>
      <c r="O8247" s="5">
        <v>0</v>
      </c>
      <c r="P8247" s="5">
        <v>10</v>
      </c>
      <c r="Q8247" s="5">
        <v>0</v>
      </c>
      <c r="R8247" s="5">
        <v>0</v>
      </c>
      <c r="S8247" s="5" t="s">
        <v>26</v>
      </c>
      <c r="T8247" s="5"/>
    </row>
    <row r="8248" spans="1:20" x14ac:dyDescent="0.25">
      <c r="A8248" s="5">
        <f>8241</f>
      </c>
      <c r="B8248" s="5" t="s">
        <v>8267</v>
      </c>
      <c r="C8248" s="5" t="s">
        <v>26</v>
      </c>
      <c r="D8248" s="5" t="s">
        <v>26</v>
      </c>
      <c r="E8248" s="5">
        <v>0</v>
      </c>
      <c r="F8248" s="5">
        <v>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5">
        <v>0</v>
      </c>
      <c r="M8248" s="5">
        <v>0</v>
      </c>
      <c r="N8248" s="5">
        <v>0</v>
      </c>
      <c r="O8248" s="5">
        <v>0</v>
      </c>
      <c r="P8248" s="5">
        <v>10</v>
      </c>
      <c r="Q8248" s="5">
        <v>0</v>
      </c>
      <c r="R8248" s="5">
        <v>0</v>
      </c>
      <c r="S8248" s="5" t="s">
        <v>26</v>
      </c>
      <c r="T8248" s="5"/>
    </row>
    <row r="8249" spans="1:20" x14ac:dyDescent="0.25">
      <c r="A8249" s="5">
        <f>8242</f>
      </c>
      <c r="B8249" s="5" t="s">
        <v>8268</v>
      </c>
      <c r="C8249" s="5" t="s">
        <v>26</v>
      </c>
      <c r="D8249" s="5" t="s">
        <v>26</v>
      </c>
      <c r="E8249" s="5">
        <v>0</v>
      </c>
      <c r="F8249" s="5">
        <v>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5">
        <v>0</v>
      </c>
      <c r="O8249" s="5">
        <v>0</v>
      </c>
      <c r="P8249" s="5">
        <v>10</v>
      </c>
      <c r="Q8249" s="5">
        <v>0</v>
      </c>
      <c r="R8249" s="5">
        <v>0</v>
      </c>
      <c r="S8249" s="5" t="s">
        <v>26</v>
      </c>
      <c r="T8249" s="5"/>
    </row>
    <row r="8250" spans="1:20" x14ac:dyDescent="0.25">
      <c r="A8250" s="5">
        <f>8243</f>
      </c>
      <c r="B8250" s="5" t="s">
        <v>8269</v>
      </c>
      <c r="C8250" s="5" t="s">
        <v>26</v>
      </c>
      <c r="D8250" s="5" t="s">
        <v>26</v>
      </c>
      <c r="E8250" s="5">
        <v>0</v>
      </c>
      <c r="F8250" s="5">
        <v>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5">
        <v>0</v>
      </c>
      <c r="M8250" s="5">
        <v>0</v>
      </c>
      <c r="N8250" s="5">
        <v>0</v>
      </c>
      <c r="O8250" s="5">
        <v>0</v>
      </c>
      <c r="P8250" s="5">
        <v>10</v>
      </c>
      <c r="Q8250" s="5">
        <v>0</v>
      </c>
      <c r="R8250" s="5">
        <v>0</v>
      </c>
      <c r="S8250" s="5" t="s">
        <v>26</v>
      </c>
      <c r="T8250" s="5"/>
    </row>
    <row r="8251" spans="1:20" x14ac:dyDescent="0.25">
      <c r="A8251" s="5">
        <f>8244</f>
      </c>
      <c r="B8251" s="5" t="s">
        <v>8270</v>
      </c>
      <c r="C8251" s="5" t="s">
        <v>26</v>
      </c>
      <c r="D8251" s="5" t="s">
        <v>26</v>
      </c>
      <c r="E8251" s="5">
        <v>0</v>
      </c>
      <c r="F8251" s="5">
        <v>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5">
        <v>0</v>
      </c>
      <c r="O8251" s="5">
        <v>0</v>
      </c>
      <c r="P8251" s="5">
        <v>10</v>
      </c>
      <c r="Q8251" s="5">
        <v>0</v>
      </c>
      <c r="R8251" s="5">
        <v>0</v>
      </c>
      <c r="S8251" s="5" t="s">
        <v>26</v>
      </c>
      <c r="T8251" s="5"/>
    </row>
    <row r="8252" spans="1:20" x14ac:dyDescent="0.25">
      <c r="A8252" s="5">
        <f>8245</f>
      </c>
      <c r="B8252" s="5" t="s">
        <v>8271</v>
      </c>
      <c r="C8252" s="5" t="s">
        <v>26</v>
      </c>
      <c r="D8252" s="5" t="s">
        <v>26</v>
      </c>
      <c r="E8252" s="5">
        <v>0</v>
      </c>
      <c r="F8252" s="5">
        <v>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5">
        <v>0</v>
      </c>
      <c r="O8252" s="5">
        <v>0</v>
      </c>
      <c r="P8252" s="5">
        <v>10</v>
      </c>
      <c r="Q8252" s="5">
        <v>0</v>
      </c>
      <c r="R8252" s="5">
        <v>0</v>
      </c>
      <c r="S8252" s="5" t="s">
        <v>26</v>
      </c>
      <c r="T8252" s="5"/>
    </row>
    <row r="8253" spans="1:20" x14ac:dyDescent="0.25">
      <c r="A8253" s="5">
        <f>8246</f>
      </c>
      <c r="B8253" s="5" t="s">
        <v>8272</v>
      </c>
      <c r="C8253" s="5" t="s">
        <v>26</v>
      </c>
      <c r="D8253" s="5" t="s">
        <v>26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5">
        <v>0</v>
      </c>
      <c r="O8253" s="5">
        <v>0</v>
      </c>
      <c r="P8253" s="5">
        <v>10</v>
      </c>
      <c r="Q8253" s="5">
        <v>0</v>
      </c>
      <c r="R8253" s="5">
        <v>0</v>
      </c>
      <c r="S8253" s="5" t="s">
        <v>26</v>
      </c>
      <c r="T8253" s="5"/>
    </row>
    <row r="8254" spans="1:20" x14ac:dyDescent="0.25">
      <c r="A8254" s="5">
        <f>8247</f>
      </c>
      <c r="B8254" s="5" t="s">
        <v>8273</v>
      </c>
      <c r="C8254" s="5" t="s">
        <v>26</v>
      </c>
      <c r="D8254" s="5" t="s">
        <v>26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5">
        <v>0</v>
      </c>
      <c r="O8254" s="5">
        <v>0</v>
      </c>
      <c r="P8254" s="5">
        <v>10</v>
      </c>
      <c r="Q8254" s="5">
        <v>0</v>
      </c>
      <c r="R8254" s="5">
        <v>0</v>
      </c>
      <c r="S8254" s="5" t="s">
        <v>26</v>
      </c>
      <c r="T8254" s="5"/>
    </row>
    <row r="8255" spans="1:20" x14ac:dyDescent="0.25">
      <c r="A8255" s="5">
        <f>8248</f>
      </c>
      <c r="B8255" s="5" t="s">
        <v>8274</v>
      </c>
      <c r="C8255" s="5" t="s">
        <v>26</v>
      </c>
      <c r="D8255" s="5" t="s">
        <v>26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5">
        <v>0</v>
      </c>
      <c r="N8255" s="5">
        <v>0</v>
      </c>
      <c r="O8255" s="5">
        <v>0</v>
      </c>
      <c r="P8255" s="5">
        <v>10</v>
      </c>
      <c r="Q8255" s="5">
        <v>0</v>
      </c>
      <c r="R8255" s="5">
        <v>0</v>
      </c>
      <c r="S8255" s="5" t="s">
        <v>26</v>
      </c>
      <c r="T8255" s="5"/>
    </row>
    <row r="8256" spans="1:20" x14ac:dyDescent="0.25">
      <c r="A8256" s="5">
        <f>8249</f>
      </c>
      <c r="B8256" s="5" t="s">
        <v>8275</v>
      </c>
      <c r="C8256" s="5" t="s">
        <v>26</v>
      </c>
      <c r="D8256" s="5" t="s">
        <v>26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5">
        <v>0</v>
      </c>
      <c r="N8256" s="5">
        <v>0</v>
      </c>
      <c r="O8256" s="5">
        <v>0</v>
      </c>
      <c r="P8256" s="5">
        <v>10</v>
      </c>
      <c r="Q8256" s="5">
        <v>0</v>
      </c>
      <c r="R8256" s="5">
        <v>0</v>
      </c>
      <c r="S8256" s="5" t="s">
        <v>26</v>
      </c>
      <c r="T8256" s="5"/>
    </row>
    <row r="8257" spans="1:20" x14ac:dyDescent="0.25">
      <c r="A8257" s="5">
        <f>8250</f>
      </c>
      <c r="B8257" s="5" t="s">
        <v>8276</v>
      </c>
      <c r="C8257" s="5" t="s">
        <v>26</v>
      </c>
      <c r="D8257" s="5" t="s">
        <v>26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0</v>
      </c>
      <c r="M8257" s="5">
        <v>0</v>
      </c>
      <c r="N8257" s="5">
        <v>0</v>
      </c>
      <c r="O8257" s="5">
        <v>0</v>
      </c>
      <c r="P8257" s="5">
        <v>10</v>
      </c>
      <c r="Q8257" s="5">
        <v>0</v>
      </c>
      <c r="R8257" s="5">
        <v>0</v>
      </c>
      <c r="S8257" s="5" t="s">
        <v>26</v>
      </c>
      <c r="T8257" s="5"/>
    </row>
    <row r="8258" spans="1:20" x14ac:dyDescent="0.25">
      <c r="A8258" s="5">
        <f>8251</f>
      </c>
      <c r="B8258" s="5" t="s">
        <v>8277</v>
      </c>
      <c r="C8258" s="5" t="s">
        <v>26</v>
      </c>
      <c r="D8258" s="5" t="s">
        <v>26</v>
      </c>
      <c r="E8258" s="5">
        <v>0</v>
      </c>
      <c r="F8258" s="5">
        <v>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5">
        <v>0</v>
      </c>
      <c r="O8258" s="5">
        <v>0</v>
      </c>
      <c r="P8258" s="5">
        <v>10</v>
      </c>
      <c r="Q8258" s="5">
        <v>0</v>
      </c>
      <c r="R8258" s="5">
        <v>0</v>
      </c>
      <c r="S8258" s="5" t="s">
        <v>26</v>
      </c>
      <c r="T8258" s="5"/>
    </row>
    <row r="8259" spans="1:20" x14ac:dyDescent="0.25">
      <c r="A8259" s="5">
        <f>8252</f>
      </c>
      <c r="B8259" s="5" t="s">
        <v>8278</v>
      </c>
      <c r="C8259" s="5" t="s">
        <v>26</v>
      </c>
      <c r="D8259" s="5" t="s">
        <v>26</v>
      </c>
      <c r="E8259" s="5">
        <v>0</v>
      </c>
      <c r="F8259" s="5">
        <v>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0</v>
      </c>
      <c r="O8259" s="5">
        <v>0</v>
      </c>
      <c r="P8259" s="5">
        <v>10</v>
      </c>
      <c r="Q8259" s="5">
        <v>0</v>
      </c>
      <c r="R8259" s="5">
        <v>0</v>
      </c>
      <c r="S8259" s="5" t="s">
        <v>26</v>
      </c>
      <c r="T8259" s="5"/>
    </row>
    <row r="8260" spans="1:20" x14ac:dyDescent="0.25">
      <c r="A8260" s="5">
        <f>8253</f>
      </c>
      <c r="B8260" s="5" t="s">
        <v>8279</v>
      </c>
      <c r="C8260" s="5" t="s">
        <v>26</v>
      </c>
      <c r="D8260" s="5" t="s">
        <v>26</v>
      </c>
      <c r="E8260" s="5">
        <v>0</v>
      </c>
      <c r="F8260" s="5">
        <v>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0</v>
      </c>
      <c r="M8260" s="5">
        <v>0</v>
      </c>
      <c r="N8260" s="5">
        <v>0</v>
      </c>
      <c r="O8260" s="5">
        <v>0</v>
      </c>
      <c r="P8260" s="5">
        <v>10</v>
      </c>
      <c r="Q8260" s="5">
        <v>0</v>
      </c>
      <c r="R8260" s="5">
        <v>0</v>
      </c>
      <c r="S8260" s="5" t="s">
        <v>26</v>
      </c>
      <c r="T8260" s="5"/>
    </row>
    <row r="8261" spans="1:20" x14ac:dyDescent="0.25">
      <c r="A8261" s="5">
        <f>8254</f>
      </c>
      <c r="B8261" s="5" t="s">
        <v>8280</v>
      </c>
      <c r="C8261" s="5" t="s">
        <v>26</v>
      </c>
      <c r="D8261" s="5" t="s">
        <v>26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0</v>
      </c>
      <c r="M8261" s="5">
        <v>0</v>
      </c>
      <c r="N8261" s="5">
        <v>0</v>
      </c>
      <c r="O8261" s="5">
        <v>0</v>
      </c>
      <c r="P8261" s="5">
        <v>10</v>
      </c>
      <c r="Q8261" s="5">
        <v>0</v>
      </c>
      <c r="R8261" s="5">
        <v>0</v>
      </c>
      <c r="S8261" s="5" t="s">
        <v>26</v>
      </c>
      <c r="T8261" s="5"/>
    </row>
    <row r="8262" spans="1:20" x14ac:dyDescent="0.25">
      <c r="A8262" s="5">
        <f>8255</f>
      </c>
      <c r="B8262" s="5" t="s">
        <v>8281</v>
      </c>
      <c r="C8262" s="5" t="s">
        <v>26</v>
      </c>
      <c r="D8262" s="5" t="s">
        <v>26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5">
        <v>0</v>
      </c>
      <c r="O8262" s="5">
        <v>0</v>
      </c>
      <c r="P8262" s="5">
        <v>10</v>
      </c>
      <c r="Q8262" s="5">
        <v>0</v>
      </c>
      <c r="R8262" s="5">
        <v>0</v>
      </c>
      <c r="S8262" s="5" t="s">
        <v>26</v>
      </c>
      <c r="T8262" s="5"/>
    </row>
    <row r="8263" spans="1:20" x14ac:dyDescent="0.25">
      <c r="A8263" s="5">
        <f>8256</f>
      </c>
      <c r="B8263" s="5" t="s">
        <v>8282</v>
      </c>
      <c r="C8263" s="5" t="s">
        <v>26</v>
      </c>
      <c r="D8263" s="5" t="s">
        <v>26</v>
      </c>
      <c r="E8263" s="5">
        <v>0</v>
      </c>
      <c r="F8263" s="5">
        <v>0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5">
        <v>0</v>
      </c>
      <c r="M8263" s="5">
        <v>0</v>
      </c>
      <c r="N8263" s="5">
        <v>0</v>
      </c>
      <c r="O8263" s="5">
        <v>0</v>
      </c>
      <c r="P8263" s="5">
        <v>10</v>
      </c>
      <c r="Q8263" s="5">
        <v>0</v>
      </c>
      <c r="R8263" s="5">
        <v>0</v>
      </c>
      <c r="S8263" s="5" t="s">
        <v>26</v>
      </c>
      <c r="T8263" s="5"/>
    </row>
    <row r="8264" spans="1:20" x14ac:dyDescent="0.25">
      <c r="A8264" s="5">
        <f>8257</f>
      </c>
      <c r="B8264" s="5" t="s">
        <v>8283</v>
      </c>
      <c r="C8264" s="5" t="s">
        <v>26</v>
      </c>
      <c r="D8264" s="5" t="s">
        <v>26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5">
        <v>0</v>
      </c>
      <c r="O8264" s="5">
        <v>0</v>
      </c>
      <c r="P8264" s="5">
        <v>10</v>
      </c>
      <c r="Q8264" s="5">
        <v>0</v>
      </c>
      <c r="R8264" s="5">
        <v>0</v>
      </c>
      <c r="S8264" s="5" t="s">
        <v>26</v>
      </c>
      <c r="T8264" s="5"/>
    </row>
    <row r="8265" spans="1:20" x14ac:dyDescent="0.25">
      <c r="A8265" s="5">
        <f>8258</f>
      </c>
      <c r="B8265" s="5" t="s">
        <v>8284</v>
      </c>
      <c r="C8265" s="5" t="s">
        <v>26</v>
      </c>
      <c r="D8265" s="5" t="s">
        <v>26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5">
        <v>0</v>
      </c>
      <c r="O8265" s="5">
        <v>0</v>
      </c>
      <c r="P8265" s="5">
        <v>10</v>
      </c>
      <c r="Q8265" s="5">
        <v>0</v>
      </c>
      <c r="R8265" s="5">
        <v>0</v>
      </c>
      <c r="S8265" s="5" t="s">
        <v>26</v>
      </c>
      <c r="T8265" s="5"/>
    </row>
    <row r="8266" spans="1:20" x14ac:dyDescent="0.25">
      <c r="A8266" s="5">
        <f>8259</f>
      </c>
      <c r="B8266" s="5" t="s">
        <v>8285</v>
      </c>
      <c r="C8266" s="5" t="s">
        <v>26</v>
      </c>
      <c r="D8266" s="5" t="s">
        <v>26</v>
      </c>
      <c r="E8266" s="5">
        <v>0</v>
      </c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0</v>
      </c>
      <c r="O8266" s="5">
        <v>0</v>
      </c>
      <c r="P8266" s="5">
        <v>10</v>
      </c>
      <c r="Q8266" s="5">
        <v>0</v>
      </c>
      <c r="R8266" s="5">
        <v>0</v>
      </c>
      <c r="S8266" s="5" t="s">
        <v>26</v>
      </c>
      <c r="T8266" s="5"/>
    </row>
    <row r="8267" spans="1:20" x14ac:dyDescent="0.25">
      <c r="A8267" s="5">
        <f>8260</f>
      </c>
      <c r="B8267" s="5" t="s">
        <v>8286</v>
      </c>
      <c r="C8267" s="5" t="s">
        <v>26</v>
      </c>
      <c r="D8267" s="5" t="s">
        <v>26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0</v>
      </c>
      <c r="M8267" s="5">
        <v>0</v>
      </c>
      <c r="N8267" s="5">
        <v>0</v>
      </c>
      <c r="O8267" s="5">
        <v>0</v>
      </c>
      <c r="P8267" s="5">
        <v>10</v>
      </c>
      <c r="Q8267" s="5">
        <v>0</v>
      </c>
      <c r="R8267" s="5">
        <v>0</v>
      </c>
      <c r="S8267" s="5" t="s">
        <v>26</v>
      </c>
      <c r="T8267" s="5"/>
    </row>
    <row r="8268" spans="1:20" x14ac:dyDescent="0.25">
      <c r="A8268" s="5">
        <f>8261</f>
      </c>
      <c r="B8268" s="5" t="s">
        <v>8287</v>
      </c>
      <c r="C8268" s="5" t="s">
        <v>26</v>
      </c>
      <c r="D8268" s="5" t="s">
        <v>26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0</v>
      </c>
      <c r="M8268" s="5">
        <v>0</v>
      </c>
      <c r="N8268" s="5">
        <v>0</v>
      </c>
      <c r="O8268" s="5">
        <v>0</v>
      </c>
      <c r="P8268" s="5">
        <v>10</v>
      </c>
      <c r="Q8268" s="5">
        <v>0</v>
      </c>
      <c r="R8268" s="5">
        <v>0</v>
      </c>
      <c r="S8268" s="5" t="s">
        <v>26</v>
      </c>
      <c r="T8268" s="5"/>
    </row>
    <row r="8269" spans="1:20" x14ac:dyDescent="0.25">
      <c r="A8269" s="5">
        <f>8262</f>
      </c>
      <c r="B8269" s="5" t="s">
        <v>8288</v>
      </c>
      <c r="C8269" s="5" t="s">
        <v>26</v>
      </c>
      <c r="D8269" s="5" t="s">
        <v>26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0</v>
      </c>
      <c r="M8269" s="5">
        <v>0</v>
      </c>
      <c r="N8269" s="5">
        <v>0</v>
      </c>
      <c r="O8269" s="5">
        <v>0</v>
      </c>
      <c r="P8269" s="5">
        <v>10</v>
      </c>
      <c r="Q8269" s="5">
        <v>0</v>
      </c>
      <c r="R8269" s="5">
        <v>0</v>
      </c>
      <c r="S8269" s="5" t="s">
        <v>26</v>
      </c>
      <c r="T8269" s="5"/>
    </row>
    <row r="8270" spans="1:20" x14ac:dyDescent="0.25">
      <c r="A8270" s="5">
        <f>8263</f>
      </c>
      <c r="B8270" s="5" t="s">
        <v>8289</v>
      </c>
      <c r="C8270" s="5" t="s">
        <v>26</v>
      </c>
      <c r="D8270" s="5" t="s">
        <v>26</v>
      </c>
      <c r="E8270" s="5">
        <v>0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5">
        <v>0</v>
      </c>
      <c r="N8270" s="5">
        <v>0</v>
      </c>
      <c r="O8270" s="5">
        <v>0</v>
      </c>
      <c r="P8270" s="5">
        <v>10</v>
      </c>
      <c r="Q8270" s="5">
        <v>0</v>
      </c>
      <c r="R8270" s="5">
        <v>0</v>
      </c>
      <c r="S8270" s="5" t="s">
        <v>26</v>
      </c>
      <c r="T8270" s="5"/>
    </row>
    <row r="8271" spans="1:20" x14ac:dyDescent="0.25">
      <c r="A8271" s="5">
        <f>8264</f>
      </c>
      <c r="B8271" s="5" t="s">
        <v>8290</v>
      </c>
      <c r="C8271" s="5" t="s">
        <v>26</v>
      </c>
      <c r="D8271" s="5" t="s">
        <v>26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5">
        <v>0</v>
      </c>
      <c r="O8271" s="5">
        <v>0</v>
      </c>
      <c r="P8271" s="5">
        <v>10</v>
      </c>
      <c r="Q8271" s="5">
        <v>0</v>
      </c>
      <c r="R8271" s="5">
        <v>0</v>
      </c>
      <c r="S8271" s="5" t="s">
        <v>26</v>
      </c>
      <c r="T8271" s="5"/>
    </row>
    <row r="8272" spans="1:20" x14ac:dyDescent="0.25">
      <c r="A8272" s="5">
        <f>8265</f>
      </c>
      <c r="B8272" s="5" t="s">
        <v>8291</v>
      </c>
      <c r="C8272" s="5" t="s">
        <v>26</v>
      </c>
      <c r="D8272" s="5" t="s">
        <v>26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5">
        <v>0</v>
      </c>
      <c r="N8272" s="5">
        <v>0</v>
      </c>
      <c r="O8272" s="5">
        <v>0</v>
      </c>
      <c r="P8272" s="5">
        <v>10</v>
      </c>
      <c r="Q8272" s="5">
        <v>0</v>
      </c>
      <c r="R8272" s="5">
        <v>0</v>
      </c>
      <c r="S8272" s="5" t="s">
        <v>26</v>
      </c>
      <c r="T8272" s="5"/>
    </row>
    <row r="8273" spans="1:20" x14ac:dyDescent="0.25">
      <c r="A8273" s="5">
        <f>8266</f>
      </c>
      <c r="B8273" s="5" t="s">
        <v>8292</v>
      </c>
      <c r="C8273" s="5" t="s">
        <v>26</v>
      </c>
      <c r="D8273" s="5" t="s">
        <v>26</v>
      </c>
      <c r="E8273" s="5">
        <v>0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0</v>
      </c>
      <c r="P8273" s="5">
        <v>10</v>
      </c>
      <c r="Q8273" s="5">
        <v>0</v>
      </c>
      <c r="R8273" s="5">
        <v>0</v>
      </c>
      <c r="S8273" s="5" t="s">
        <v>26</v>
      </c>
      <c r="T8273" s="5"/>
    </row>
    <row r="8274" spans="1:20" x14ac:dyDescent="0.25">
      <c r="A8274" s="5">
        <f>8267</f>
      </c>
      <c r="B8274" s="5" t="s">
        <v>8293</v>
      </c>
      <c r="C8274" s="5" t="s">
        <v>26</v>
      </c>
      <c r="D8274" s="5" t="s">
        <v>26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5">
        <v>0</v>
      </c>
      <c r="M8274" s="5">
        <v>0</v>
      </c>
      <c r="N8274" s="5">
        <v>0</v>
      </c>
      <c r="O8274" s="5">
        <v>0</v>
      </c>
      <c r="P8274" s="5">
        <v>10</v>
      </c>
      <c r="Q8274" s="5">
        <v>0</v>
      </c>
      <c r="R8274" s="5">
        <v>0</v>
      </c>
      <c r="S8274" s="5" t="s">
        <v>26</v>
      </c>
      <c r="T8274" s="5"/>
    </row>
    <row r="8275" spans="1:20" x14ac:dyDescent="0.25">
      <c r="A8275" s="5">
        <f>8268</f>
      </c>
      <c r="B8275" s="5" t="s">
        <v>8294</v>
      </c>
      <c r="C8275" s="5" t="s">
        <v>26</v>
      </c>
      <c r="D8275" s="5" t="s">
        <v>26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10</v>
      </c>
      <c r="Q8275" s="5">
        <v>0</v>
      </c>
      <c r="R8275" s="5">
        <v>0</v>
      </c>
      <c r="S8275" s="5" t="s">
        <v>26</v>
      </c>
      <c r="T8275" s="5"/>
    </row>
    <row r="8276" spans="1:20" x14ac:dyDescent="0.25">
      <c r="A8276" s="5">
        <f>8269</f>
      </c>
      <c r="B8276" s="5" t="s">
        <v>8295</v>
      </c>
      <c r="C8276" s="5" t="s">
        <v>26</v>
      </c>
      <c r="D8276" s="5" t="s">
        <v>26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10</v>
      </c>
      <c r="Q8276" s="5">
        <v>0</v>
      </c>
      <c r="R8276" s="5">
        <v>0</v>
      </c>
      <c r="S8276" s="5" t="s">
        <v>26</v>
      </c>
      <c r="T8276" s="5"/>
    </row>
    <row r="8277" spans="1:20" x14ac:dyDescent="0.25">
      <c r="A8277" s="5">
        <f>8270</f>
      </c>
      <c r="B8277" s="5" t="s">
        <v>8296</v>
      </c>
      <c r="C8277" s="5" t="s">
        <v>26</v>
      </c>
      <c r="D8277" s="5" t="s">
        <v>26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10</v>
      </c>
      <c r="Q8277" s="5">
        <v>0</v>
      </c>
      <c r="R8277" s="5">
        <v>0</v>
      </c>
      <c r="S8277" s="5" t="s">
        <v>26</v>
      </c>
      <c r="T8277" s="5"/>
    </row>
    <row r="8278" spans="1:20" x14ac:dyDescent="0.25">
      <c r="A8278" s="5">
        <f>8271</f>
      </c>
      <c r="B8278" s="5" t="s">
        <v>8297</v>
      </c>
      <c r="C8278" s="5" t="s">
        <v>26</v>
      </c>
      <c r="D8278" s="5" t="s">
        <v>26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0</v>
      </c>
      <c r="P8278" s="5">
        <v>10</v>
      </c>
      <c r="Q8278" s="5">
        <v>0</v>
      </c>
      <c r="R8278" s="5">
        <v>0</v>
      </c>
      <c r="S8278" s="5" t="s">
        <v>26</v>
      </c>
      <c r="T8278" s="5"/>
    </row>
    <row r="8279" spans="1:20" x14ac:dyDescent="0.25">
      <c r="A8279" s="5">
        <f>8272</f>
      </c>
      <c r="B8279" s="5" t="s">
        <v>8298</v>
      </c>
      <c r="C8279" s="5" t="s">
        <v>26</v>
      </c>
      <c r="D8279" s="5" t="s">
        <v>26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10</v>
      </c>
      <c r="Q8279" s="5">
        <v>0</v>
      </c>
      <c r="R8279" s="5">
        <v>0</v>
      </c>
      <c r="S8279" s="5" t="s">
        <v>26</v>
      </c>
      <c r="T8279" s="5"/>
    </row>
    <row r="8280" spans="1:20" x14ac:dyDescent="0.25">
      <c r="A8280" s="5">
        <f>8273</f>
      </c>
      <c r="B8280" s="5" t="s">
        <v>8299</v>
      </c>
      <c r="C8280" s="5" t="s">
        <v>26</v>
      </c>
      <c r="D8280" s="5" t="s">
        <v>26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10</v>
      </c>
      <c r="Q8280" s="5">
        <v>0</v>
      </c>
      <c r="R8280" s="5">
        <v>0</v>
      </c>
      <c r="S8280" s="5" t="s">
        <v>26</v>
      </c>
      <c r="T8280" s="5"/>
    </row>
    <row r="8281" spans="1:20" x14ac:dyDescent="0.25">
      <c r="A8281" s="5">
        <f>8274</f>
      </c>
      <c r="B8281" s="5" t="s">
        <v>8300</v>
      </c>
      <c r="C8281" s="5" t="s">
        <v>26</v>
      </c>
      <c r="D8281" s="5" t="s">
        <v>26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10</v>
      </c>
      <c r="Q8281" s="5">
        <v>0</v>
      </c>
      <c r="R8281" s="5">
        <v>0</v>
      </c>
      <c r="S8281" s="5" t="s">
        <v>26</v>
      </c>
      <c r="T8281" s="5"/>
    </row>
    <row r="8282" spans="1:20" x14ac:dyDescent="0.25">
      <c r="A8282" s="5">
        <f>8275</f>
      </c>
      <c r="B8282" s="5" t="s">
        <v>8301</v>
      </c>
      <c r="C8282" s="5" t="s">
        <v>26</v>
      </c>
      <c r="D8282" s="5" t="s">
        <v>26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5">
        <v>0</v>
      </c>
      <c r="O8282" s="5">
        <v>0</v>
      </c>
      <c r="P8282" s="5">
        <v>10</v>
      </c>
      <c r="Q8282" s="5">
        <v>0</v>
      </c>
      <c r="R8282" s="5">
        <v>0</v>
      </c>
      <c r="S8282" s="5" t="s">
        <v>26</v>
      </c>
      <c r="T8282" s="5"/>
    </row>
    <row r="8283" spans="1:20" x14ac:dyDescent="0.25">
      <c r="A8283" s="5">
        <f>8276</f>
      </c>
      <c r="B8283" s="5" t="s">
        <v>8302</v>
      </c>
      <c r="C8283" s="5" t="s">
        <v>26</v>
      </c>
      <c r="D8283" s="5" t="s">
        <v>26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10</v>
      </c>
      <c r="Q8283" s="5">
        <v>0</v>
      </c>
      <c r="R8283" s="5">
        <v>0</v>
      </c>
      <c r="S8283" s="5" t="s">
        <v>26</v>
      </c>
      <c r="T8283" s="5"/>
    </row>
    <row r="8284" spans="1:20" x14ac:dyDescent="0.25">
      <c r="A8284" s="5">
        <f>8277</f>
      </c>
      <c r="B8284" s="5" t="s">
        <v>8303</v>
      </c>
      <c r="C8284" s="5" t="s">
        <v>26</v>
      </c>
      <c r="D8284" s="5" t="s">
        <v>26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5">
        <v>0</v>
      </c>
      <c r="O8284" s="5">
        <v>0</v>
      </c>
      <c r="P8284" s="5">
        <v>10</v>
      </c>
      <c r="Q8284" s="5">
        <v>0</v>
      </c>
      <c r="R8284" s="5">
        <v>0</v>
      </c>
      <c r="S8284" s="5" t="s">
        <v>26</v>
      </c>
      <c r="T8284" s="5"/>
    </row>
    <row r="8285" spans="1:20" x14ac:dyDescent="0.25">
      <c r="A8285" s="5">
        <f>8278</f>
      </c>
      <c r="B8285" s="5" t="s">
        <v>8304</v>
      </c>
      <c r="C8285" s="5" t="s">
        <v>26</v>
      </c>
      <c r="D8285" s="5" t="s">
        <v>26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5">
        <v>0</v>
      </c>
      <c r="M8285" s="5">
        <v>0</v>
      </c>
      <c r="N8285" s="5">
        <v>0</v>
      </c>
      <c r="O8285" s="5">
        <v>0</v>
      </c>
      <c r="P8285" s="5">
        <v>10</v>
      </c>
      <c r="Q8285" s="5">
        <v>0</v>
      </c>
      <c r="R8285" s="5">
        <v>0</v>
      </c>
      <c r="S8285" s="5" t="s">
        <v>26</v>
      </c>
      <c r="T8285" s="5"/>
    </row>
    <row r="8286" spans="1:20" x14ac:dyDescent="0.25">
      <c r="A8286" s="5">
        <f>8279</f>
      </c>
      <c r="B8286" s="5" t="s">
        <v>8305</v>
      </c>
      <c r="C8286" s="5" t="s">
        <v>26</v>
      </c>
      <c r="D8286" s="5" t="s">
        <v>26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5">
        <v>0</v>
      </c>
      <c r="O8286" s="5">
        <v>0</v>
      </c>
      <c r="P8286" s="5">
        <v>10</v>
      </c>
      <c r="Q8286" s="5">
        <v>0</v>
      </c>
      <c r="R8286" s="5">
        <v>0</v>
      </c>
      <c r="S8286" s="5" t="s">
        <v>26</v>
      </c>
      <c r="T8286" s="5"/>
    </row>
    <row r="8287" spans="1:20" x14ac:dyDescent="0.25">
      <c r="A8287" s="5">
        <f>8280</f>
      </c>
      <c r="B8287" s="5" t="s">
        <v>8306</v>
      </c>
      <c r="C8287" s="5" t="s">
        <v>26</v>
      </c>
      <c r="D8287" s="5" t="s">
        <v>26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5">
        <v>0</v>
      </c>
      <c r="O8287" s="5">
        <v>0</v>
      </c>
      <c r="P8287" s="5">
        <v>10</v>
      </c>
      <c r="Q8287" s="5">
        <v>0</v>
      </c>
      <c r="R8287" s="5">
        <v>0</v>
      </c>
      <c r="S8287" s="5" t="s">
        <v>26</v>
      </c>
      <c r="T8287" s="5"/>
    </row>
    <row r="8288" spans="1:20" x14ac:dyDescent="0.25">
      <c r="A8288" s="5">
        <f>8281</f>
      </c>
      <c r="B8288" s="5" t="s">
        <v>8307</v>
      </c>
      <c r="C8288" s="5" t="s">
        <v>26</v>
      </c>
      <c r="D8288" s="5" t="s">
        <v>26</v>
      </c>
      <c r="E8288" s="5">
        <v>0</v>
      </c>
      <c r="F8288" s="5">
        <v>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5">
        <v>0</v>
      </c>
      <c r="O8288" s="5">
        <v>0</v>
      </c>
      <c r="P8288" s="5">
        <v>10</v>
      </c>
      <c r="Q8288" s="5">
        <v>0</v>
      </c>
      <c r="R8288" s="5">
        <v>0</v>
      </c>
      <c r="S8288" s="5" t="s">
        <v>26</v>
      </c>
      <c r="T8288" s="5"/>
    </row>
    <row r="8289" spans="1:20" x14ac:dyDescent="0.25">
      <c r="A8289" s="5">
        <f>8282</f>
      </c>
      <c r="B8289" s="5" t="s">
        <v>8308</v>
      </c>
      <c r="C8289" s="5" t="s">
        <v>26</v>
      </c>
      <c r="D8289" s="5" t="s">
        <v>26</v>
      </c>
      <c r="E8289" s="5">
        <v>0</v>
      </c>
      <c r="F8289" s="5">
        <v>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5">
        <v>0</v>
      </c>
      <c r="O8289" s="5">
        <v>0</v>
      </c>
      <c r="P8289" s="5">
        <v>10</v>
      </c>
      <c r="Q8289" s="5">
        <v>0</v>
      </c>
      <c r="R8289" s="5">
        <v>0</v>
      </c>
      <c r="S8289" s="5" t="s">
        <v>26</v>
      </c>
      <c r="T8289" s="5"/>
    </row>
    <row r="8290" spans="1:20" x14ac:dyDescent="0.25">
      <c r="A8290" s="5">
        <f>8283</f>
      </c>
      <c r="B8290" s="5" t="s">
        <v>8309</v>
      </c>
      <c r="C8290" s="5" t="s">
        <v>27</v>
      </c>
      <c r="D8290" s="5" t="s">
        <v>26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10</v>
      </c>
      <c r="Q8290" s="5">
        <v>0</v>
      </c>
      <c r="R8290" s="5">
        <v>0</v>
      </c>
      <c r="S8290" s="5" t="s">
        <v>26</v>
      </c>
      <c r="T8290" s="5"/>
    </row>
    <row r="8291" spans="1:20" x14ac:dyDescent="0.25">
      <c r="A8291" s="5">
        <f>8284</f>
      </c>
      <c r="B8291" s="5" t="s">
        <v>8310</v>
      </c>
      <c r="C8291" s="5" t="s">
        <v>27</v>
      </c>
      <c r="D8291" s="5" t="s">
        <v>26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0</v>
      </c>
      <c r="O8291" s="5">
        <v>0</v>
      </c>
      <c r="P8291" s="5">
        <v>10</v>
      </c>
      <c r="Q8291" s="5">
        <v>0</v>
      </c>
      <c r="R8291" s="5">
        <v>0</v>
      </c>
      <c r="S8291" s="5" t="s">
        <v>26</v>
      </c>
      <c r="T8291" s="5"/>
    </row>
    <row r="8292" spans="1:20" x14ac:dyDescent="0.25">
      <c r="A8292" s="5">
        <f>8285</f>
      </c>
      <c r="B8292" s="5" t="s">
        <v>8311</v>
      </c>
      <c r="C8292" s="5" t="s">
        <v>27</v>
      </c>
      <c r="D8292" s="5" t="s">
        <v>26</v>
      </c>
      <c r="E8292" s="5">
        <v>0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10</v>
      </c>
      <c r="Q8292" s="5">
        <v>0</v>
      </c>
      <c r="R8292" s="5">
        <v>0</v>
      </c>
      <c r="S8292" s="5" t="s">
        <v>26</v>
      </c>
      <c r="T8292" s="5"/>
    </row>
    <row r="8293" spans="1:20" x14ac:dyDescent="0.25">
      <c r="A8293" s="5">
        <f>8286</f>
      </c>
      <c r="B8293" s="5" t="s">
        <v>8312</v>
      </c>
      <c r="C8293" s="5" t="s">
        <v>27</v>
      </c>
      <c r="D8293" s="5" t="s">
        <v>26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10</v>
      </c>
      <c r="Q8293" s="5">
        <v>0</v>
      </c>
      <c r="R8293" s="5">
        <v>0</v>
      </c>
      <c r="S8293" s="5" t="s">
        <v>26</v>
      </c>
      <c r="T8293" s="5"/>
    </row>
    <row r="8294" spans="1:20" x14ac:dyDescent="0.25">
      <c r="A8294" s="5">
        <f>8287</f>
      </c>
      <c r="B8294" s="5" t="s">
        <v>8313</v>
      </c>
      <c r="C8294" s="5" t="s">
        <v>27</v>
      </c>
      <c r="D8294" s="5" t="s">
        <v>26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5">
        <v>0</v>
      </c>
      <c r="O8294" s="5">
        <v>0</v>
      </c>
      <c r="P8294" s="5">
        <v>10</v>
      </c>
      <c r="Q8294" s="5">
        <v>0</v>
      </c>
      <c r="R8294" s="5">
        <v>0</v>
      </c>
      <c r="S8294" s="5" t="s">
        <v>26</v>
      </c>
      <c r="T8294" s="5"/>
    </row>
    <row r="8295" spans="1:20" x14ac:dyDescent="0.25">
      <c r="A8295" s="5">
        <f>8288</f>
      </c>
      <c r="B8295" s="5" t="s">
        <v>8314</v>
      </c>
      <c r="C8295" s="5" t="s">
        <v>27</v>
      </c>
      <c r="D8295" s="5" t="s">
        <v>26</v>
      </c>
      <c r="E8295" s="5">
        <v>0</v>
      </c>
      <c r="F8295" s="5">
        <v>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5">
        <v>0</v>
      </c>
      <c r="O8295" s="5">
        <v>0</v>
      </c>
      <c r="P8295" s="5">
        <v>10</v>
      </c>
      <c r="Q8295" s="5">
        <v>0</v>
      </c>
      <c r="R8295" s="5">
        <v>0</v>
      </c>
      <c r="S8295" s="5" t="s">
        <v>26</v>
      </c>
      <c r="T8295" s="5"/>
    </row>
    <row r="8296" spans="1:20" x14ac:dyDescent="0.25">
      <c r="A8296" s="5">
        <f>8289</f>
      </c>
      <c r="B8296" s="5" t="s">
        <v>8315</v>
      </c>
      <c r="C8296" s="5" t="s">
        <v>27</v>
      </c>
      <c r="D8296" s="5" t="s">
        <v>26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5">
        <v>0</v>
      </c>
      <c r="N8296" s="5">
        <v>0</v>
      </c>
      <c r="O8296" s="5">
        <v>0</v>
      </c>
      <c r="P8296" s="5">
        <v>10</v>
      </c>
      <c r="Q8296" s="5">
        <v>0</v>
      </c>
      <c r="R8296" s="5">
        <v>0</v>
      </c>
      <c r="S8296" s="5" t="s">
        <v>26</v>
      </c>
      <c r="T8296" s="5"/>
    </row>
    <row r="8297" spans="1:20" x14ac:dyDescent="0.25">
      <c r="A8297" s="5">
        <f>8290</f>
      </c>
      <c r="B8297" s="5" t="s">
        <v>8316</v>
      </c>
      <c r="C8297" s="5" t="s">
        <v>27</v>
      </c>
      <c r="D8297" s="5" t="s">
        <v>26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5">
        <v>0</v>
      </c>
      <c r="M8297" s="5">
        <v>0</v>
      </c>
      <c r="N8297" s="5">
        <v>0</v>
      </c>
      <c r="O8297" s="5">
        <v>0</v>
      </c>
      <c r="P8297" s="5">
        <v>10</v>
      </c>
      <c r="Q8297" s="5">
        <v>0</v>
      </c>
      <c r="R8297" s="5">
        <v>0</v>
      </c>
      <c r="S8297" s="5" t="s">
        <v>26</v>
      </c>
      <c r="T8297" s="5"/>
    </row>
    <row r="8298" spans="1:20" x14ac:dyDescent="0.25">
      <c r="A8298" s="5">
        <f>8291</f>
      </c>
      <c r="B8298" s="5" t="s">
        <v>8317</v>
      </c>
      <c r="C8298" s="5" t="s">
        <v>27</v>
      </c>
      <c r="D8298" s="5" t="s">
        <v>26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5">
        <v>0</v>
      </c>
      <c r="O8298" s="5">
        <v>0</v>
      </c>
      <c r="P8298" s="5">
        <v>10</v>
      </c>
      <c r="Q8298" s="5">
        <v>0</v>
      </c>
      <c r="R8298" s="5">
        <v>0</v>
      </c>
      <c r="S8298" s="5" t="s">
        <v>26</v>
      </c>
      <c r="T8298" s="5"/>
    </row>
    <row r="8299" spans="1:20" x14ac:dyDescent="0.25">
      <c r="A8299" s="5">
        <f>8292</f>
      </c>
      <c r="B8299" s="5" t="s">
        <v>8318</v>
      </c>
      <c r="C8299" s="5" t="s">
        <v>27</v>
      </c>
      <c r="D8299" s="5" t="s">
        <v>26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5">
        <v>0</v>
      </c>
      <c r="O8299" s="5">
        <v>0</v>
      </c>
      <c r="P8299" s="5">
        <v>10</v>
      </c>
      <c r="Q8299" s="5">
        <v>0</v>
      </c>
      <c r="R8299" s="5">
        <v>0</v>
      </c>
      <c r="S8299" s="5" t="s">
        <v>26</v>
      </c>
      <c r="T8299" s="5"/>
    </row>
    <row r="8300" spans="1:20" x14ac:dyDescent="0.25">
      <c r="A8300" s="5">
        <f>8293</f>
      </c>
      <c r="B8300" s="5" t="s">
        <v>8319</v>
      </c>
      <c r="C8300" s="5" t="s">
        <v>27</v>
      </c>
      <c r="D8300" s="5" t="s">
        <v>26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5">
        <v>0</v>
      </c>
      <c r="O8300" s="5">
        <v>0</v>
      </c>
      <c r="P8300" s="5">
        <v>10</v>
      </c>
      <c r="Q8300" s="5">
        <v>0</v>
      </c>
      <c r="R8300" s="5">
        <v>0</v>
      </c>
      <c r="S8300" s="5" t="s">
        <v>26</v>
      </c>
      <c r="T8300" s="5"/>
    </row>
    <row r="8301" spans="1:20" x14ac:dyDescent="0.25">
      <c r="A8301" s="5">
        <f>8294</f>
      </c>
      <c r="B8301" s="5" t="s">
        <v>8320</v>
      </c>
      <c r="C8301" s="5" t="s">
        <v>27</v>
      </c>
      <c r="D8301" s="5" t="s">
        <v>26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0</v>
      </c>
      <c r="O8301" s="5">
        <v>0</v>
      </c>
      <c r="P8301" s="5">
        <v>10</v>
      </c>
      <c r="Q8301" s="5">
        <v>0</v>
      </c>
      <c r="R8301" s="5">
        <v>0</v>
      </c>
      <c r="S8301" s="5" t="s">
        <v>26</v>
      </c>
      <c r="T8301" s="5"/>
    </row>
    <row r="8302" spans="1:20" x14ac:dyDescent="0.25">
      <c r="A8302" s="5">
        <f>8295</f>
      </c>
      <c r="B8302" s="5" t="s">
        <v>8321</v>
      </c>
      <c r="C8302" s="5" t="s">
        <v>27</v>
      </c>
      <c r="D8302" s="5" t="s">
        <v>26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5">
        <v>0</v>
      </c>
      <c r="O8302" s="5">
        <v>0</v>
      </c>
      <c r="P8302" s="5">
        <v>10</v>
      </c>
      <c r="Q8302" s="5">
        <v>0</v>
      </c>
      <c r="R8302" s="5">
        <v>0</v>
      </c>
      <c r="S8302" s="5" t="s">
        <v>26</v>
      </c>
      <c r="T8302" s="5"/>
    </row>
    <row r="8303" spans="1:20" x14ac:dyDescent="0.25">
      <c r="A8303" s="5">
        <f>8296</f>
      </c>
      <c r="B8303" s="5" t="s">
        <v>8322</v>
      </c>
      <c r="C8303" s="5" t="s">
        <v>27</v>
      </c>
      <c r="D8303" s="5" t="s">
        <v>26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0</v>
      </c>
      <c r="O8303" s="5">
        <v>0</v>
      </c>
      <c r="P8303" s="5">
        <v>10</v>
      </c>
      <c r="Q8303" s="5">
        <v>0</v>
      </c>
      <c r="R8303" s="5">
        <v>0</v>
      </c>
      <c r="S8303" s="5" t="s">
        <v>26</v>
      </c>
      <c r="T8303" s="5"/>
    </row>
    <row r="8304" spans="1:20" x14ac:dyDescent="0.25">
      <c r="A8304" s="5">
        <f>8297</f>
      </c>
      <c r="B8304" s="5" t="s">
        <v>8323</v>
      </c>
      <c r="C8304" s="5" t="s">
        <v>27</v>
      </c>
      <c r="D8304" s="5" t="s">
        <v>26</v>
      </c>
      <c r="E8304" s="5">
        <v>0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5">
        <v>0</v>
      </c>
      <c r="O8304" s="5">
        <v>0</v>
      </c>
      <c r="P8304" s="5">
        <v>10</v>
      </c>
      <c r="Q8304" s="5">
        <v>0</v>
      </c>
      <c r="R8304" s="5">
        <v>0</v>
      </c>
      <c r="S8304" s="5" t="s">
        <v>26</v>
      </c>
      <c r="T8304" s="5"/>
    </row>
    <row r="8305" spans="1:20" x14ac:dyDescent="0.25">
      <c r="A8305" s="5">
        <f>8298</f>
      </c>
      <c r="B8305" s="5" t="s">
        <v>8324</v>
      </c>
      <c r="C8305" s="5" t="s">
        <v>27</v>
      </c>
      <c r="D8305" s="5" t="s">
        <v>26</v>
      </c>
      <c r="E8305" s="5">
        <v>0</v>
      </c>
      <c r="F8305" s="5">
        <v>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0</v>
      </c>
      <c r="O8305" s="5">
        <v>0</v>
      </c>
      <c r="P8305" s="5">
        <v>10</v>
      </c>
      <c r="Q8305" s="5">
        <v>0</v>
      </c>
      <c r="R8305" s="5">
        <v>0</v>
      </c>
      <c r="S8305" s="5" t="s">
        <v>26</v>
      </c>
      <c r="T8305" s="5"/>
    </row>
    <row r="8306" spans="1:20" x14ac:dyDescent="0.25">
      <c r="A8306" s="5">
        <f>8299</f>
      </c>
      <c r="B8306" s="5" t="s">
        <v>8325</v>
      </c>
      <c r="C8306" s="5" t="s">
        <v>27</v>
      </c>
      <c r="D8306" s="5" t="s">
        <v>26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10</v>
      </c>
      <c r="Q8306" s="5">
        <v>0</v>
      </c>
      <c r="R8306" s="5">
        <v>0</v>
      </c>
      <c r="S8306" s="5" t="s">
        <v>26</v>
      </c>
      <c r="T8306" s="5"/>
    </row>
    <row r="8307" spans="1:20" x14ac:dyDescent="0.25">
      <c r="A8307" s="5">
        <f>8300</f>
      </c>
      <c r="B8307" s="5" t="s">
        <v>8326</v>
      </c>
      <c r="C8307" s="5" t="s">
        <v>27</v>
      </c>
      <c r="D8307" s="5" t="s">
        <v>26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5">
        <v>0</v>
      </c>
      <c r="O8307" s="5">
        <v>0</v>
      </c>
      <c r="P8307" s="5">
        <v>10</v>
      </c>
      <c r="Q8307" s="5">
        <v>0</v>
      </c>
      <c r="R8307" s="5">
        <v>0</v>
      </c>
      <c r="S8307" s="5" t="s">
        <v>26</v>
      </c>
      <c r="T8307" s="5"/>
    </row>
    <row r="8308" spans="1:20" x14ac:dyDescent="0.25">
      <c r="A8308" s="5">
        <f>8301</f>
      </c>
      <c r="B8308" s="5" t="s">
        <v>8327</v>
      </c>
      <c r="C8308" s="5" t="s">
        <v>27</v>
      </c>
      <c r="D8308" s="5" t="s">
        <v>26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10</v>
      </c>
      <c r="Q8308" s="5">
        <v>0</v>
      </c>
      <c r="R8308" s="5">
        <v>0</v>
      </c>
      <c r="S8308" s="5" t="s">
        <v>26</v>
      </c>
      <c r="T8308" s="5"/>
    </row>
    <row r="8309" spans="1:20" x14ac:dyDescent="0.25">
      <c r="A8309" s="5">
        <f>8302</f>
      </c>
      <c r="B8309" s="5" t="s">
        <v>8328</v>
      </c>
      <c r="C8309" s="5" t="s">
        <v>27</v>
      </c>
      <c r="D8309" s="5" t="s">
        <v>26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10</v>
      </c>
      <c r="Q8309" s="5">
        <v>0</v>
      </c>
      <c r="R8309" s="5">
        <v>0</v>
      </c>
      <c r="S8309" s="5" t="s">
        <v>26</v>
      </c>
      <c r="T8309" s="5"/>
    </row>
    <row r="8310" spans="1:20" x14ac:dyDescent="0.25">
      <c r="A8310" s="5">
        <f>8303</f>
      </c>
      <c r="B8310" s="5" t="s">
        <v>8329</v>
      </c>
      <c r="C8310" s="5" t="s">
        <v>27</v>
      </c>
      <c r="D8310" s="5" t="s">
        <v>26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10</v>
      </c>
      <c r="Q8310" s="5">
        <v>0</v>
      </c>
      <c r="R8310" s="5">
        <v>0</v>
      </c>
      <c r="S8310" s="5" t="s">
        <v>26</v>
      </c>
      <c r="T8310" s="5"/>
    </row>
    <row r="8311" spans="1:20" x14ac:dyDescent="0.25">
      <c r="A8311" s="5">
        <f>8304</f>
      </c>
      <c r="B8311" s="5" t="s">
        <v>8330</v>
      </c>
      <c r="C8311" s="5" t="s">
        <v>27</v>
      </c>
      <c r="D8311" s="5" t="s">
        <v>26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5">
        <v>0</v>
      </c>
      <c r="M8311" s="5">
        <v>0</v>
      </c>
      <c r="N8311" s="5">
        <v>0</v>
      </c>
      <c r="O8311" s="5">
        <v>0</v>
      </c>
      <c r="P8311" s="5">
        <v>10</v>
      </c>
      <c r="Q8311" s="5">
        <v>0</v>
      </c>
      <c r="R8311" s="5">
        <v>0</v>
      </c>
      <c r="S8311" s="5" t="s">
        <v>26</v>
      </c>
      <c r="T8311" s="5"/>
    </row>
    <row r="8312" spans="1:20" x14ac:dyDescent="0.25">
      <c r="A8312" s="5">
        <f>8305</f>
      </c>
      <c r="B8312" s="5" t="s">
        <v>8331</v>
      </c>
      <c r="C8312" s="5" t="s">
        <v>27</v>
      </c>
      <c r="D8312" s="5" t="s">
        <v>26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5">
        <v>0</v>
      </c>
      <c r="M8312" s="5">
        <v>0</v>
      </c>
      <c r="N8312" s="5">
        <v>0</v>
      </c>
      <c r="O8312" s="5">
        <v>0</v>
      </c>
      <c r="P8312" s="5">
        <v>10</v>
      </c>
      <c r="Q8312" s="5">
        <v>0</v>
      </c>
      <c r="R8312" s="5">
        <v>0</v>
      </c>
      <c r="S8312" s="5" t="s">
        <v>26</v>
      </c>
      <c r="T8312" s="5"/>
    </row>
    <row r="8313" spans="1:20" x14ac:dyDescent="0.25">
      <c r="A8313" s="5">
        <f>8306</f>
      </c>
      <c r="B8313" s="5" t="s">
        <v>8332</v>
      </c>
      <c r="C8313" s="5" t="s">
        <v>27</v>
      </c>
      <c r="D8313" s="5" t="s">
        <v>26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5">
        <v>0</v>
      </c>
      <c r="O8313" s="5">
        <v>0</v>
      </c>
      <c r="P8313" s="5">
        <v>10</v>
      </c>
      <c r="Q8313" s="5">
        <v>0</v>
      </c>
      <c r="R8313" s="5">
        <v>0</v>
      </c>
      <c r="S8313" s="5" t="s">
        <v>26</v>
      </c>
      <c r="T8313" s="5"/>
    </row>
    <row r="8314" spans="1:20" x14ac:dyDescent="0.25">
      <c r="A8314" s="5">
        <f>8307</f>
      </c>
      <c r="B8314" s="5" t="s">
        <v>8333</v>
      </c>
      <c r="C8314" s="5" t="s">
        <v>27</v>
      </c>
      <c r="D8314" s="5" t="s">
        <v>26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5">
        <v>0</v>
      </c>
      <c r="M8314" s="5">
        <v>0</v>
      </c>
      <c r="N8314" s="5">
        <v>0</v>
      </c>
      <c r="O8314" s="5">
        <v>0</v>
      </c>
      <c r="P8314" s="5">
        <v>10</v>
      </c>
      <c r="Q8314" s="5">
        <v>0</v>
      </c>
      <c r="R8314" s="5">
        <v>0</v>
      </c>
      <c r="S8314" s="5" t="s">
        <v>26</v>
      </c>
      <c r="T8314" s="5"/>
    </row>
    <row r="8315" spans="1:20" x14ac:dyDescent="0.25">
      <c r="A8315" s="5">
        <f>8308</f>
      </c>
      <c r="B8315" s="5" t="s">
        <v>8334</v>
      </c>
      <c r="C8315" s="5" t="s">
        <v>27</v>
      </c>
      <c r="D8315" s="5" t="s">
        <v>26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5">
        <v>0</v>
      </c>
      <c r="O8315" s="5">
        <v>0</v>
      </c>
      <c r="P8315" s="5">
        <v>10</v>
      </c>
      <c r="Q8315" s="5">
        <v>0</v>
      </c>
      <c r="R8315" s="5">
        <v>0</v>
      </c>
      <c r="S8315" s="5" t="s">
        <v>26</v>
      </c>
      <c r="T8315" s="5"/>
    </row>
    <row r="8316" spans="1:20" x14ac:dyDescent="0.25">
      <c r="A8316" s="5">
        <f>8309</f>
      </c>
      <c r="B8316" s="5" t="s">
        <v>8335</v>
      </c>
      <c r="C8316" s="5" t="s">
        <v>27</v>
      </c>
      <c r="D8316" s="5" t="s">
        <v>26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0</v>
      </c>
      <c r="O8316" s="5">
        <v>0</v>
      </c>
      <c r="P8316" s="5">
        <v>10</v>
      </c>
      <c r="Q8316" s="5">
        <v>0</v>
      </c>
      <c r="R8316" s="5">
        <v>0</v>
      </c>
      <c r="S8316" s="5" t="s">
        <v>26</v>
      </c>
      <c r="T8316" s="5"/>
    </row>
    <row r="8317" spans="1:20" x14ac:dyDescent="0.25">
      <c r="A8317" s="5">
        <f>8310</f>
      </c>
      <c r="B8317" s="5" t="s">
        <v>8336</v>
      </c>
      <c r="C8317" s="5" t="s">
        <v>27</v>
      </c>
      <c r="D8317" s="5" t="s">
        <v>26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5">
        <v>0</v>
      </c>
      <c r="O8317" s="5">
        <v>0</v>
      </c>
      <c r="P8317" s="5">
        <v>10</v>
      </c>
      <c r="Q8317" s="5">
        <v>0</v>
      </c>
      <c r="R8317" s="5">
        <v>0</v>
      </c>
      <c r="S8317" s="5" t="s">
        <v>26</v>
      </c>
      <c r="T8317" s="5"/>
    </row>
    <row r="8318" spans="1:20" x14ac:dyDescent="0.25">
      <c r="A8318" s="5">
        <f>8311</f>
      </c>
      <c r="B8318" s="5" t="s">
        <v>8337</v>
      </c>
      <c r="C8318" s="5" t="s">
        <v>27</v>
      </c>
      <c r="D8318" s="5" t="s">
        <v>26</v>
      </c>
      <c r="E8318" s="5">
        <v>0</v>
      </c>
      <c r="F8318" s="5">
        <v>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5">
        <v>0</v>
      </c>
      <c r="M8318" s="5">
        <v>0</v>
      </c>
      <c r="N8318" s="5">
        <v>0</v>
      </c>
      <c r="O8318" s="5">
        <v>0</v>
      </c>
      <c r="P8318" s="5">
        <v>10</v>
      </c>
      <c r="Q8318" s="5">
        <v>0</v>
      </c>
      <c r="R8318" s="5">
        <v>0</v>
      </c>
      <c r="S8318" s="5" t="s">
        <v>26</v>
      </c>
      <c r="T8318" s="5"/>
    </row>
    <row r="8319" spans="1:20" x14ac:dyDescent="0.25">
      <c r="A8319" s="5">
        <f>8312</f>
      </c>
      <c r="B8319" s="5" t="s">
        <v>8338</v>
      </c>
      <c r="C8319" s="5" t="s">
        <v>27</v>
      </c>
      <c r="D8319" s="5" t="s">
        <v>26</v>
      </c>
      <c r="E8319" s="5">
        <v>0</v>
      </c>
      <c r="F8319" s="5">
        <v>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5">
        <v>0</v>
      </c>
      <c r="M8319" s="5">
        <v>0</v>
      </c>
      <c r="N8319" s="5">
        <v>0</v>
      </c>
      <c r="O8319" s="5">
        <v>0</v>
      </c>
      <c r="P8319" s="5">
        <v>10</v>
      </c>
      <c r="Q8319" s="5">
        <v>0</v>
      </c>
      <c r="R8319" s="5">
        <v>0</v>
      </c>
      <c r="S8319" s="5" t="s">
        <v>26</v>
      </c>
      <c r="T8319" s="5"/>
    </row>
    <row r="8320" spans="1:20" x14ac:dyDescent="0.25">
      <c r="A8320" s="5">
        <f>8313</f>
      </c>
      <c r="B8320" s="5" t="s">
        <v>8339</v>
      </c>
      <c r="C8320" s="5" t="s">
        <v>27</v>
      </c>
      <c r="D8320" s="5" t="s">
        <v>26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5">
        <v>0</v>
      </c>
      <c r="M8320" s="5">
        <v>0</v>
      </c>
      <c r="N8320" s="5">
        <v>0</v>
      </c>
      <c r="O8320" s="5">
        <v>0</v>
      </c>
      <c r="P8320" s="5">
        <v>10</v>
      </c>
      <c r="Q8320" s="5">
        <v>0</v>
      </c>
      <c r="R8320" s="5">
        <v>0</v>
      </c>
      <c r="S8320" s="5" t="s">
        <v>26</v>
      </c>
      <c r="T8320" s="5"/>
    </row>
    <row r="8321" spans="1:20" x14ac:dyDescent="0.25">
      <c r="A8321" s="5">
        <f>8314</f>
      </c>
      <c r="B8321" s="5" t="s">
        <v>8340</v>
      </c>
      <c r="C8321" s="5" t="s">
        <v>27</v>
      </c>
      <c r="D8321" s="5" t="s">
        <v>26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5">
        <v>0</v>
      </c>
      <c r="O8321" s="5">
        <v>0</v>
      </c>
      <c r="P8321" s="5">
        <v>10</v>
      </c>
      <c r="Q8321" s="5">
        <v>0</v>
      </c>
      <c r="R8321" s="5">
        <v>0</v>
      </c>
      <c r="S8321" s="5" t="s">
        <v>26</v>
      </c>
      <c r="T8321" s="5"/>
    </row>
    <row r="8322" spans="1:20" x14ac:dyDescent="0.25">
      <c r="A8322" s="5">
        <f>8315</f>
      </c>
      <c r="B8322" s="5" t="s">
        <v>8341</v>
      </c>
      <c r="C8322" s="5" t="s">
        <v>26</v>
      </c>
      <c r="D8322" s="5" t="s">
        <v>27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5">
        <v>0</v>
      </c>
      <c r="N8322" s="5">
        <v>0</v>
      </c>
      <c r="O8322" s="5">
        <v>0</v>
      </c>
      <c r="P8322" s="5">
        <v>10</v>
      </c>
      <c r="Q8322" s="5">
        <v>0</v>
      </c>
      <c r="R8322" s="5">
        <v>0</v>
      </c>
      <c r="S8322" s="5" t="s">
        <v>26</v>
      </c>
      <c r="T8322" s="5"/>
    </row>
    <row r="8323" spans="1:20" x14ac:dyDescent="0.25">
      <c r="A8323" s="5">
        <f>8316</f>
      </c>
      <c r="B8323" s="5" t="s">
        <v>8342</v>
      </c>
      <c r="C8323" s="5" t="s">
        <v>26</v>
      </c>
      <c r="D8323" s="5" t="s">
        <v>27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5">
        <v>0</v>
      </c>
      <c r="O8323" s="5">
        <v>0</v>
      </c>
      <c r="P8323" s="5">
        <v>10</v>
      </c>
      <c r="Q8323" s="5">
        <v>0</v>
      </c>
      <c r="R8323" s="5">
        <v>0</v>
      </c>
      <c r="S8323" s="5" t="s">
        <v>26</v>
      </c>
      <c r="T8323" s="5"/>
    </row>
    <row r="8324" spans="1:20" x14ac:dyDescent="0.25">
      <c r="A8324" s="5">
        <f>8317</f>
      </c>
      <c r="B8324" s="5" t="s">
        <v>8343</v>
      </c>
      <c r="C8324" s="5" t="s">
        <v>26</v>
      </c>
      <c r="D8324" s="5" t="s">
        <v>27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5">
        <v>0</v>
      </c>
      <c r="O8324" s="5">
        <v>0</v>
      </c>
      <c r="P8324" s="5">
        <v>10</v>
      </c>
      <c r="Q8324" s="5">
        <v>0</v>
      </c>
      <c r="R8324" s="5">
        <v>0</v>
      </c>
      <c r="S8324" s="5" t="s">
        <v>26</v>
      </c>
      <c r="T8324" s="5"/>
    </row>
    <row r="8325" spans="1:20" x14ac:dyDescent="0.25">
      <c r="A8325" s="5">
        <f>8318</f>
      </c>
      <c r="B8325" s="5" t="s">
        <v>8344</v>
      </c>
      <c r="C8325" s="5" t="s">
        <v>26</v>
      </c>
      <c r="D8325" s="5" t="s">
        <v>27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5">
        <v>0</v>
      </c>
      <c r="O8325" s="5">
        <v>0</v>
      </c>
      <c r="P8325" s="5">
        <v>10</v>
      </c>
      <c r="Q8325" s="5">
        <v>0</v>
      </c>
      <c r="R8325" s="5">
        <v>0</v>
      </c>
      <c r="S8325" s="5" t="s">
        <v>26</v>
      </c>
      <c r="T8325" s="5"/>
    </row>
    <row r="8326" spans="1:20" x14ac:dyDescent="0.25">
      <c r="A8326" s="5">
        <f>8319</f>
      </c>
      <c r="B8326" s="5" t="s">
        <v>8345</v>
      </c>
      <c r="C8326" s="5" t="s">
        <v>26</v>
      </c>
      <c r="D8326" s="5" t="s">
        <v>27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5">
        <v>0</v>
      </c>
      <c r="O8326" s="5">
        <v>0</v>
      </c>
      <c r="P8326" s="5">
        <v>10</v>
      </c>
      <c r="Q8326" s="5">
        <v>0</v>
      </c>
      <c r="R8326" s="5">
        <v>0</v>
      </c>
      <c r="S8326" s="5" t="s">
        <v>26</v>
      </c>
      <c r="T8326" s="5"/>
    </row>
    <row r="8327" spans="1:20" x14ac:dyDescent="0.25">
      <c r="A8327" s="5">
        <f>8320</f>
      </c>
      <c r="B8327" s="5" t="s">
        <v>8346</v>
      </c>
      <c r="C8327" s="5" t="s">
        <v>26</v>
      </c>
      <c r="D8327" s="5" t="s">
        <v>27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5">
        <v>0</v>
      </c>
      <c r="O8327" s="5">
        <v>0</v>
      </c>
      <c r="P8327" s="5">
        <v>10</v>
      </c>
      <c r="Q8327" s="5">
        <v>0</v>
      </c>
      <c r="R8327" s="5">
        <v>0</v>
      </c>
      <c r="S8327" s="5" t="s">
        <v>26</v>
      </c>
      <c r="T8327" s="5"/>
    </row>
    <row r="8328" spans="1:20" x14ac:dyDescent="0.25">
      <c r="A8328" s="5">
        <f>8321</f>
      </c>
      <c r="B8328" s="5" t="s">
        <v>8347</v>
      </c>
      <c r="C8328" s="5" t="s">
        <v>26</v>
      </c>
      <c r="D8328" s="5" t="s">
        <v>27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5">
        <v>0</v>
      </c>
      <c r="O8328" s="5">
        <v>0</v>
      </c>
      <c r="P8328" s="5">
        <v>10</v>
      </c>
      <c r="Q8328" s="5">
        <v>0</v>
      </c>
      <c r="R8328" s="5">
        <v>0</v>
      </c>
      <c r="S8328" s="5" t="s">
        <v>26</v>
      </c>
      <c r="T8328" s="5"/>
    </row>
    <row r="8329" spans="1:20" x14ac:dyDescent="0.25">
      <c r="A8329" s="5">
        <f>8322</f>
      </c>
      <c r="B8329" s="5" t="s">
        <v>8348</v>
      </c>
      <c r="C8329" s="5" t="s">
        <v>26</v>
      </c>
      <c r="D8329" s="5" t="s">
        <v>27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5">
        <v>0</v>
      </c>
      <c r="O8329" s="5">
        <v>0</v>
      </c>
      <c r="P8329" s="5">
        <v>10</v>
      </c>
      <c r="Q8329" s="5">
        <v>0</v>
      </c>
      <c r="R8329" s="5">
        <v>0</v>
      </c>
      <c r="S8329" s="5" t="s">
        <v>26</v>
      </c>
      <c r="T8329" s="5"/>
    </row>
    <row r="8330" spans="1:20" x14ac:dyDescent="0.25">
      <c r="A8330" s="5">
        <f>8323</f>
      </c>
      <c r="B8330" s="5" t="s">
        <v>8349</v>
      </c>
      <c r="C8330" s="5" t="s">
        <v>26</v>
      </c>
      <c r="D8330" s="5" t="s">
        <v>27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0</v>
      </c>
      <c r="O8330" s="5">
        <v>0</v>
      </c>
      <c r="P8330" s="5">
        <v>10</v>
      </c>
      <c r="Q8330" s="5">
        <v>0</v>
      </c>
      <c r="R8330" s="5">
        <v>0</v>
      </c>
      <c r="S8330" s="5" t="s">
        <v>26</v>
      </c>
      <c r="T8330" s="5"/>
    </row>
    <row r="8331" spans="1:20" x14ac:dyDescent="0.25">
      <c r="A8331" s="5">
        <f>8324</f>
      </c>
      <c r="B8331" s="5" t="s">
        <v>8350</v>
      </c>
      <c r="C8331" s="5" t="s">
        <v>26</v>
      </c>
      <c r="D8331" s="5" t="s">
        <v>27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5">
        <v>0</v>
      </c>
      <c r="O8331" s="5">
        <v>0</v>
      </c>
      <c r="P8331" s="5">
        <v>10</v>
      </c>
      <c r="Q8331" s="5">
        <v>0</v>
      </c>
      <c r="R8331" s="5">
        <v>0</v>
      </c>
      <c r="S8331" s="5" t="s">
        <v>26</v>
      </c>
      <c r="T8331" s="5"/>
    </row>
    <row r="8332" spans="1:20" x14ac:dyDescent="0.25">
      <c r="A8332" s="5">
        <f>8325</f>
      </c>
      <c r="B8332" s="5" t="s">
        <v>8351</v>
      </c>
      <c r="C8332" s="5" t="s">
        <v>26</v>
      </c>
      <c r="D8332" s="5" t="s">
        <v>27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5">
        <v>0</v>
      </c>
      <c r="O8332" s="5">
        <v>0</v>
      </c>
      <c r="P8332" s="5">
        <v>10</v>
      </c>
      <c r="Q8332" s="5">
        <v>0</v>
      </c>
      <c r="R8332" s="5">
        <v>0</v>
      </c>
      <c r="S8332" s="5" t="s">
        <v>26</v>
      </c>
      <c r="T8332" s="5"/>
    </row>
    <row r="8333" spans="1:20" x14ac:dyDescent="0.25">
      <c r="A8333" s="5">
        <f>8326</f>
      </c>
      <c r="B8333" s="5" t="s">
        <v>8352</v>
      </c>
      <c r="C8333" s="5" t="s">
        <v>27</v>
      </c>
      <c r="D8333" s="5" t="s">
        <v>26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0</v>
      </c>
      <c r="M8333" s="5">
        <v>0</v>
      </c>
      <c r="N8333" s="5">
        <v>0</v>
      </c>
      <c r="O8333" s="5">
        <v>0</v>
      </c>
      <c r="P8333" s="5">
        <v>10</v>
      </c>
      <c r="Q8333" s="5">
        <v>0</v>
      </c>
      <c r="R8333" s="5">
        <v>0</v>
      </c>
      <c r="S8333" s="5" t="s">
        <v>26</v>
      </c>
      <c r="T8333" s="5"/>
    </row>
    <row r="8334" spans="1:20" x14ac:dyDescent="0.25">
      <c r="A8334" s="5">
        <f>8327</f>
      </c>
      <c r="B8334" s="5" t="s">
        <v>8353</v>
      </c>
      <c r="C8334" s="5" t="s">
        <v>27</v>
      </c>
      <c r="D8334" s="5" t="s">
        <v>26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5">
        <v>0</v>
      </c>
      <c r="M8334" s="5">
        <v>0</v>
      </c>
      <c r="N8334" s="5">
        <v>0</v>
      </c>
      <c r="O8334" s="5">
        <v>0</v>
      </c>
      <c r="P8334" s="5">
        <v>10</v>
      </c>
      <c r="Q8334" s="5">
        <v>0</v>
      </c>
      <c r="R8334" s="5">
        <v>0</v>
      </c>
      <c r="S8334" s="5" t="s">
        <v>26</v>
      </c>
      <c r="T8334" s="5"/>
    </row>
    <row r="8335" spans="1:20" x14ac:dyDescent="0.25">
      <c r="A8335" s="5">
        <f>8328</f>
      </c>
      <c r="B8335" s="5" t="s">
        <v>8354</v>
      </c>
      <c r="C8335" s="5" t="s">
        <v>27</v>
      </c>
      <c r="D8335" s="5" t="s">
        <v>26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5">
        <v>0</v>
      </c>
      <c r="M8335" s="5">
        <v>0</v>
      </c>
      <c r="N8335" s="5">
        <v>0</v>
      </c>
      <c r="O8335" s="5">
        <v>0</v>
      </c>
      <c r="P8335" s="5">
        <v>10</v>
      </c>
      <c r="Q8335" s="5">
        <v>0</v>
      </c>
      <c r="R8335" s="5">
        <v>0</v>
      </c>
      <c r="S8335" s="5" t="s">
        <v>26</v>
      </c>
      <c r="T8335" s="5"/>
    </row>
    <row r="8336" spans="1:20" x14ac:dyDescent="0.25">
      <c r="A8336" s="5">
        <f>8329</f>
      </c>
      <c r="B8336" s="5" t="s">
        <v>8355</v>
      </c>
      <c r="C8336" s="5" t="s">
        <v>27</v>
      </c>
      <c r="D8336" s="5" t="s">
        <v>26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5">
        <v>0</v>
      </c>
      <c r="M8336" s="5">
        <v>0</v>
      </c>
      <c r="N8336" s="5">
        <v>0</v>
      </c>
      <c r="O8336" s="5">
        <v>0</v>
      </c>
      <c r="P8336" s="5">
        <v>10</v>
      </c>
      <c r="Q8336" s="5">
        <v>0</v>
      </c>
      <c r="R8336" s="5">
        <v>0</v>
      </c>
      <c r="S8336" s="5" t="s">
        <v>26</v>
      </c>
      <c r="T8336" s="5"/>
    </row>
    <row r="8337" spans="1:20" x14ac:dyDescent="0.25">
      <c r="A8337" s="5">
        <f>8330</f>
      </c>
      <c r="B8337" s="5" t="s">
        <v>8356</v>
      </c>
      <c r="C8337" s="5" t="s">
        <v>27</v>
      </c>
      <c r="D8337" s="5" t="s">
        <v>26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5">
        <v>0</v>
      </c>
      <c r="O8337" s="5">
        <v>0</v>
      </c>
      <c r="P8337" s="5">
        <v>10</v>
      </c>
      <c r="Q8337" s="5">
        <v>0</v>
      </c>
      <c r="R8337" s="5">
        <v>0</v>
      </c>
      <c r="S8337" s="5" t="s">
        <v>26</v>
      </c>
      <c r="T8337" s="5"/>
    </row>
    <row r="8338" spans="1:20" x14ac:dyDescent="0.25">
      <c r="A8338" s="5">
        <f>8331</f>
      </c>
      <c r="B8338" s="5" t="s">
        <v>8357</v>
      </c>
      <c r="C8338" s="5" t="s">
        <v>27</v>
      </c>
      <c r="D8338" s="5" t="s">
        <v>26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5">
        <v>0</v>
      </c>
      <c r="M8338" s="5">
        <v>0</v>
      </c>
      <c r="N8338" s="5">
        <v>0</v>
      </c>
      <c r="O8338" s="5">
        <v>0</v>
      </c>
      <c r="P8338" s="5">
        <v>10</v>
      </c>
      <c r="Q8338" s="5">
        <v>0</v>
      </c>
      <c r="R8338" s="5">
        <v>0</v>
      </c>
      <c r="S8338" s="5" t="s">
        <v>26</v>
      </c>
      <c r="T8338" s="5"/>
    </row>
    <row r="8339" spans="1:20" x14ac:dyDescent="0.25">
      <c r="A8339" s="5">
        <f>8332</f>
      </c>
      <c r="B8339" s="5" t="s">
        <v>8358</v>
      </c>
      <c r="C8339" s="5" t="s">
        <v>27</v>
      </c>
      <c r="D8339" s="5" t="s">
        <v>26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5">
        <v>0</v>
      </c>
      <c r="M8339" s="5">
        <v>0</v>
      </c>
      <c r="N8339" s="5">
        <v>0</v>
      </c>
      <c r="O8339" s="5">
        <v>0</v>
      </c>
      <c r="P8339" s="5">
        <v>10</v>
      </c>
      <c r="Q8339" s="5">
        <v>0</v>
      </c>
      <c r="R8339" s="5">
        <v>0</v>
      </c>
      <c r="S8339" s="5" t="s">
        <v>26</v>
      </c>
      <c r="T8339" s="5"/>
    </row>
    <row r="8340" spans="1:20" x14ac:dyDescent="0.25">
      <c r="A8340" s="5">
        <f>8333</f>
      </c>
      <c r="B8340" s="5" t="s">
        <v>8359</v>
      </c>
      <c r="C8340" s="5" t="s">
        <v>27</v>
      </c>
      <c r="D8340" s="5" t="s">
        <v>26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5">
        <v>0</v>
      </c>
      <c r="O8340" s="5">
        <v>0</v>
      </c>
      <c r="P8340" s="5">
        <v>10</v>
      </c>
      <c r="Q8340" s="5">
        <v>0</v>
      </c>
      <c r="R8340" s="5">
        <v>0</v>
      </c>
      <c r="S8340" s="5" t="s">
        <v>26</v>
      </c>
      <c r="T8340" s="5"/>
    </row>
    <row r="8341" spans="1:20" x14ac:dyDescent="0.25">
      <c r="A8341" s="5">
        <f>8334</f>
      </c>
      <c r="B8341" s="5" t="s">
        <v>8360</v>
      </c>
      <c r="C8341" s="5" t="s">
        <v>27</v>
      </c>
      <c r="D8341" s="5" t="s">
        <v>26</v>
      </c>
      <c r="E8341" s="5">
        <v>0</v>
      </c>
      <c r="F8341" s="5">
        <v>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5">
        <v>0</v>
      </c>
      <c r="M8341" s="5">
        <v>0</v>
      </c>
      <c r="N8341" s="5">
        <v>0</v>
      </c>
      <c r="O8341" s="5">
        <v>0</v>
      </c>
      <c r="P8341" s="5">
        <v>10</v>
      </c>
      <c r="Q8341" s="5">
        <v>0</v>
      </c>
      <c r="R8341" s="5">
        <v>0</v>
      </c>
      <c r="S8341" s="5" t="s">
        <v>26</v>
      </c>
      <c r="T8341" s="5"/>
    </row>
    <row r="8342" spans="1:20" x14ac:dyDescent="0.25">
      <c r="A8342" s="5">
        <f>8335</f>
      </c>
      <c r="B8342" s="5" t="s">
        <v>8361</v>
      </c>
      <c r="C8342" s="5" t="s">
        <v>27</v>
      </c>
      <c r="D8342" s="5" t="s">
        <v>26</v>
      </c>
      <c r="E8342" s="5">
        <v>0</v>
      </c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s="5">
        <v>0</v>
      </c>
      <c r="N8342" s="5">
        <v>0</v>
      </c>
      <c r="O8342" s="5">
        <v>0</v>
      </c>
      <c r="P8342" s="5">
        <v>10</v>
      </c>
      <c r="Q8342" s="5">
        <v>0</v>
      </c>
      <c r="R8342" s="5">
        <v>0</v>
      </c>
      <c r="S8342" s="5" t="s">
        <v>26</v>
      </c>
      <c r="T8342" s="5"/>
    </row>
    <row r="8343" spans="1:20" x14ac:dyDescent="0.25">
      <c r="A8343" s="5">
        <f>8336</f>
      </c>
      <c r="B8343" s="5" t="s">
        <v>8362</v>
      </c>
      <c r="C8343" s="5" t="s">
        <v>27</v>
      </c>
      <c r="D8343" s="5" t="s">
        <v>26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5">
        <v>0</v>
      </c>
      <c r="M8343" s="5">
        <v>0</v>
      </c>
      <c r="N8343" s="5">
        <v>0</v>
      </c>
      <c r="O8343" s="5">
        <v>0</v>
      </c>
      <c r="P8343" s="5">
        <v>10</v>
      </c>
      <c r="Q8343" s="5">
        <v>0</v>
      </c>
      <c r="R8343" s="5">
        <v>0</v>
      </c>
      <c r="S8343" s="5" t="s">
        <v>26</v>
      </c>
      <c r="T8343" s="5"/>
    </row>
    <row r="8344" spans="1:20" x14ac:dyDescent="0.25">
      <c r="A8344" s="5">
        <f>8337</f>
      </c>
      <c r="B8344" s="5" t="s">
        <v>8363</v>
      </c>
      <c r="C8344" s="5" t="s">
        <v>27</v>
      </c>
      <c r="D8344" s="5" t="s">
        <v>26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0</v>
      </c>
      <c r="O8344" s="5">
        <v>0</v>
      </c>
      <c r="P8344" s="5">
        <v>10</v>
      </c>
      <c r="Q8344" s="5">
        <v>0</v>
      </c>
      <c r="R8344" s="5">
        <v>0</v>
      </c>
      <c r="S8344" s="5" t="s">
        <v>26</v>
      </c>
      <c r="T8344" s="5"/>
    </row>
    <row r="8345" spans="1:20" x14ac:dyDescent="0.25">
      <c r="A8345" s="5">
        <f>8338</f>
      </c>
      <c r="B8345" s="5" t="s">
        <v>8364</v>
      </c>
      <c r="C8345" s="5" t="s">
        <v>27</v>
      </c>
      <c r="D8345" s="5" t="s">
        <v>26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5">
        <v>0</v>
      </c>
      <c r="O8345" s="5">
        <v>0</v>
      </c>
      <c r="P8345" s="5">
        <v>10</v>
      </c>
      <c r="Q8345" s="5">
        <v>0</v>
      </c>
      <c r="R8345" s="5">
        <v>0</v>
      </c>
      <c r="S8345" s="5" t="s">
        <v>26</v>
      </c>
      <c r="T8345" s="5"/>
    </row>
    <row r="8346" spans="1:20" x14ac:dyDescent="0.25">
      <c r="A8346" s="5">
        <f>8339</f>
      </c>
      <c r="B8346" s="5" t="s">
        <v>8365</v>
      </c>
      <c r="C8346" s="5" t="s">
        <v>27</v>
      </c>
      <c r="D8346" s="5" t="s">
        <v>26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5">
        <v>0</v>
      </c>
      <c r="O8346" s="5">
        <v>0</v>
      </c>
      <c r="P8346" s="5">
        <v>10</v>
      </c>
      <c r="Q8346" s="5">
        <v>0</v>
      </c>
      <c r="R8346" s="5">
        <v>0</v>
      </c>
      <c r="S8346" s="5" t="s">
        <v>26</v>
      </c>
      <c r="T8346" s="5"/>
    </row>
    <row r="8347" spans="1:20" x14ac:dyDescent="0.25">
      <c r="A8347" s="5">
        <f>8340</f>
      </c>
      <c r="B8347" s="5" t="s">
        <v>8366</v>
      </c>
      <c r="C8347" s="5" t="s">
        <v>27</v>
      </c>
      <c r="D8347" s="5" t="s">
        <v>26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5">
        <v>0</v>
      </c>
      <c r="O8347" s="5">
        <v>0</v>
      </c>
      <c r="P8347" s="5">
        <v>10</v>
      </c>
      <c r="Q8347" s="5">
        <v>0</v>
      </c>
      <c r="R8347" s="5">
        <v>0</v>
      </c>
      <c r="S8347" s="5" t="s">
        <v>26</v>
      </c>
      <c r="T8347" s="5"/>
    </row>
    <row r="8348" spans="1:20" x14ac:dyDescent="0.25">
      <c r="A8348" s="5">
        <f>8341</f>
      </c>
      <c r="B8348" s="5" t="s">
        <v>8367</v>
      </c>
      <c r="C8348" s="5" t="s">
        <v>27</v>
      </c>
      <c r="D8348" s="5" t="s">
        <v>26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5">
        <v>0</v>
      </c>
      <c r="O8348" s="5">
        <v>0</v>
      </c>
      <c r="P8348" s="5">
        <v>10</v>
      </c>
      <c r="Q8348" s="5">
        <v>0</v>
      </c>
      <c r="R8348" s="5">
        <v>0</v>
      </c>
      <c r="S8348" s="5" t="s">
        <v>26</v>
      </c>
      <c r="T8348" s="5"/>
    </row>
    <row r="8349" spans="1:20" x14ac:dyDescent="0.25">
      <c r="A8349" s="5">
        <f>8342</f>
      </c>
      <c r="B8349" s="5" t="s">
        <v>8368</v>
      </c>
      <c r="C8349" s="5" t="s">
        <v>27</v>
      </c>
      <c r="D8349" s="5" t="s">
        <v>26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5">
        <v>0</v>
      </c>
      <c r="O8349" s="5">
        <v>0</v>
      </c>
      <c r="P8349" s="5">
        <v>10</v>
      </c>
      <c r="Q8349" s="5">
        <v>0</v>
      </c>
      <c r="R8349" s="5">
        <v>0</v>
      </c>
      <c r="S8349" s="5" t="s">
        <v>26</v>
      </c>
      <c r="T8349" s="5"/>
    </row>
    <row r="8350" spans="1:20" x14ac:dyDescent="0.25">
      <c r="A8350" s="5">
        <f>8343</f>
      </c>
      <c r="B8350" s="5" t="s">
        <v>8369</v>
      </c>
      <c r="C8350" s="5" t="s">
        <v>27</v>
      </c>
      <c r="D8350" s="5" t="s">
        <v>26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5">
        <v>0</v>
      </c>
      <c r="O8350" s="5">
        <v>0</v>
      </c>
      <c r="P8350" s="5">
        <v>10</v>
      </c>
      <c r="Q8350" s="5">
        <v>0</v>
      </c>
      <c r="R8350" s="5">
        <v>0</v>
      </c>
      <c r="S8350" s="5" t="s">
        <v>26</v>
      </c>
      <c r="T8350" s="5"/>
    </row>
    <row r="8351" spans="1:20" x14ac:dyDescent="0.25">
      <c r="A8351" s="5">
        <f>8344</f>
      </c>
      <c r="B8351" s="5" t="s">
        <v>8370</v>
      </c>
      <c r="C8351" s="5" t="s">
        <v>27</v>
      </c>
      <c r="D8351" s="5" t="s">
        <v>26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5">
        <v>0</v>
      </c>
      <c r="O8351" s="5">
        <v>0</v>
      </c>
      <c r="P8351" s="5">
        <v>10</v>
      </c>
      <c r="Q8351" s="5">
        <v>0</v>
      </c>
      <c r="R8351" s="5">
        <v>0</v>
      </c>
      <c r="S8351" s="5" t="s">
        <v>26</v>
      </c>
      <c r="T8351" s="5"/>
    </row>
    <row r="8352" spans="1:20" x14ac:dyDescent="0.25">
      <c r="A8352" s="5">
        <f>8345</f>
      </c>
      <c r="B8352" s="5" t="s">
        <v>8371</v>
      </c>
      <c r="C8352" s="5" t="s">
        <v>27</v>
      </c>
      <c r="D8352" s="5" t="s">
        <v>26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5">
        <v>0</v>
      </c>
      <c r="O8352" s="5">
        <v>0</v>
      </c>
      <c r="P8352" s="5">
        <v>10</v>
      </c>
      <c r="Q8352" s="5">
        <v>0</v>
      </c>
      <c r="R8352" s="5">
        <v>0</v>
      </c>
      <c r="S8352" s="5" t="s">
        <v>26</v>
      </c>
      <c r="T8352" s="5"/>
    </row>
    <row r="8353" spans="1:20" x14ac:dyDescent="0.25">
      <c r="A8353" s="5">
        <f>8346</f>
      </c>
      <c r="B8353" s="5" t="s">
        <v>8372</v>
      </c>
      <c r="C8353" s="5" t="s">
        <v>27</v>
      </c>
      <c r="D8353" s="5" t="s">
        <v>26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5">
        <v>0</v>
      </c>
      <c r="O8353" s="5">
        <v>0</v>
      </c>
      <c r="P8353" s="5">
        <v>10</v>
      </c>
      <c r="Q8353" s="5">
        <v>0</v>
      </c>
      <c r="R8353" s="5">
        <v>0</v>
      </c>
      <c r="S8353" s="5" t="s">
        <v>26</v>
      </c>
      <c r="T8353" s="5"/>
    </row>
    <row r="8354" spans="1:20" x14ac:dyDescent="0.25">
      <c r="A8354" s="5">
        <f>8347</f>
      </c>
      <c r="B8354" s="5" t="s">
        <v>8373</v>
      </c>
      <c r="C8354" s="5" t="s">
        <v>27</v>
      </c>
      <c r="D8354" s="5" t="s">
        <v>26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10</v>
      </c>
      <c r="Q8354" s="5">
        <v>0</v>
      </c>
      <c r="R8354" s="5">
        <v>0</v>
      </c>
      <c r="S8354" s="5" t="s">
        <v>26</v>
      </c>
      <c r="T8354" s="5"/>
    </row>
    <row r="8355" spans="1:20" x14ac:dyDescent="0.25">
      <c r="A8355" s="5">
        <f>8348</f>
      </c>
      <c r="B8355" s="5" t="s">
        <v>8374</v>
      </c>
      <c r="C8355" s="5" t="s">
        <v>27</v>
      </c>
      <c r="D8355" s="5" t="s">
        <v>26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5">
        <v>0</v>
      </c>
      <c r="O8355" s="5">
        <v>0</v>
      </c>
      <c r="P8355" s="5">
        <v>10</v>
      </c>
      <c r="Q8355" s="5">
        <v>0</v>
      </c>
      <c r="R8355" s="5">
        <v>0</v>
      </c>
      <c r="S8355" s="5" t="s">
        <v>26</v>
      </c>
      <c r="T8355" s="5"/>
    </row>
    <row r="8356" spans="1:20" x14ac:dyDescent="0.25">
      <c r="A8356" s="5">
        <f>8349</f>
      </c>
      <c r="B8356" s="5" t="s">
        <v>8375</v>
      </c>
      <c r="C8356" s="5" t="s">
        <v>27</v>
      </c>
      <c r="D8356" s="5" t="s">
        <v>26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5">
        <v>0</v>
      </c>
      <c r="O8356" s="5">
        <v>0</v>
      </c>
      <c r="P8356" s="5">
        <v>10</v>
      </c>
      <c r="Q8356" s="5">
        <v>0</v>
      </c>
      <c r="R8356" s="5">
        <v>0</v>
      </c>
      <c r="S8356" s="5" t="s">
        <v>26</v>
      </c>
      <c r="T8356" s="5"/>
    </row>
    <row r="8357" spans="1:20" x14ac:dyDescent="0.25">
      <c r="A8357" s="5">
        <f>8350</f>
      </c>
      <c r="B8357" s="5" t="s">
        <v>8376</v>
      </c>
      <c r="C8357" s="5" t="s">
        <v>27</v>
      </c>
      <c r="D8357" s="5" t="s">
        <v>26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10</v>
      </c>
      <c r="Q8357" s="5">
        <v>0</v>
      </c>
      <c r="R8357" s="5">
        <v>0</v>
      </c>
      <c r="S8357" s="5" t="s">
        <v>26</v>
      </c>
      <c r="T8357" s="5"/>
    </row>
    <row r="8358" spans="1:20" x14ac:dyDescent="0.25">
      <c r="A8358" s="5">
        <f>8351</f>
      </c>
      <c r="B8358" s="5" t="s">
        <v>8377</v>
      </c>
      <c r="C8358" s="5" t="s">
        <v>27</v>
      </c>
      <c r="D8358" s="5" t="s">
        <v>26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5">
        <v>0</v>
      </c>
      <c r="M8358" s="5">
        <v>0</v>
      </c>
      <c r="N8358" s="5">
        <v>0</v>
      </c>
      <c r="O8358" s="5">
        <v>0</v>
      </c>
      <c r="P8358" s="5">
        <v>10</v>
      </c>
      <c r="Q8358" s="5">
        <v>0</v>
      </c>
      <c r="R8358" s="5">
        <v>0</v>
      </c>
      <c r="S8358" s="5" t="s">
        <v>26</v>
      </c>
      <c r="T8358" s="5"/>
    </row>
    <row r="8359" spans="1:20" x14ac:dyDescent="0.25">
      <c r="A8359" s="5">
        <f>8352</f>
      </c>
      <c r="B8359" s="5" t="s">
        <v>8378</v>
      </c>
      <c r="C8359" s="5" t="s">
        <v>27</v>
      </c>
      <c r="D8359" s="5" t="s">
        <v>26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5">
        <v>0</v>
      </c>
      <c r="M8359" s="5">
        <v>0</v>
      </c>
      <c r="N8359" s="5">
        <v>0</v>
      </c>
      <c r="O8359" s="5">
        <v>0</v>
      </c>
      <c r="P8359" s="5">
        <v>10</v>
      </c>
      <c r="Q8359" s="5">
        <v>0</v>
      </c>
      <c r="R8359" s="5">
        <v>0</v>
      </c>
      <c r="S8359" s="5" t="s">
        <v>26</v>
      </c>
      <c r="T8359" s="5"/>
    </row>
    <row r="8360" spans="1:20" x14ac:dyDescent="0.25">
      <c r="A8360" s="5">
        <f>8353</f>
      </c>
      <c r="B8360" s="5" t="s">
        <v>8379</v>
      </c>
      <c r="C8360" s="5" t="s">
        <v>27</v>
      </c>
      <c r="D8360" s="5" t="s">
        <v>26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5">
        <v>0</v>
      </c>
      <c r="O8360" s="5">
        <v>0</v>
      </c>
      <c r="P8360" s="5">
        <v>10</v>
      </c>
      <c r="Q8360" s="5">
        <v>0</v>
      </c>
      <c r="R8360" s="5">
        <v>0</v>
      </c>
      <c r="S8360" s="5" t="s">
        <v>26</v>
      </c>
      <c r="T8360" s="5"/>
    </row>
    <row r="8361" spans="1:20" x14ac:dyDescent="0.25">
      <c r="A8361" s="5">
        <f>8354</f>
      </c>
      <c r="B8361" s="5" t="s">
        <v>8380</v>
      </c>
      <c r="C8361" s="5" t="s">
        <v>27</v>
      </c>
      <c r="D8361" s="5" t="s">
        <v>26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5">
        <v>0</v>
      </c>
      <c r="M8361" s="5">
        <v>0</v>
      </c>
      <c r="N8361" s="5">
        <v>0</v>
      </c>
      <c r="O8361" s="5">
        <v>0</v>
      </c>
      <c r="P8361" s="5">
        <v>10</v>
      </c>
      <c r="Q8361" s="5">
        <v>0</v>
      </c>
      <c r="R8361" s="5">
        <v>0</v>
      </c>
      <c r="S8361" s="5" t="s">
        <v>26</v>
      </c>
      <c r="T8361" s="5"/>
    </row>
    <row r="8362" spans="1:20" x14ac:dyDescent="0.25">
      <c r="A8362" s="5">
        <f>8355</f>
      </c>
      <c r="B8362" s="5" t="s">
        <v>8381</v>
      </c>
      <c r="C8362" s="5" t="s">
        <v>27</v>
      </c>
      <c r="D8362" s="5" t="s">
        <v>26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5">
        <v>0</v>
      </c>
      <c r="N8362" s="5">
        <v>0</v>
      </c>
      <c r="O8362" s="5">
        <v>0</v>
      </c>
      <c r="P8362" s="5">
        <v>10</v>
      </c>
      <c r="Q8362" s="5">
        <v>0</v>
      </c>
      <c r="R8362" s="5">
        <v>0</v>
      </c>
      <c r="S8362" s="5" t="s">
        <v>26</v>
      </c>
      <c r="T8362" s="5"/>
    </row>
    <row r="8363" spans="1:20" x14ac:dyDescent="0.25">
      <c r="A8363" s="5">
        <f>8356</f>
      </c>
      <c r="B8363" s="5" t="s">
        <v>8382</v>
      </c>
      <c r="C8363" s="5" t="s">
        <v>27</v>
      </c>
      <c r="D8363" s="5" t="s">
        <v>26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5">
        <v>0</v>
      </c>
      <c r="O8363" s="5">
        <v>0</v>
      </c>
      <c r="P8363" s="5">
        <v>10</v>
      </c>
      <c r="Q8363" s="5">
        <v>0</v>
      </c>
      <c r="R8363" s="5">
        <v>0</v>
      </c>
      <c r="S8363" s="5" t="s">
        <v>26</v>
      </c>
      <c r="T8363" s="5"/>
    </row>
    <row r="8364" spans="1:20" x14ac:dyDescent="0.25">
      <c r="A8364" s="5">
        <f>8357</f>
      </c>
      <c r="B8364" s="5" t="s">
        <v>8383</v>
      </c>
      <c r="C8364" s="5" t="s">
        <v>27</v>
      </c>
      <c r="D8364" s="5" t="s">
        <v>26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10</v>
      </c>
      <c r="Q8364" s="5">
        <v>0</v>
      </c>
      <c r="R8364" s="5">
        <v>0</v>
      </c>
      <c r="S8364" s="5" t="s">
        <v>26</v>
      </c>
      <c r="T8364" s="5"/>
    </row>
    <row r="8365" spans="1:20" x14ac:dyDescent="0.25">
      <c r="A8365" s="5">
        <f>8358</f>
      </c>
      <c r="B8365" s="5" t="s">
        <v>8384</v>
      </c>
      <c r="C8365" s="5" t="s">
        <v>27</v>
      </c>
      <c r="D8365" s="5" t="s">
        <v>26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10</v>
      </c>
      <c r="Q8365" s="5">
        <v>0</v>
      </c>
      <c r="R8365" s="5">
        <v>0</v>
      </c>
      <c r="S8365" s="5" t="s">
        <v>26</v>
      </c>
      <c r="T8365" s="5"/>
    </row>
    <row r="8366" spans="1:20" x14ac:dyDescent="0.25">
      <c r="A8366" s="5">
        <f>8359</f>
      </c>
      <c r="B8366" s="5" t="s">
        <v>8385</v>
      </c>
      <c r="C8366" s="5" t="s">
        <v>27</v>
      </c>
      <c r="D8366" s="5" t="s">
        <v>26</v>
      </c>
      <c r="E8366" s="5">
        <v>0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5">
        <v>0</v>
      </c>
      <c r="M8366" s="5">
        <v>0</v>
      </c>
      <c r="N8366" s="5">
        <v>0</v>
      </c>
      <c r="O8366" s="5">
        <v>0</v>
      </c>
      <c r="P8366" s="5">
        <v>10</v>
      </c>
      <c r="Q8366" s="5">
        <v>0</v>
      </c>
      <c r="R8366" s="5">
        <v>0</v>
      </c>
      <c r="S8366" s="5" t="s">
        <v>26</v>
      </c>
      <c r="T8366" s="5"/>
    </row>
    <row r="8367" spans="1:20" x14ac:dyDescent="0.25">
      <c r="A8367" s="5">
        <f>8360</f>
      </c>
      <c r="B8367" s="5" t="s">
        <v>8386</v>
      </c>
      <c r="C8367" s="5" t="s">
        <v>27</v>
      </c>
      <c r="D8367" s="5" t="s">
        <v>26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5">
        <v>0</v>
      </c>
      <c r="O8367" s="5">
        <v>0</v>
      </c>
      <c r="P8367" s="5">
        <v>10</v>
      </c>
      <c r="Q8367" s="5">
        <v>0</v>
      </c>
      <c r="R8367" s="5">
        <v>0</v>
      </c>
      <c r="S8367" s="5" t="s">
        <v>26</v>
      </c>
      <c r="T8367" s="5"/>
    </row>
    <row r="8368" spans="1:20" x14ac:dyDescent="0.25">
      <c r="A8368" s="5">
        <f>8361</f>
      </c>
      <c r="B8368" s="5" t="s">
        <v>8387</v>
      </c>
      <c r="C8368" s="5" t="s">
        <v>27</v>
      </c>
      <c r="D8368" s="5" t="s">
        <v>26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5">
        <v>0</v>
      </c>
      <c r="O8368" s="5">
        <v>0</v>
      </c>
      <c r="P8368" s="5">
        <v>10</v>
      </c>
      <c r="Q8368" s="5">
        <v>0</v>
      </c>
      <c r="R8368" s="5">
        <v>0</v>
      </c>
      <c r="S8368" s="5" t="s">
        <v>26</v>
      </c>
      <c r="T8368" s="5"/>
    </row>
    <row r="8369" spans="1:20" x14ac:dyDescent="0.25">
      <c r="A8369" s="5">
        <f>8362</f>
      </c>
      <c r="B8369" s="5" t="s">
        <v>8388</v>
      </c>
      <c r="C8369" s="5" t="s">
        <v>27</v>
      </c>
      <c r="D8369" s="5" t="s">
        <v>26</v>
      </c>
      <c r="E8369" s="5">
        <v>0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5">
        <v>0</v>
      </c>
      <c r="M8369" s="5">
        <v>0</v>
      </c>
      <c r="N8369" s="5">
        <v>0</v>
      </c>
      <c r="O8369" s="5">
        <v>0</v>
      </c>
      <c r="P8369" s="5">
        <v>10</v>
      </c>
      <c r="Q8369" s="5">
        <v>0</v>
      </c>
      <c r="R8369" s="5">
        <v>0</v>
      </c>
      <c r="S8369" s="5" t="s">
        <v>26</v>
      </c>
      <c r="T8369" s="5"/>
    </row>
    <row r="8370" spans="1:20" x14ac:dyDescent="0.25">
      <c r="A8370" s="5">
        <f>8363</f>
      </c>
      <c r="B8370" s="5" t="s">
        <v>8389</v>
      </c>
      <c r="C8370" s="5" t="s">
        <v>27</v>
      </c>
      <c r="D8370" s="5" t="s">
        <v>26</v>
      </c>
      <c r="E8370" s="5">
        <v>0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5">
        <v>0</v>
      </c>
      <c r="M8370" s="5">
        <v>0</v>
      </c>
      <c r="N8370" s="5">
        <v>0</v>
      </c>
      <c r="O8370" s="5">
        <v>0</v>
      </c>
      <c r="P8370" s="5">
        <v>10</v>
      </c>
      <c r="Q8370" s="5">
        <v>0</v>
      </c>
      <c r="R8370" s="5">
        <v>0</v>
      </c>
      <c r="S8370" s="5" t="s">
        <v>26</v>
      </c>
      <c r="T8370" s="5"/>
    </row>
    <row r="8371" spans="1:20" x14ac:dyDescent="0.25">
      <c r="A8371" s="5">
        <f>8364</f>
      </c>
      <c r="B8371" s="5" t="s">
        <v>8390</v>
      </c>
      <c r="C8371" s="5" t="s">
        <v>27</v>
      </c>
      <c r="D8371" s="5" t="s">
        <v>26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5">
        <v>0</v>
      </c>
      <c r="O8371" s="5">
        <v>0</v>
      </c>
      <c r="P8371" s="5">
        <v>10</v>
      </c>
      <c r="Q8371" s="5">
        <v>0</v>
      </c>
      <c r="R8371" s="5">
        <v>0</v>
      </c>
      <c r="S8371" s="5" t="s">
        <v>26</v>
      </c>
      <c r="T8371" s="5"/>
    </row>
    <row r="8372" spans="1:20" x14ac:dyDescent="0.25">
      <c r="A8372" s="5">
        <f>8365</f>
      </c>
      <c r="B8372" s="5" t="s">
        <v>8391</v>
      </c>
      <c r="C8372" s="5" t="s">
        <v>27</v>
      </c>
      <c r="D8372" s="5" t="s">
        <v>26</v>
      </c>
      <c r="E8372" s="5">
        <v>0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5">
        <v>0</v>
      </c>
      <c r="M8372" s="5">
        <v>0</v>
      </c>
      <c r="N8372" s="5">
        <v>0</v>
      </c>
      <c r="O8372" s="5">
        <v>0</v>
      </c>
      <c r="P8372" s="5">
        <v>10</v>
      </c>
      <c r="Q8372" s="5">
        <v>0</v>
      </c>
      <c r="R8372" s="5">
        <v>0</v>
      </c>
      <c r="S8372" s="5" t="s">
        <v>26</v>
      </c>
      <c r="T8372" s="5"/>
    </row>
    <row r="8373" spans="1:20" x14ac:dyDescent="0.25">
      <c r="A8373" s="5">
        <f>8366</f>
      </c>
      <c r="B8373" s="5" t="s">
        <v>8392</v>
      </c>
      <c r="C8373" s="5" t="s">
        <v>27</v>
      </c>
      <c r="D8373" s="5" t="s">
        <v>26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5">
        <v>0</v>
      </c>
      <c r="M8373" s="5">
        <v>0</v>
      </c>
      <c r="N8373" s="5">
        <v>0</v>
      </c>
      <c r="O8373" s="5">
        <v>0</v>
      </c>
      <c r="P8373" s="5">
        <v>10</v>
      </c>
      <c r="Q8373" s="5">
        <v>0</v>
      </c>
      <c r="R8373" s="5">
        <v>0</v>
      </c>
      <c r="S8373" s="5" t="s">
        <v>26</v>
      </c>
      <c r="T8373" s="5"/>
    </row>
    <row r="8374" spans="1:20" x14ac:dyDescent="0.25">
      <c r="A8374" s="5">
        <f>8367</f>
      </c>
      <c r="B8374" s="5" t="s">
        <v>8393</v>
      </c>
      <c r="C8374" s="5" t="s">
        <v>27</v>
      </c>
      <c r="D8374" s="5" t="s">
        <v>26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s="5">
        <v>0</v>
      </c>
      <c r="N8374" s="5">
        <v>0</v>
      </c>
      <c r="O8374" s="5">
        <v>0</v>
      </c>
      <c r="P8374" s="5">
        <v>10</v>
      </c>
      <c r="Q8374" s="5">
        <v>0</v>
      </c>
      <c r="R8374" s="5">
        <v>0</v>
      </c>
      <c r="S8374" s="5" t="s">
        <v>26</v>
      </c>
      <c r="T8374" s="5"/>
    </row>
    <row r="8375" spans="1:20" x14ac:dyDescent="0.25">
      <c r="A8375" s="5">
        <f>8368</f>
      </c>
      <c r="B8375" s="5" t="s">
        <v>8394</v>
      </c>
      <c r="C8375" s="5" t="s">
        <v>27</v>
      </c>
      <c r="D8375" s="5" t="s">
        <v>26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10</v>
      </c>
      <c r="Q8375" s="5">
        <v>0</v>
      </c>
      <c r="R8375" s="5">
        <v>0</v>
      </c>
      <c r="S8375" s="5" t="s">
        <v>26</v>
      </c>
      <c r="T8375" s="5"/>
    </row>
    <row r="8376" spans="1:20" x14ac:dyDescent="0.25">
      <c r="A8376" s="5">
        <f>8369</f>
      </c>
      <c r="B8376" s="5" t="s">
        <v>8395</v>
      </c>
      <c r="C8376" s="5" t="s">
        <v>27</v>
      </c>
      <c r="D8376" s="5" t="s">
        <v>26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5">
        <v>0</v>
      </c>
      <c r="O8376" s="5">
        <v>0</v>
      </c>
      <c r="P8376" s="5">
        <v>10</v>
      </c>
      <c r="Q8376" s="5">
        <v>0</v>
      </c>
      <c r="R8376" s="5">
        <v>0</v>
      </c>
      <c r="S8376" s="5" t="s">
        <v>26</v>
      </c>
      <c r="T8376" s="5"/>
    </row>
    <row r="8377" spans="1:20" x14ac:dyDescent="0.25">
      <c r="A8377" s="5">
        <f>8370</f>
      </c>
      <c r="B8377" s="5" t="s">
        <v>8396</v>
      </c>
      <c r="C8377" s="5" t="s">
        <v>27</v>
      </c>
      <c r="D8377" s="5" t="s">
        <v>26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5">
        <v>0</v>
      </c>
      <c r="O8377" s="5">
        <v>0</v>
      </c>
      <c r="P8377" s="5">
        <v>10</v>
      </c>
      <c r="Q8377" s="5">
        <v>0</v>
      </c>
      <c r="R8377" s="5">
        <v>0</v>
      </c>
      <c r="S8377" s="5" t="s">
        <v>26</v>
      </c>
      <c r="T8377" s="5"/>
    </row>
    <row r="8378" spans="1:20" x14ac:dyDescent="0.25">
      <c r="A8378" s="5">
        <f>8371</f>
      </c>
      <c r="B8378" s="5" t="s">
        <v>8397</v>
      </c>
      <c r="C8378" s="5" t="s">
        <v>27</v>
      </c>
      <c r="D8378" s="5" t="s">
        <v>26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5">
        <v>0</v>
      </c>
      <c r="O8378" s="5">
        <v>0</v>
      </c>
      <c r="P8378" s="5">
        <v>10</v>
      </c>
      <c r="Q8378" s="5">
        <v>0</v>
      </c>
      <c r="R8378" s="5">
        <v>0</v>
      </c>
      <c r="S8378" s="5" t="s">
        <v>26</v>
      </c>
      <c r="T8378" s="5"/>
    </row>
    <row r="8379" spans="1:20" x14ac:dyDescent="0.25">
      <c r="A8379" s="5">
        <f>8372</f>
      </c>
      <c r="B8379" s="5" t="s">
        <v>8398</v>
      </c>
      <c r="C8379" s="5" t="s">
        <v>27</v>
      </c>
      <c r="D8379" s="5" t="s">
        <v>26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5">
        <v>0</v>
      </c>
      <c r="O8379" s="5">
        <v>0</v>
      </c>
      <c r="P8379" s="5">
        <v>10</v>
      </c>
      <c r="Q8379" s="5">
        <v>0</v>
      </c>
      <c r="R8379" s="5">
        <v>0</v>
      </c>
      <c r="S8379" s="5" t="s">
        <v>26</v>
      </c>
      <c r="T8379" s="5"/>
    </row>
    <row r="8380" spans="1:20" x14ac:dyDescent="0.25">
      <c r="A8380" s="5">
        <f>8373</f>
      </c>
      <c r="B8380" s="5" t="s">
        <v>8399</v>
      </c>
      <c r="C8380" s="5" t="s">
        <v>27</v>
      </c>
      <c r="D8380" s="5" t="s">
        <v>26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5">
        <v>0</v>
      </c>
      <c r="O8380" s="5">
        <v>0</v>
      </c>
      <c r="P8380" s="5">
        <v>10</v>
      </c>
      <c r="Q8380" s="5">
        <v>0</v>
      </c>
      <c r="R8380" s="5">
        <v>0</v>
      </c>
      <c r="S8380" s="5" t="s">
        <v>26</v>
      </c>
      <c r="T8380" s="5"/>
    </row>
    <row r="8381" spans="1:20" x14ac:dyDescent="0.25">
      <c r="A8381" s="5">
        <f>8374</f>
      </c>
      <c r="B8381" s="5" t="s">
        <v>8400</v>
      </c>
      <c r="C8381" s="5" t="s">
        <v>27</v>
      </c>
      <c r="D8381" s="5" t="s">
        <v>26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5">
        <v>0</v>
      </c>
      <c r="O8381" s="5">
        <v>0</v>
      </c>
      <c r="P8381" s="5">
        <v>10</v>
      </c>
      <c r="Q8381" s="5">
        <v>0</v>
      </c>
      <c r="R8381" s="5">
        <v>0</v>
      </c>
      <c r="S8381" s="5" t="s">
        <v>26</v>
      </c>
      <c r="T8381" s="5"/>
    </row>
    <row r="8382" spans="1:20" x14ac:dyDescent="0.25">
      <c r="A8382" s="5">
        <f>8375</f>
      </c>
      <c r="B8382" s="5" t="s">
        <v>8401</v>
      </c>
      <c r="C8382" s="5" t="s">
        <v>27</v>
      </c>
      <c r="D8382" s="5" t="s">
        <v>26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5">
        <v>0</v>
      </c>
      <c r="O8382" s="5">
        <v>0</v>
      </c>
      <c r="P8382" s="5">
        <v>10</v>
      </c>
      <c r="Q8382" s="5">
        <v>0</v>
      </c>
      <c r="R8382" s="5">
        <v>0</v>
      </c>
      <c r="S8382" s="5" t="s">
        <v>26</v>
      </c>
      <c r="T8382" s="5"/>
    </row>
    <row r="8383" spans="1:20" x14ac:dyDescent="0.25">
      <c r="A8383" s="5">
        <f>8376</f>
      </c>
      <c r="B8383" s="5" t="s">
        <v>8402</v>
      </c>
      <c r="C8383" s="5" t="s">
        <v>27</v>
      </c>
      <c r="D8383" s="5" t="s">
        <v>26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5">
        <v>0</v>
      </c>
      <c r="P8383" s="5">
        <v>10</v>
      </c>
      <c r="Q8383" s="5">
        <v>0</v>
      </c>
      <c r="R8383" s="5">
        <v>0</v>
      </c>
      <c r="S8383" s="5" t="s">
        <v>26</v>
      </c>
      <c r="T8383" s="5"/>
    </row>
    <row r="8384" spans="1:20" x14ac:dyDescent="0.25">
      <c r="A8384" s="5">
        <f>8377</f>
      </c>
      <c r="B8384" s="5" t="s">
        <v>8403</v>
      </c>
      <c r="C8384" s="5" t="s">
        <v>27</v>
      </c>
      <c r="D8384" s="5" t="s">
        <v>26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5">
        <v>0</v>
      </c>
      <c r="O8384" s="5">
        <v>0</v>
      </c>
      <c r="P8384" s="5">
        <v>10</v>
      </c>
      <c r="Q8384" s="5">
        <v>0</v>
      </c>
      <c r="R8384" s="5">
        <v>0</v>
      </c>
      <c r="S8384" s="5" t="s">
        <v>26</v>
      </c>
      <c r="T8384" s="5"/>
    </row>
    <row r="8385" spans="1:20" x14ac:dyDescent="0.25">
      <c r="A8385" s="5">
        <f>8378</f>
      </c>
      <c r="B8385" s="5" t="s">
        <v>8404</v>
      </c>
      <c r="C8385" s="5" t="s">
        <v>27</v>
      </c>
      <c r="D8385" s="5" t="s">
        <v>26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10</v>
      </c>
      <c r="Q8385" s="5">
        <v>0</v>
      </c>
      <c r="R8385" s="5">
        <v>0</v>
      </c>
      <c r="S8385" s="5" t="s">
        <v>26</v>
      </c>
      <c r="T8385" s="5"/>
    </row>
    <row r="8386" spans="1:20" x14ac:dyDescent="0.25">
      <c r="A8386" s="5">
        <f>8379</f>
      </c>
      <c r="B8386" s="5" t="s">
        <v>8405</v>
      </c>
      <c r="C8386" s="5" t="s">
        <v>27</v>
      </c>
      <c r="D8386" s="5" t="s">
        <v>26</v>
      </c>
      <c r="E8386" s="5">
        <v>0</v>
      </c>
      <c r="F8386" s="5">
        <v>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5">
        <v>0</v>
      </c>
      <c r="M8386" s="5">
        <v>0</v>
      </c>
      <c r="N8386" s="5">
        <v>0</v>
      </c>
      <c r="O8386" s="5">
        <v>0</v>
      </c>
      <c r="P8386" s="5">
        <v>10</v>
      </c>
      <c r="Q8386" s="5">
        <v>0</v>
      </c>
      <c r="R8386" s="5">
        <v>0</v>
      </c>
      <c r="S8386" s="5" t="s">
        <v>26</v>
      </c>
      <c r="T8386" s="5"/>
    </row>
    <row r="8387" spans="1:20" x14ac:dyDescent="0.25">
      <c r="A8387" s="5">
        <f>8380</f>
      </c>
      <c r="B8387" s="5" t="s">
        <v>8406</v>
      </c>
      <c r="C8387" s="5" t="s">
        <v>27</v>
      </c>
      <c r="D8387" s="5" t="s">
        <v>26</v>
      </c>
      <c r="E8387" s="5">
        <v>0</v>
      </c>
      <c r="F8387" s="5">
        <v>0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5">
        <v>0</v>
      </c>
      <c r="M8387" s="5">
        <v>0</v>
      </c>
      <c r="N8387" s="5">
        <v>0</v>
      </c>
      <c r="O8387" s="5">
        <v>0</v>
      </c>
      <c r="P8387" s="5">
        <v>10</v>
      </c>
      <c r="Q8387" s="5">
        <v>0</v>
      </c>
      <c r="R8387" s="5">
        <v>0</v>
      </c>
      <c r="S8387" s="5" t="s">
        <v>26</v>
      </c>
      <c r="T8387" s="5"/>
    </row>
    <row r="8388" spans="1:20" x14ac:dyDescent="0.25">
      <c r="A8388" s="5">
        <f>8381</f>
      </c>
      <c r="B8388" s="5" t="s">
        <v>8407</v>
      </c>
      <c r="C8388" s="5" t="s">
        <v>27</v>
      </c>
      <c r="D8388" s="5" t="s">
        <v>26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5">
        <v>0</v>
      </c>
      <c r="M8388" s="5">
        <v>0</v>
      </c>
      <c r="N8388" s="5">
        <v>0</v>
      </c>
      <c r="O8388" s="5">
        <v>0</v>
      </c>
      <c r="P8388" s="5">
        <v>10</v>
      </c>
      <c r="Q8388" s="5">
        <v>0</v>
      </c>
      <c r="R8388" s="5">
        <v>0</v>
      </c>
      <c r="S8388" s="5" t="s">
        <v>26</v>
      </c>
      <c r="T8388" s="5"/>
    </row>
    <row r="8389" spans="1:20" x14ac:dyDescent="0.25">
      <c r="A8389" s="5">
        <f>8382</f>
      </c>
      <c r="B8389" s="5" t="s">
        <v>8408</v>
      </c>
      <c r="C8389" s="5" t="s">
        <v>27</v>
      </c>
      <c r="D8389" s="5" t="s">
        <v>26</v>
      </c>
      <c r="E8389" s="5">
        <v>0</v>
      </c>
      <c r="F8389" s="5">
        <v>0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5">
        <v>0</v>
      </c>
      <c r="M8389" s="5">
        <v>0</v>
      </c>
      <c r="N8389" s="5">
        <v>0</v>
      </c>
      <c r="O8389" s="5">
        <v>0</v>
      </c>
      <c r="P8389" s="5">
        <v>10</v>
      </c>
      <c r="Q8389" s="5">
        <v>0</v>
      </c>
      <c r="R8389" s="5">
        <v>0</v>
      </c>
      <c r="S8389" s="5" t="s">
        <v>26</v>
      </c>
      <c r="T8389" s="5"/>
    </row>
    <row r="8390" spans="1:20" x14ac:dyDescent="0.25">
      <c r="A8390" s="5">
        <f>8383</f>
      </c>
      <c r="B8390" s="5" t="s">
        <v>8409</v>
      </c>
      <c r="C8390" s="5" t="s">
        <v>27</v>
      </c>
      <c r="D8390" s="5" t="s">
        <v>26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5">
        <v>0</v>
      </c>
      <c r="M8390" s="5">
        <v>0</v>
      </c>
      <c r="N8390" s="5">
        <v>0</v>
      </c>
      <c r="O8390" s="5">
        <v>0</v>
      </c>
      <c r="P8390" s="5">
        <v>10</v>
      </c>
      <c r="Q8390" s="5">
        <v>0</v>
      </c>
      <c r="R8390" s="5">
        <v>0</v>
      </c>
      <c r="S8390" s="5" t="s">
        <v>26</v>
      </c>
      <c r="T8390" s="5"/>
    </row>
    <row r="8391" spans="1:20" x14ac:dyDescent="0.25">
      <c r="A8391" s="5">
        <f>8384</f>
      </c>
      <c r="B8391" s="5" t="s">
        <v>8410</v>
      </c>
      <c r="C8391" s="5" t="s">
        <v>27</v>
      </c>
      <c r="D8391" s="5" t="s">
        <v>26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5">
        <v>0</v>
      </c>
      <c r="M8391" s="5">
        <v>0</v>
      </c>
      <c r="N8391" s="5">
        <v>0</v>
      </c>
      <c r="O8391" s="5">
        <v>0</v>
      </c>
      <c r="P8391" s="5">
        <v>10</v>
      </c>
      <c r="Q8391" s="5">
        <v>0</v>
      </c>
      <c r="R8391" s="5">
        <v>0</v>
      </c>
      <c r="S8391" s="5" t="s">
        <v>26</v>
      </c>
      <c r="T8391" s="5"/>
    </row>
    <row r="8392" spans="1:20" x14ac:dyDescent="0.25">
      <c r="A8392" s="5">
        <f>8385</f>
      </c>
      <c r="B8392" s="5" t="s">
        <v>8411</v>
      </c>
      <c r="C8392" s="5" t="s">
        <v>27</v>
      </c>
      <c r="D8392" s="5" t="s">
        <v>26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5">
        <v>0</v>
      </c>
      <c r="N8392" s="5">
        <v>0</v>
      </c>
      <c r="O8392" s="5">
        <v>0</v>
      </c>
      <c r="P8392" s="5">
        <v>10</v>
      </c>
      <c r="Q8392" s="5">
        <v>0</v>
      </c>
      <c r="R8392" s="5">
        <v>0</v>
      </c>
      <c r="S8392" s="5" t="s">
        <v>26</v>
      </c>
      <c r="T8392" s="5"/>
    </row>
    <row r="8393" spans="1:20" x14ac:dyDescent="0.25">
      <c r="A8393" s="5">
        <f>8386</f>
      </c>
      <c r="B8393" s="5" t="s">
        <v>8412</v>
      </c>
      <c r="C8393" s="5" t="s">
        <v>27</v>
      </c>
      <c r="D8393" s="5" t="s">
        <v>26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5">
        <v>0</v>
      </c>
      <c r="O8393" s="5">
        <v>0</v>
      </c>
      <c r="P8393" s="5">
        <v>10</v>
      </c>
      <c r="Q8393" s="5">
        <v>0</v>
      </c>
      <c r="R8393" s="5">
        <v>0</v>
      </c>
      <c r="S8393" s="5" t="s">
        <v>26</v>
      </c>
      <c r="T8393" s="5"/>
    </row>
    <row r="8394" spans="1:20" x14ac:dyDescent="0.25">
      <c r="A8394" s="5">
        <f>8387</f>
      </c>
      <c r="B8394" s="5" t="s">
        <v>8413</v>
      </c>
      <c r="C8394" s="5" t="s">
        <v>27</v>
      </c>
      <c r="D8394" s="5" t="s">
        <v>26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5">
        <v>0</v>
      </c>
      <c r="M8394" s="5">
        <v>0</v>
      </c>
      <c r="N8394" s="5">
        <v>0</v>
      </c>
      <c r="O8394" s="5">
        <v>0</v>
      </c>
      <c r="P8394" s="5">
        <v>10</v>
      </c>
      <c r="Q8394" s="5">
        <v>0</v>
      </c>
      <c r="R8394" s="5">
        <v>0</v>
      </c>
      <c r="S8394" s="5" t="s">
        <v>26</v>
      </c>
      <c r="T8394" s="5"/>
    </row>
    <row r="8395" spans="1:20" x14ac:dyDescent="0.25">
      <c r="A8395" s="5">
        <f>8388</f>
      </c>
      <c r="B8395" s="5" t="s">
        <v>8414</v>
      </c>
      <c r="C8395" s="5" t="s">
        <v>27</v>
      </c>
      <c r="D8395" s="5" t="s">
        <v>26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5">
        <v>0</v>
      </c>
      <c r="M8395" s="5">
        <v>0</v>
      </c>
      <c r="N8395" s="5">
        <v>0</v>
      </c>
      <c r="O8395" s="5">
        <v>0</v>
      </c>
      <c r="P8395" s="5">
        <v>10</v>
      </c>
      <c r="Q8395" s="5">
        <v>0</v>
      </c>
      <c r="R8395" s="5">
        <v>0</v>
      </c>
      <c r="S8395" s="5" t="s">
        <v>26</v>
      </c>
      <c r="T8395" s="5"/>
    </row>
    <row r="8396" spans="1:20" x14ac:dyDescent="0.25">
      <c r="A8396" s="5">
        <f>8389</f>
      </c>
      <c r="B8396" s="5" t="s">
        <v>8415</v>
      </c>
      <c r="C8396" s="5" t="s">
        <v>27</v>
      </c>
      <c r="D8396" s="5" t="s">
        <v>26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5">
        <v>0</v>
      </c>
      <c r="O8396" s="5">
        <v>0</v>
      </c>
      <c r="P8396" s="5">
        <v>10</v>
      </c>
      <c r="Q8396" s="5">
        <v>0</v>
      </c>
      <c r="R8396" s="5">
        <v>0</v>
      </c>
      <c r="S8396" s="5" t="s">
        <v>26</v>
      </c>
      <c r="T8396" s="5"/>
    </row>
    <row r="8397" spans="1:20" x14ac:dyDescent="0.25">
      <c r="A8397" s="5">
        <f>8390</f>
      </c>
      <c r="B8397" s="5" t="s">
        <v>8416</v>
      </c>
      <c r="C8397" s="5" t="s">
        <v>27</v>
      </c>
      <c r="D8397" s="5" t="s">
        <v>26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5">
        <v>0</v>
      </c>
      <c r="O8397" s="5">
        <v>0</v>
      </c>
      <c r="P8397" s="5">
        <v>10</v>
      </c>
      <c r="Q8397" s="5">
        <v>0</v>
      </c>
      <c r="R8397" s="5">
        <v>0</v>
      </c>
      <c r="S8397" s="5" t="s">
        <v>26</v>
      </c>
      <c r="T8397" s="5"/>
    </row>
    <row r="8398" spans="1:20" x14ac:dyDescent="0.25">
      <c r="A8398" s="5">
        <f>8391</f>
      </c>
      <c r="B8398" s="5" t="s">
        <v>8417</v>
      </c>
      <c r="C8398" s="5" t="s">
        <v>27</v>
      </c>
      <c r="D8398" s="5" t="s">
        <v>26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5">
        <v>0</v>
      </c>
      <c r="O8398" s="5">
        <v>0</v>
      </c>
      <c r="P8398" s="5">
        <v>10</v>
      </c>
      <c r="Q8398" s="5">
        <v>0</v>
      </c>
      <c r="R8398" s="5">
        <v>0</v>
      </c>
      <c r="S8398" s="5" t="s">
        <v>26</v>
      </c>
      <c r="T8398" s="5"/>
    </row>
    <row r="8399" spans="1:20" x14ac:dyDescent="0.25">
      <c r="A8399" s="5">
        <f>8392</f>
      </c>
      <c r="B8399" s="5" t="s">
        <v>8418</v>
      </c>
      <c r="C8399" s="5" t="s">
        <v>27</v>
      </c>
      <c r="D8399" s="5" t="s">
        <v>26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0</v>
      </c>
      <c r="O8399" s="5">
        <v>0</v>
      </c>
      <c r="P8399" s="5">
        <v>10</v>
      </c>
      <c r="Q8399" s="5">
        <v>0</v>
      </c>
      <c r="R8399" s="5">
        <v>0</v>
      </c>
      <c r="S8399" s="5" t="s">
        <v>26</v>
      </c>
      <c r="T8399" s="5"/>
    </row>
    <row r="8400" spans="1:20" x14ac:dyDescent="0.25">
      <c r="A8400" s="5">
        <f>8393</f>
      </c>
      <c r="B8400" s="5" t="s">
        <v>8419</v>
      </c>
      <c r="C8400" s="5" t="s">
        <v>27</v>
      </c>
      <c r="D8400" s="5" t="s">
        <v>26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0</v>
      </c>
      <c r="O8400" s="5">
        <v>0</v>
      </c>
      <c r="P8400" s="5">
        <v>10</v>
      </c>
      <c r="Q8400" s="5">
        <v>0</v>
      </c>
      <c r="R8400" s="5">
        <v>0</v>
      </c>
      <c r="S8400" s="5" t="s">
        <v>26</v>
      </c>
      <c r="T8400" s="5"/>
    </row>
    <row r="8401" spans="1:20" x14ac:dyDescent="0.25">
      <c r="A8401" s="5">
        <f>8394</f>
      </c>
      <c r="B8401" s="5" t="s">
        <v>8420</v>
      </c>
      <c r="C8401" s="5" t="s">
        <v>27</v>
      </c>
      <c r="D8401" s="5" t="s">
        <v>26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10</v>
      </c>
      <c r="Q8401" s="5">
        <v>0</v>
      </c>
      <c r="R8401" s="5">
        <v>0</v>
      </c>
      <c r="S8401" s="5" t="s">
        <v>26</v>
      </c>
      <c r="T8401" s="5"/>
    </row>
    <row r="8402" spans="1:20" x14ac:dyDescent="0.25">
      <c r="A8402" s="5">
        <f>8395</f>
      </c>
      <c r="B8402" s="5" t="s">
        <v>8421</v>
      </c>
      <c r="C8402" s="5" t="s">
        <v>27</v>
      </c>
      <c r="D8402" s="5" t="s">
        <v>26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5">
        <v>0</v>
      </c>
      <c r="O8402" s="5">
        <v>0</v>
      </c>
      <c r="P8402" s="5">
        <v>10</v>
      </c>
      <c r="Q8402" s="5">
        <v>0</v>
      </c>
      <c r="R8402" s="5">
        <v>0</v>
      </c>
      <c r="S8402" s="5" t="s">
        <v>26</v>
      </c>
      <c r="T8402" s="5"/>
    </row>
    <row r="8403" spans="1:20" x14ac:dyDescent="0.25">
      <c r="A8403" s="5">
        <f>8396</f>
      </c>
      <c r="B8403" s="5" t="s">
        <v>8422</v>
      </c>
      <c r="C8403" s="5" t="s">
        <v>27</v>
      </c>
      <c r="D8403" s="5" t="s">
        <v>26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5">
        <v>0</v>
      </c>
      <c r="P8403" s="5">
        <v>10</v>
      </c>
      <c r="Q8403" s="5">
        <v>0</v>
      </c>
      <c r="R8403" s="5">
        <v>0</v>
      </c>
      <c r="S8403" s="5" t="s">
        <v>26</v>
      </c>
      <c r="T8403" s="5"/>
    </row>
    <row r="8404" spans="1:20" x14ac:dyDescent="0.25">
      <c r="A8404" s="5">
        <f>8397</f>
      </c>
      <c r="B8404" s="5" t="s">
        <v>8423</v>
      </c>
      <c r="C8404" s="5" t="s">
        <v>27</v>
      </c>
      <c r="D8404" s="5" t="s">
        <v>26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5">
        <v>0</v>
      </c>
      <c r="O8404" s="5">
        <v>0</v>
      </c>
      <c r="P8404" s="5">
        <v>10</v>
      </c>
      <c r="Q8404" s="5">
        <v>0</v>
      </c>
      <c r="R8404" s="5">
        <v>0</v>
      </c>
      <c r="S8404" s="5" t="s">
        <v>26</v>
      </c>
      <c r="T8404" s="5"/>
    </row>
    <row r="8405" spans="1:20" x14ac:dyDescent="0.25">
      <c r="A8405" s="5">
        <f>8398</f>
      </c>
      <c r="B8405" s="5" t="s">
        <v>8424</v>
      </c>
      <c r="C8405" s="5" t="s">
        <v>27</v>
      </c>
      <c r="D8405" s="5" t="s">
        <v>26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10</v>
      </c>
      <c r="Q8405" s="5">
        <v>0</v>
      </c>
      <c r="R8405" s="5">
        <v>0</v>
      </c>
      <c r="S8405" s="5" t="s">
        <v>26</v>
      </c>
      <c r="T8405" s="5"/>
    </row>
    <row r="8406" spans="1:20" x14ac:dyDescent="0.25">
      <c r="A8406" s="5">
        <f>8399</f>
      </c>
      <c r="B8406" s="5" t="s">
        <v>8425</v>
      </c>
      <c r="C8406" s="5" t="s">
        <v>27</v>
      </c>
      <c r="D8406" s="5" t="s">
        <v>26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10</v>
      </c>
      <c r="Q8406" s="5">
        <v>0</v>
      </c>
      <c r="R8406" s="5">
        <v>0</v>
      </c>
      <c r="S8406" s="5" t="s">
        <v>26</v>
      </c>
      <c r="T8406" s="5"/>
    </row>
    <row r="8407" spans="1:20" x14ac:dyDescent="0.25">
      <c r="A8407" s="5">
        <f>8400</f>
      </c>
      <c r="B8407" s="5" t="s">
        <v>8426</v>
      </c>
      <c r="C8407" s="5" t="s">
        <v>27</v>
      </c>
      <c r="D8407" s="5" t="s">
        <v>26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10</v>
      </c>
      <c r="Q8407" s="5">
        <v>0</v>
      </c>
      <c r="R8407" s="5">
        <v>0</v>
      </c>
      <c r="S8407" s="5" t="s">
        <v>26</v>
      </c>
      <c r="T8407" s="5"/>
    </row>
    <row r="8408" spans="1:20" x14ac:dyDescent="0.25">
      <c r="A8408" s="5">
        <f>8401</f>
      </c>
      <c r="B8408" s="5" t="s">
        <v>8427</v>
      </c>
      <c r="C8408" s="5" t="s">
        <v>27</v>
      </c>
      <c r="D8408" s="5" t="s">
        <v>26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10</v>
      </c>
      <c r="Q8408" s="5">
        <v>0</v>
      </c>
      <c r="R8408" s="5">
        <v>0</v>
      </c>
      <c r="S8408" s="5" t="s">
        <v>26</v>
      </c>
      <c r="T8408" s="5"/>
    </row>
    <row r="8409" spans="1:20" x14ac:dyDescent="0.25">
      <c r="A8409" s="5">
        <f>8402</f>
      </c>
      <c r="B8409" s="5" t="s">
        <v>8428</v>
      </c>
      <c r="C8409" s="5" t="s">
        <v>27</v>
      </c>
      <c r="D8409" s="5" t="s">
        <v>26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10</v>
      </c>
      <c r="Q8409" s="5">
        <v>0</v>
      </c>
      <c r="R8409" s="5">
        <v>0</v>
      </c>
      <c r="S8409" s="5" t="s">
        <v>26</v>
      </c>
      <c r="T8409" s="5"/>
    </row>
    <row r="8410" spans="1:20" x14ac:dyDescent="0.25">
      <c r="A8410" s="5">
        <f>8403</f>
      </c>
      <c r="B8410" s="5" t="s">
        <v>8429</v>
      </c>
      <c r="C8410" s="5" t="s">
        <v>27</v>
      </c>
      <c r="D8410" s="5" t="s">
        <v>26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5">
        <v>0</v>
      </c>
      <c r="O8410" s="5">
        <v>0</v>
      </c>
      <c r="P8410" s="5">
        <v>10</v>
      </c>
      <c r="Q8410" s="5">
        <v>0</v>
      </c>
      <c r="R8410" s="5">
        <v>0</v>
      </c>
      <c r="S8410" s="5" t="s">
        <v>26</v>
      </c>
      <c r="T8410" s="5"/>
    </row>
    <row r="8411" spans="1:20" x14ac:dyDescent="0.25">
      <c r="A8411" s="5">
        <f>8404</f>
      </c>
      <c r="B8411" s="5" t="s">
        <v>8430</v>
      </c>
      <c r="C8411" s="5" t="s">
        <v>27</v>
      </c>
      <c r="D8411" s="5" t="s">
        <v>26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10</v>
      </c>
      <c r="Q8411" s="5">
        <v>0</v>
      </c>
      <c r="R8411" s="5">
        <v>0</v>
      </c>
      <c r="S8411" s="5" t="s">
        <v>26</v>
      </c>
      <c r="T8411" s="5"/>
    </row>
    <row r="8412" spans="1:20" x14ac:dyDescent="0.25">
      <c r="A8412" s="5">
        <f>8405</f>
      </c>
      <c r="B8412" s="5" t="s">
        <v>8431</v>
      </c>
      <c r="C8412" s="5" t="s">
        <v>27</v>
      </c>
      <c r="D8412" s="5" t="s">
        <v>26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5">
        <v>0</v>
      </c>
      <c r="O8412" s="5">
        <v>0</v>
      </c>
      <c r="P8412" s="5">
        <v>10</v>
      </c>
      <c r="Q8412" s="5">
        <v>0</v>
      </c>
      <c r="R8412" s="5">
        <v>0</v>
      </c>
      <c r="S8412" s="5" t="s">
        <v>26</v>
      </c>
      <c r="T8412" s="5"/>
    </row>
    <row r="8413" spans="1:20" x14ac:dyDescent="0.25">
      <c r="A8413" s="5">
        <f>8406</f>
      </c>
      <c r="B8413" s="5" t="s">
        <v>8432</v>
      </c>
      <c r="C8413" s="5" t="s">
        <v>27</v>
      </c>
      <c r="D8413" s="5" t="s">
        <v>26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5">
        <v>0</v>
      </c>
      <c r="M8413" s="5">
        <v>0</v>
      </c>
      <c r="N8413" s="5">
        <v>0</v>
      </c>
      <c r="O8413" s="5">
        <v>0</v>
      </c>
      <c r="P8413" s="5">
        <v>10</v>
      </c>
      <c r="Q8413" s="5">
        <v>0</v>
      </c>
      <c r="R8413" s="5">
        <v>0</v>
      </c>
      <c r="S8413" s="5" t="s">
        <v>26</v>
      </c>
      <c r="T8413" s="5"/>
    </row>
    <row r="8414" spans="1:20" x14ac:dyDescent="0.25">
      <c r="A8414" s="5">
        <f>8407</f>
      </c>
      <c r="B8414" s="5" t="s">
        <v>8433</v>
      </c>
      <c r="C8414" s="5" t="s">
        <v>27</v>
      </c>
      <c r="D8414" s="5" t="s">
        <v>26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5">
        <v>0</v>
      </c>
      <c r="M8414" s="5">
        <v>0</v>
      </c>
      <c r="N8414" s="5">
        <v>0</v>
      </c>
      <c r="O8414" s="5">
        <v>0</v>
      </c>
      <c r="P8414" s="5">
        <v>10</v>
      </c>
      <c r="Q8414" s="5">
        <v>0</v>
      </c>
      <c r="R8414" s="5">
        <v>0</v>
      </c>
      <c r="S8414" s="5" t="s">
        <v>26</v>
      </c>
      <c r="T8414" s="5"/>
    </row>
    <row r="8415" spans="1:20" x14ac:dyDescent="0.25">
      <c r="A8415" s="5">
        <f>8408</f>
      </c>
      <c r="B8415" s="5" t="s">
        <v>8434</v>
      </c>
      <c r="C8415" s="5" t="s">
        <v>27</v>
      </c>
      <c r="D8415" s="5" t="s">
        <v>26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5">
        <v>0</v>
      </c>
      <c r="M8415" s="5">
        <v>0</v>
      </c>
      <c r="N8415" s="5">
        <v>0</v>
      </c>
      <c r="O8415" s="5">
        <v>0</v>
      </c>
      <c r="P8415" s="5">
        <v>10</v>
      </c>
      <c r="Q8415" s="5">
        <v>0</v>
      </c>
      <c r="R8415" s="5">
        <v>0</v>
      </c>
      <c r="S8415" s="5" t="s">
        <v>26</v>
      </c>
      <c r="T8415" s="5"/>
    </row>
    <row r="8416" spans="1:20" x14ac:dyDescent="0.25">
      <c r="A8416" s="5">
        <f>8409</f>
      </c>
      <c r="B8416" s="5" t="s">
        <v>8435</v>
      </c>
      <c r="C8416" s="5" t="s">
        <v>27</v>
      </c>
      <c r="D8416" s="5" t="s">
        <v>26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5">
        <v>0</v>
      </c>
      <c r="M8416" s="5">
        <v>0</v>
      </c>
      <c r="N8416" s="5">
        <v>0</v>
      </c>
      <c r="O8416" s="5">
        <v>0</v>
      </c>
      <c r="P8416" s="5">
        <v>10</v>
      </c>
      <c r="Q8416" s="5">
        <v>0</v>
      </c>
      <c r="R8416" s="5">
        <v>0</v>
      </c>
      <c r="S8416" s="5" t="s">
        <v>26</v>
      </c>
      <c r="T8416" s="5"/>
    </row>
    <row r="8417" spans="1:20" x14ac:dyDescent="0.25">
      <c r="A8417" s="5">
        <f>8410</f>
      </c>
      <c r="B8417" s="5" t="s">
        <v>8436</v>
      </c>
      <c r="C8417" s="5" t="s">
        <v>27</v>
      </c>
      <c r="D8417" s="5" t="s">
        <v>26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5">
        <v>0</v>
      </c>
      <c r="M8417" s="5">
        <v>0</v>
      </c>
      <c r="N8417" s="5">
        <v>0</v>
      </c>
      <c r="O8417" s="5">
        <v>0</v>
      </c>
      <c r="P8417" s="5">
        <v>10</v>
      </c>
      <c r="Q8417" s="5">
        <v>0</v>
      </c>
      <c r="R8417" s="5">
        <v>0</v>
      </c>
      <c r="S8417" s="5" t="s">
        <v>26</v>
      </c>
      <c r="T8417" s="5"/>
    </row>
    <row r="8418" spans="1:20" x14ac:dyDescent="0.25">
      <c r="A8418" s="5">
        <f>8411</f>
      </c>
      <c r="B8418" s="5" t="s">
        <v>8437</v>
      </c>
      <c r="C8418" s="5" t="s">
        <v>27</v>
      </c>
      <c r="D8418" s="5" t="s">
        <v>26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5">
        <v>0</v>
      </c>
      <c r="M8418" s="5">
        <v>0</v>
      </c>
      <c r="N8418" s="5">
        <v>0</v>
      </c>
      <c r="O8418" s="5">
        <v>0</v>
      </c>
      <c r="P8418" s="5">
        <v>10</v>
      </c>
      <c r="Q8418" s="5">
        <v>0</v>
      </c>
      <c r="R8418" s="5">
        <v>0</v>
      </c>
      <c r="S8418" s="5" t="s">
        <v>26</v>
      </c>
      <c r="T8418" s="5"/>
    </row>
    <row r="8419" spans="1:20" x14ac:dyDescent="0.25">
      <c r="A8419" s="5">
        <f>8412</f>
      </c>
      <c r="B8419" s="5" t="s">
        <v>8438</v>
      </c>
      <c r="C8419" s="5" t="s">
        <v>27</v>
      </c>
      <c r="D8419" s="5" t="s">
        <v>26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5">
        <v>0</v>
      </c>
      <c r="M8419" s="5">
        <v>0</v>
      </c>
      <c r="N8419" s="5">
        <v>0</v>
      </c>
      <c r="O8419" s="5">
        <v>0</v>
      </c>
      <c r="P8419" s="5">
        <v>10</v>
      </c>
      <c r="Q8419" s="5">
        <v>0</v>
      </c>
      <c r="R8419" s="5">
        <v>0</v>
      </c>
      <c r="S8419" s="5" t="s">
        <v>26</v>
      </c>
      <c r="T8419" s="5"/>
    </row>
    <row r="8420" spans="1:20" x14ac:dyDescent="0.25">
      <c r="A8420" s="5">
        <f>8413</f>
      </c>
      <c r="B8420" s="5" t="s">
        <v>8439</v>
      </c>
      <c r="C8420" s="5" t="s">
        <v>27</v>
      </c>
      <c r="D8420" s="5" t="s">
        <v>26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5">
        <v>0</v>
      </c>
      <c r="M8420" s="5">
        <v>0</v>
      </c>
      <c r="N8420" s="5">
        <v>0</v>
      </c>
      <c r="O8420" s="5">
        <v>0</v>
      </c>
      <c r="P8420" s="5">
        <v>10</v>
      </c>
      <c r="Q8420" s="5">
        <v>0</v>
      </c>
      <c r="R8420" s="5">
        <v>0</v>
      </c>
      <c r="S8420" s="5" t="s">
        <v>26</v>
      </c>
      <c r="T8420" s="5"/>
    </row>
    <row r="8421" spans="1:20" x14ac:dyDescent="0.25">
      <c r="A8421" s="5">
        <f>8414</f>
      </c>
      <c r="B8421" s="5" t="s">
        <v>8440</v>
      </c>
      <c r="C8421" s="5" t="s">
        <v>27</v>
      </c>
      <c r="D8421" s="5" t="s">
        <v>26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5">
        <v>0</v>
      </c>
      <c r="O8421" s="5">
        <v>0</v>
      </c>
      <c r="P8421" s="5">
        <v>10</v>
      </c>
      <c r="Q8421" s="5">
        <v>0</v>
      </c>
      <c r="R8421" s="5">
        <v>0</v>
      </c>
      <c r="S8421" s="5" t="s">
        <v>26</v>
      </c>
      <c r="T8421" s="5"/>
    </row>
    <row r="8422" spans="1:20" x14ac:dyDescent="0.25">
      <c r="A8422" s="5">
        <f>8415</f>
      </c>
      <c r="B8422" s="5" t="s">
        <v>8441</v>
      </c>
      <c r="C8422" s="5" t="s">
        <v>27</v>
      </c>
      <c r="D8422" s="5" t="s">
        <v>26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5">
        <v>0</v>
      </c>
      <c r="O8422" s="5">
        <v>0</v>
      </c>
      <c r="P8422" s="5">
        <v>10</v>
      </c>
      <c r="Q8422" s="5">
        <v>0</v>
      </c>
      <c r="R8422" s="5">
        <v>0</v>
      </c>
      <c r="S8422" s="5" t="s">
        <v>26</v>
      </c>
      <c r="T8422" s="5"/>
    </row>
    <row r="8423" spans="1:20" x14ac:dyDescent="0.25">
      <c r="A8423" s="5">
        <f>8416</f>
      </c>
      <c r="B8423" s="5" t="s">
        <v>8442</v>
      </c>
      <c r="C8423" s="5" t="s">
        <v>27</v>
      </c>
      <c r="D8423" s="5" t="s">
        <v>26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0</v>
      </c>
      <c r="O8423" s="5">
        <v>0</v>
      </c>
      <c r="P8423" s="5">
        <v>10</v>
      </c>
      <c r="Q8423" s="5">
        <v>0</v>
      </c>
      <c r="R8423" s="5">
        <v>0</v>
      </c>
      <c r="S8423" s="5" t="s">
        <v>26</v>
      </c>
      <c r="T8423" s="5"/>
    </row>
    <row r="8424" spans="1:20" x14ac:dyDescent="0.25">
      <c r="A8424" s="5">
        <f>8417</f>
      </c>
      <c r="B8424" s="5" t="s">
        <v>8443</v>
      </c>
      <c r="C8424" s="5" t="s">
        <v>27</v>
      </c>
      <c r="D8424" s="5" t="s">
        <v>26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5">
        <v>0</v>
      </c>
      <c r="O8424" s="5">
        <v>0</v>
      </c>
      <c r="P8424" s="5">
        <v>10</v>
      </c>
      <c r="Q8424" s="5">
        <v>0</v>
      </c>
      <c r="R8424" s="5">
        <v>0</v>
      </c>
      <c r="S8424" s="5" t="s">
        <v>26</v>
      </c>
      <c r="T8424" s="5"/>
    </row>
    <row r="8425" spans="1:20" x14ac:dyDescent="0.25">
      <c r="A8425" s="5">
        <f>8418</f>
      </c>
      <c r="B8425" s="5" t="s">
        <v>8444</v>
      </c>
      <c r="C8425" s="5" t="s">
        <v>27</v>
      </c>
      <c r="D8425" s="5" t="s">
        <v>26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5">
        <v>0</v>
      </c>
      <c r="O8425" s="5">
        <v>0</v>
      </c>
      <c r="P8425" s="5">
        <v>10</v>
      </c>
      <c r="Q8425" s="5">
        <v>0</v>
      </c>
      <c r="R8425" s="5">
        <v>0</v>
      </c>
      <c r="S8425" s="5" t="s">
        <v>26</v>
      </c>
      <c r="T8425" s="5"/>
    </row>
    <row r="8426" spans="1:20" x14ac:dyDescent="0.25">
      <c r="A8426" s="5">
        <f>8419</f>
      </c>
      <c r="B8426" s="5" t="s">
        <v>8445</v>
      </c>
      <c r="C8426" s="5" t="s">
        <v>27</v>
      </c>
      <c r="D8426" s="5" t="s">
        <v>26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5">
        <v>0</v>
      </c>
      <c r="O8426" s="5">
        <v>0</v>
      </c>
      <c r="P8426" s="5">
        <v>10</v>
      </c>
      <c r="Q8426" s="5">
        <v>0</v>
      </c>
      <c r="R8426" s="5">
        <v>0</v>
      </c>
      <c r="S8426" s="5" t="s">
        <v>26</v>
      </c>
      <c r="T8426" s="5"/>
    </row>
    <row r="8427" spans="1:20" x14ac:dyDescent="0.25">
      <c r="A8427" s="5">
        <f>8420</f>
      </c>
      <c r="B8427" s="5" t="s">
        <v>8446</v>
      </c>
      <c r="C8427" s="5" t="s">
        <v>27</v>
      </c>
      <c r="D8427" s="5" t="s">
        <v>26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5">
        <v>0</v>
      </c>
      <c r="O8427" s="5">
        <v>0</v>
      </c>
      <c r="P8427" s="5">
        <v>10</v>
      </c>
      <c r="Q8427" s="5">
        <v>0</v>
      </c>
      <c r="R8427" s="5">
        <v>0</v>
      </c>
      <c r="S8427" s="5" t="s">
        <v>26</v>
      </c>
      <c r="T8427" s="5"/>
    </row>
    <row r="8428" spans="1:20" x14ac:dyDescent="0.25">
      <c r="A8428" s="5">
        <f>8421</f>
      </c>
      <c r="B8428" s="5" t="s">
        <v>8447</v>
      </c>
      <c r="C8428" s="5" t="s">
        <v>27</v>
      </c>
      <c r="D8428" s="5" t="s">
        <v>26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5">
        <v>0</v>
      </c>
      <c r="O8428" s="5">
        <v>0</v>
      </c>
      <c r="P8428" s="5">
        <v>10</v>
      </c>
      <c r="Q8428" s="5">
        <v>0</v>
      </c>
      <c r="R8428" s="5">
        <v>0</v>
      </c>
      <c r="S8428" s="5" t="s">
        <v>26</v>
      </c>
      <c r="T8428" s="5"/>
    </row>
    <row r="8429" spans="1:20" x14ac:dyDescent="0.25">
      <c r="A8429" s="5">
        <f>8422</f>
      </c>
      <c r="B8429" s="5" t="s">
        <v>8448</v>
      </c>
      <c r="C8429" s="5" t="s">
        <v>27</v>
      </c>
      <c r="D8429" s="5" t="s">
        <v>26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5">
        <v>0</v>
      </c>
      <c r="O8429" s="5">
        <v>0</v>
      </c>
      <c r="P8429" s="5">
        <v>10</v>
      </c>
      <c r="Q8429" s="5">
        <v>0</v>
      </c>
      <c r="R8429" s="5">
        <v>0</v>
      </c>
      <c r="S8429" s="5" t="s">
        <v>26</v>
      </c>
      <c r="T8429" s="5"/>
    </row>
    <row r="8430" spans="1:20" x14ac:dyDescent="0.25">
      <c r="A8430" s="5">
        <f>8423</f>
      </c>
      <c r="B8430" s="5" t="s">
        <v>8449</v>
      </c>
      <c r="C8430" s="5" t="s">
        <v>27</v>
      </c>
      <c r="D8430" s="5" t="s">
        <v>26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5">
        <v>0</v>
      </c>
      <c r="O8430" s="5">
        <v>0</v>
      </c>
      <c r="P8430" s="5">
        <v>10</v>
      </c>
      <c r="Q8430" s="5">
        <v>0</v>
      </c>
      <c r="R8430" s="5">
        <v>0</v>
      </c>
      <c r="S8430" s="5" t="s">
        <v>26</v>
      </c>
      <c r="T8430" s="5"/>
    </row>
    <row r="8431" spans="1:20" x14ac:dyDescent="0.25">
      <c r="A8431" s="5">
        <f>8424</f>
      </c>
      <c r="B8431" s="5" t="s">
        <v>8450</v>
      </c>
      <c r="C8431" s="5" t="s">
        <v>27</v>
      </c>
      <c r="D8431" s="5" t="s">
        <v>26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5">
        <v>0</v>
      </c>
      <c r="O8431" s="5">
        <v>0</v>
      </c>
      <c r="P8431" s="5">
        <v>10</v>
      </c>
      <c r="Q8431" s="5">
        <v>0</v>
      </c>
      <c r="R8431" s="5">
        <v>0</v>
      </c>
      <c r="S8431" s="5" t="s">
        <v>26</v>
      </c>
      <c r="T8431" s="5"/>
    </row>
    <row r="8432" spans="1:20" x14ac:dyDescent="0.25">
      <c r="A8432" s="5">
        <f>8425</f>
      </c>
      <c r="B8432" s="5" t="s">
        <v>8451</v>
      </c>
      <c r="C8432" s="5" t="s">
        <v>27</v>
      </c>
      <c r="D8432" s="5" t="s">
        <v>26</v>
      </c>
      <c r="E8432" s="5">
        <v>0</v>
      </c>
      <c r="F8432" s="5">
        <v>0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5">
        <v>0</v>
      </c>
      <c r="O8432" s="5">
        <v>0</v>
      </c>
      <c r="P8432" s="5">
        <v>10</v>
      </c>
      <c r="Q8432" s="5">
        <v>0</v>
      </c>
      <c r="R8432" s="5">
        <v>0</v>
      </c>
      <c r="S8432" s="5" t="s">
        <v>26</v>
      </c>
      <c r="T8432" s="5"/>
    </row>
    <row r="8433" spans="1:20" x14ac:dyDescent="0.25">
      <c r="A8433" s="5">
        <f>8426</f>
      </c>
      <c r="B8433" s="5" t="s">
        <v>8452</v>
      </c>
      <c r="C8433" s="5" t="s">
        <v>27</v>
      </c>
      <c r="D8433" s="5" t="s">
        <v>26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5">
        <v>0</v>
      </c>
      <c r="O8433" s="5">
        <v>0</v>
      </c>
      <c r="P8433" s="5">
        <v>10</v>
      </c>
      <c r="Q8433" s="5">
        <v>0</v>
      </c>
      <c r="R8433" s="5">
        <v>0</v>
      </c>
      <c r="S8433" s="5" t="s">
        <v>26</v>
      </c>
      <c r="T8433" s="5"/>
    </row>
    <row r="8434" spans="1:20" x14ac:dyDescent="0.25">
      <c r="A8434" s="5">
        <f>8427</f>
      </c>
      <c r="B8434" s="5" t="s">
        <v>8453</v>
      </c>
      <c r="C8434" s="5" t="s">
        <v>27</v>
      </c>
      <c r="D8434" s="5" t="s">
        <v>26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5">
        <v>0</v>
      </c>
      <c r="O8434" s="5">
        <v>0</v>
      </c>
      <c r="P8434" s="5">
        <v>10</v>
      </c>
      <c r="Q8434" s="5">
        <v>0</v>
      </c>
      <c r="R8434" s="5">
        <v>0</v>
      </c>
      <c r="S8434" s="5" t="s">
        <v>26</v>
      </c>
      <c r="T8434" s="5"/>
    </row>
    <row r="8435" spans="1:20" x14ac:dyDescent="0.25">
      <c r="A8435" s="5">
        <f>8428</f>
      </c>
      <c r="B8435" s="5" t="s">
        <v>8454</v>
      </c>
      <c r="C8435" s="5" t="s">
        <v>27</v>
      </c>
      <c r="D8435" s="5" t="s">
        <v>26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0</v>
      </c>
      <c r="O8435" s="5">
        <v>0</v>
      </c>
      <c r="P8435" s="5">
        <v>10</v>
      </c>
      <c r="Q8435" s="5">
        <v>0</v>
      </c>
      <c r="R8435" s="5">
        <v>0</v>
      </c>
      <c r="S8435" s="5" t="s">
        <v>26</v>
      </c>
      <c r="T8435" s="5"/>
    </row>
    <row r="8436" spans="1:20" x14ac:dyDescent="0.25">
      <c r="A8436" s="5">
        <f>8429</f>
      </c>
      <c r="B8436" s="5" t="s">
        <v>8455</v>
      </c>
      <c r="C8436" s="5" t="s">
        <v>27</v>
      </c>
      <c r="D8436" s="5" t="s">
        <v>26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10</v>
      </c>
      <c r="Q8436" s="5">
        <v>0</v>
      </c>
      <c r="R8436" s="5">
        <v>0</v>
      </c>
      <c r="S8436" s="5" t="s">
        <v>26</v>
      </c>
      <c r="T8436" s="5"/>
    </row>
    <row r="8437" spans="1:20" x14ac:dyDescent="0.25">
      <c r="A8437" s="5">
        <f>8430</f>
      </c>
      <c r="B8437" s="5" t="s">
        <v>8456</v>
      </c>
      <c r="C8437" s="5" t="s">
        <v>27</v>
      </c>
      <c r="D8437" s="5" t="s">
        <v>26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0</v>
      </c>
      <c r="O8437" s="5">
        <v>0</v>
      </c>
      <c r="P8437" s="5">
        <v>10</v>
      </c>
      <c r="Q8437" s="5">
        <v>0</v>
      </c>
      <c r="R8437" s="5">
        <v>0</v>
      </c>
      <c r="S8437" s="5" t="s">
        <v>26</v>
      </c>
      <c r="T8437" s="5"/>
    </row>
    <row r="8438" spans="1:20" x14ac:dyDescent="0.25">
      <c r="A8438" s="5">
        <f>8431</f>
      </c>
      <c r="B8438" s="5" t="s">
        <v>8457</v>
      </c>
      <c r="C8438" s="5" t="s">
        <v>27</v>
      </c>
      <c r="D8438" s="5" t="s">
        <v>26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5">
        <v>0</v>
      </c>
      <c r="M8438" s="5">
        <v>0</v>
      </c>
      <c r="N8438" s="5">
        <v>0</v>
      </c>
      <c r="O8438" s="5">
        <v>0</v>
      </c>
      <c r="P8438" s="5">
        <v>10</v>
      </c>
      <c r="Q8438" s="5">
        <v>0</v>
      </c>
      <c r="R8438" s="5">
        <v>0</v>
      </c>
      <c r="S8438" s="5" t="s">
        <v>26</v>
      </c>
      <c r="T8438" s="5"/>
    </row>
    <row r="8439" spans="1:20" x14ac:dyDescent="0.25">
      <c r="A8439" s="5">
        <f>8432</f>
      </c>
      <c r="B8439" s="5" t="s">
        <v>8458</v>
      </c>
      <c r="C8439" s="5" t="s">
        <v>27</v>
      </c>
      <c r="D8439" s="5" t="s">
        <v>26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0</v>
      </c>
      <c r="M8439" s="5">
        <v>0</v>
      </c>
      <c r="N8439" s="5">
        <v>0</v>
      </c>
      <c r="O8439" s="5">
        <v>0</v>
      </c>
      <c r="P8439" s="5">
        <v>10</v>
      </c>
      <c r="Q8439" s="5">
        <v>0</v>
      </c>
      <c r="R8439" s="5">
        <v>0</v>
      </c>
      <c r="S8439" s="5" t="s">
        <v>26</v>
      </c>
      <c r="T8439" s="5"/>
    </row>
    <row r="8440" spans="1:20" x14ac:dyDescent="0.25">
      <c r="A8440" s="5">
        <f>8433</f>
      </c>
      <c r="B8440" s="5" t="s">
        <v>8459</v>
      </c>
      <c r="C8440" s="5" t="s">
        <v>27</v>
      </c>
      <c r="D8440" s="5" t="s">
        <v>26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0</v>
      </c>
      <c r="M8440" s="5">
        <v>0</v>
      </c>
      <c r="N8440" s="5">
        <v>0</v>
      </c>
      <c r="O8440" s="5">
        <v>0</v>
      </c>
      <c r="P8440" s="5">
        <v>10</v>
      </c>
      <c r="Q8440" s="5">
        <v>0</v>
      </c>
      <c r="R8440" s="5">
        <v>0</v>
      </c>
      <c r="S8440" s="5" t="s">
        <v>26</v>
      </c>
      <c r="T8440" s="5"/>
    </row>
    <row r="8441" spans="1:20" x14ac:dyDescent="0.25">
      <c r="A8441" s="5">
        <f>8434</f>
      </c>
      <c r="B8441" s="5" t="s">
        <v>8460</v>
      </c>
      <c r="C8441" s="5" t="s">
        <v>27</v>
      </c>
      <c r="D8441" s="5" t="s">
        <v>26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5">
        <v>0</v>
      </c>
      <c r="O8441" s="5">
        <v>0</v>
      </c>
      <c r="P8441" s="5">
        <v>10</v>
      </c>
      <c r="Q8441" s="5">
        <v>0</v>
      </c>
      <c r="R8441" s="5">
        <v>0</v>
      </c>
      <c r="S8441" s="5" t="s">
        <v>26</v>
      </c>
      <c r="T8441" s="5"/>
    </row>
    <row r="8442" spans="1:20" x14ac:dyDescent="0.25">
      <c r="A8442" s="5">
        <f>8435</f>
      </c>
      <c r="B8442" s="5" t="s">
        <v>8461</v>
      </c>
      <c r="C8442" s="5" t="s">
        <v>27</v>
      </c>
      <c r="D8442" s="5" t="s">
        <v>26</v>
      </c>
      <c r="E8442" s="5">
        <v>0</v>
      </c>
      <c r="F8442" s="5">
        <v>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5">
        <v>0</v>
      </c>
      <c r="M8442" s="5">
        <v>0</v>
      </c>
      <c r="N8442" s="5">
        <v>0</v>
      </c>
      <c r="O8442" s="5">
        <v>0</v>
      </c>
      <c r="P8442" s="5">
        <v>10</v>
      </c>
      <c r="Q8442" s="5">
        <v>0</v>
      </c>
      <c r="R8442" s="5">
        <v>0</v>
      </c>
      <c r="S8442" s="5" t="s">
        <v>26</v>
      </c>
      <c r="T8442" s="5"/>
    </row>
    <row r="8443" spans="1:20" x14ac:dyDescent="0.25">
      <c r="A8443" s="5">
        <f>8436</f>
      </c>
      <c r="B8443" s="5" t="s">
        <v>8462</v>
      </c>
      <c r="C8443" s="5" t="s">
        <v>27</v>
      </c>
      <c r="D8443" s="5" t="s">
        <v>26</v>
      </c>
      <c r="E8443" s="5">
        <v>0</v>
      </c>
      <c r="F8443" s="5">
        <v>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5">
        <v>0</v>
      </c>
      <c r="M8443" s="5">
        <v>0</v>
      </c>
      <c r="N8443" s="5">
        <v>0</v>
      </c>
      <c r="O8443" s="5">
        <v>0</v>
      </c>
      <c r="P8443" s="5">
        <v>10</v>
      </c>
      <c r="Q8443" s="5">
        <v>0</v>
      </c>
      <c r="R8443" s="5">
        <v>0</v>
      </c>
      <c r="S8443" s="5" t="s">
        <v>26</v>
      </c>
      <c r="T8443" s="5"/>
    </row>
    <row r="8444" spans="1:20" x14ac:dyDescent="0.25">
      <c r="A8444" s="5">
        <f>8437</f>
      </c>
      <c r="B8444" s="5" t="s">
        <v>8463</v>
      </c>
      <c r="C8444" s="5" t="s">
        <v>27</v>
      </c>
      <c r="D8444" s="5" t="s">
        <v>26</v>
      </c>
      <c r="E8444" s="5">
        <v>0</v>
      </c>
      <c r="F8444" s="5">
        <v>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0</v>
      </c>
      <c r="M8444" s="5">
        <v>0</v>
      </c>
      <c r="N8444" s="5">
        <v>0</v>
      </c>
      <c r="O8444" s="5">
        <v>0</v>
      </c>
      <c r="P8444" s="5">
        <v>10</v>
      </c>
      <c r="Q8444" s="5">
        <v>0</v>
      </c>
      <c r="R8444" s="5">
        <v>0</v>
      </c>
      <c r="S8444" s="5" t="s">
        <v>26</v>
      </c>
      <c r="T8444" s="5"/>
    </row>
    <row r="8445" spans="1:20" x14ac:dyDescent="0.25">
      <c r="A8445" s="5">
        <f>8438</f>
      </c>
      <c r="B8445" s="5" t="s">
        <v>8464</v>
      </c>
      <c r="C8445" s="5" t="s">
        <v>27</v>
      </c>
      <c r="D8445" s="5" t="s">
        <v>26</v>
      </c>
      <c r="E8445" s="5">
        <v>0</v>
      </c>
      <c r="F8445" s="5">
        <v>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5">
        <v>0</v>
      </c>
      <c r="M8445" s="5">
        <v>0</v>
      </c>
      <c r="N8445" s="5">
        <v>0</v>
      </c>
      <c r="O8445" s="5">
        <v>0</v>
      </c>
      <c r="P8445" s="5">
        <v>10</v>
      </c>
      <c r="Q8445" s="5">
        <v>0</v>
      </c>
      <c r="R8445" s="5">
        <v>0</v>
      </c>
      <c r="S8445" s="5" t="s">
        <v>26</v>
      </c>
      <c r="T8445" s="5"/>
    </row>
    <row r="8446" spans="1:20" x14ac:dyDescent="0.25">
      <c r="A8446" s="5">
        <f>8439</f>
      </c>
      <c r="B8446" s="5" t="s">
        <v>8465</v>
      </c>
      <c r="C8446" s="5" t="s">
        <v>27</v>
      </c>
      <c r="D8446" s="5" t="s">
        <v>26</v>
      </c>
      <c r="E8446" s="5">
        <v>0</v>
      </c>
      <c r="F8446" s="5">
        <v>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5">
        <v>0</v>
      </c>
      <c r="M8446" s="5">
        <v>0</v>
      </c>
      <c r="N8446" s="5">
        <v>0</v>
      </c>
      <c r="O8446" s="5">
        <v>0</v>
      </c>
      <c r="P8446" s="5">
        <v>10</v>
      </c>
      <c r="Q8446" s="5">
        <v>0</v>
      </c>
      <c r="R8446" s="5">
        <v>0</v>
      </c>
      <c r="S8446" s="5" t="s">
        <v>26</v>
      </c>
      <c r="T8446" s="5"/>
    </row>
    <row r="8447" spans="1:20" x14ac:dyDescent="0.25">
      <c r="A8447" s="5">
        <f>8440</f>
      </c>
      <c r="B8447" s="5" t="s">
        <v>8466</v>
      </c>
      <c r="C8447" s="5" t="s">
        <v>27</v>
      </c>
      <c r="D8447" s="5" t="s">
        <v>26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5">
        <v>0</v>
      </c>
      <c r="O8447" s="5">
        <v>0</v>
      </c>
      <c r="P8447" s="5">
        <v>10</v>
      </c>
      <c r="Q8447" s="5">
        <v>0</v>
      </c>
      <c r="R8447" s="5">
        <v>0</v>
      </c>
      <c r="S8447" s="5" t="s">
        <v>26</v>
      </c>
      <c r="T8447" s="5"/>
    </row>
    <row r="8448" spans="1:20" x14ac:dyDescent="0.25">
      <c r="A8448" s="5">
        <f>8441</f>
      </c>
      <c r="B8448" s="5" t="s">
        <v>8467</v>
      </c>
      <c r="C8448" s="5" t="s">
        <v>27</v>
      </c>
      <c r="D8448" s="5" t="s">
        <v>26</v>
      </c>
      <c r="E8448" s="5">
        <v>0</v>
      </c>
      <c r="F8448" s="5">
        <v>0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5">
        <v>0</v>
      </c>
      <c r="O8448" s="5">
        <v>0</v>
      </c>
      <c r="P8448" s="5">
        <v>10</v>
      </c>
      <c r="Q8448" s="5">
        <v>0</v>
      </c>
      <c r="R8448" s="5">
        <v>0</v>
      </c>
      <c r="S8448" s="5" t="s">
        <v>26</v>
      </c>
      <c r="T8448" s="5"/>
    </row>
    <row r="8449" spans="1:20" x14ac:dyDescent="0.25">
      <c r="A8449" s="5">
        <f>8442</f>
      </c>
      <c r="B8449" s="5" t="s">
        <v>8468</v>
      </c>
      <c r="C8449" s="5" t="s">
        <v>27</v>
      </c>
      <c r="D8449" s="5" t="s">
        <v>26</v>
      </c>
      <c r="E8449" s="5">
        <v>0</v>
      </c>
      <c r="F8449" s="5">
        <v>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5">
        <v>0</v>
      </c>
      <c r="O8449" s="5">
        <v>0</v>
      </c>
      <c r="P8449" s="5">
        <v>10</v>
      </c>
      <c r="Q8449" s="5">
        <v>0</v>
      </c>
      <c r="R8449" s="5">
        <v>0</v>
      </c>
      <c r="S8449" s="5" t="s">
        <v>26</v>
      </c>
      <c r="T8449" s="5"/>
    </row>
    <row r="8450" spans="1:20" x14ac:dyDescent="0.25">
      <c r="A8450" s="5">
        <f>8443</f>
      </c>
      <c r="B8450" s="5" t="s">
        <v>8469</v>
      </c>
      <c r="C8450" s="5" t="s">
        <v>27</v>
      </c>
      <c r="D8450" s="5" t="s">
        <v>26</v>
      </c>
      <c r="E8450" s="5">
        <v>0</v>
      </c>
      <c r="F8450" s="5">
        <v>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5">
        <v>0</v>
      </c>
      <c r="N8450" s="5">
        <v>0</v>
      </c>
      <c r="O8450" s="5">
        <v>0</v>
      </c>
      <c r="P8450" s="5">
        <v>10</v>
      </c>
      <c r="Q8450" s="5">
        <v>0</v>
      </c>
      <c r="R8450" s="5">
        <v>0</v>
      </c>
      <c r="S8450" s="5" t="s">
        <v>26</v>
      </c>
      <c r="T8450" s="5"/>
    </row>
    <row r="8451" spans="1:20" x14ac:dyDescent="0.25">
      <c r="A8451" s="5">
        <f>8444</f>
      </c>
      <c r="B8451" s="5" t="s">
        <v>8470</v>
      </c>
      <c r="C8451" s="5" t="s">
        <v>27</v>
      </c>
      <c r="D8451" s="5" t="s">
        <v>26</v>
      </c>
      <c r="E8451" s="5">
        <v>0</v>
      </c>
      <c r="F8451" s="5">
        <v>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5">
        <v>0</v>
      </c>
      <c r="M8451" s="5">
        <v>0</v>
      </c>
      <c r="N8451" s="5">
        <v>0</v>
      </c>
      <c r="O8451" s="5">
        <v>0</v>
      </c>
      <c r="P8451" s="5">
        <v>10</v>
      </c>
      <c r="Q8451" s="5">
        <v>0</v>
      </c>
      <c r="R8451" s="5">
        <v>0</v>
      </c>
      <c r="S8451" s="5" t="s">
        <v>26</v>
      </c>
      <c r="T8451" s="5"/>
    </row>
    <row r="8452" spans="1:20" x14ac:dyDescent="0.25">
      <c r="A8452" s="5">
        <f>8445</f>
      </c>
      <c r="B8452" s="5" t="s">
        <v>8471</v>
      </c>
      <c r="C8452" s="5" t="s">
        <v>27</v>
      </c>
      <c r="D8452" s="5" t="s">
        <v>26</v>
      </c>
      <c r="E8452" s="5">
        <v>0</v>
      </c>
      <c r="F8452" s="5">
        <v>0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5">
        <v>0</v>
      </c>
      <c r="M8452" s="5">
        <v>0</v>
      </c>
      <c r="N8452" s="5">
        <v>0</v>
      </c>
      <c r="O8452" s="5">
        <v>0</v>
      </c>
      <c r="P8452" s="5">
        <v>10</v>
      </c>
      <c r="Q8452" s="5">
        <v>0</v>
      </c>
      <c r="R8452" s="5">
        <v>0</v>
      </c>
      <c r="S8452" s="5" t="s">
        <v>26</v>
      </c>
      <c r="T8452" s="5"/>
    </row>
    <row r="8453" spans="1:20" x14ac:dyDescent="0.25">
      <c r="A8453" s="5">
        <f>8446</f>
      </c>
      <c r="B8453" s="5" t="s">
        <v>8472</v>
      </c>
      <c r="C8453" s="5" t="s">
        <v>27</v>
      </c>
      <c r="D8453" s="5" t="s">
        <v>26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5">
        <v>0</v>
      </c>
      <c r="M8453" s="5">
        <v>0</v>
      </c>
      <c r="N8453" s="5">
        <v>0</v>
      </c>
      <c r="O8453" s="5">
        <v>0</v>
      </c>
      <c r="P8453" s="5">
        <v>10</v>
      </c>
      <c r="Q8453" s="5">
        <v>0</v>
      </c>
      <c r="R8453" s="5">
        <v>0</v>
      </c>
      <c r="S8453" s="5" t="s">
        <v>26</v>
      </c>
      <c r="T8453" s="5"/>
    </row>
    <row r="8454" spans="1:20" x14ac:dyDescent="0.25">
      <c r="A8454" s="5">
        <f>8447</f>
      </c>
      <c r="B8454" s="5" t="s">
        <v>8473</v>
      </c>
      <c r="C8454" s="5" t="s">
        <v>27</v>
      </c>
      <c r="D8454" s="5" t="s">
        <v>26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5">
        <v>0</v>
      </c>
      <c r="O8454" s="5">
        <v>0</v>
      </c>
      <c r="P8454" s="5">
        <v>10</v>
      </c>
      <c r="Q8454" s="5">
        <v>0</v>
      </c>
      <c r="R8454" s="5">
        <v>0</v>
      </c>
      <c r="S8454" s="5" t="s">
        <v>26</v>
      </c>
      <c r="T8454" s="5"/>
    </row>
    <row r="8455" spans="1:20" x14ac:dyDescent="0.25">
      <c r="A8455" s="5">
        <f>8448</f>
      </c>
      <c r="B8455" s="5" t="s">
        <v>8474</v>
      </c>
      <c r="C8455" s="5" t="s">
        <v>27</v>
      </c>
      <c r="D8455" s="5" t="s">
        <v>26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5">
        <v>0</v>
      </c>
      <c r="O8455" s="5">
        <v>0</v>
      </c>
      <c r="P8455" s="5">
        <v>10</v>
      </c>
      <c r="Q8455" s="5">
        <v>0</v>
      </c>
      <c r="R8455" s="5">
        <v>0</v>
      </c>
      <c r="S8455" s="5" t="s">
        <v>26</v>
      </c>
      <c r="T8455" s="5"/>
    </row>
    <row r="8456" spans="1:20" x14ac:dyDescent="0.25">
      <c r="A8456" s="5">
        <f>8449</f>
      </c>
      <c r="B8456" s="5" t="s">
        <v>8475</v>
      </c>
      <c r="C8456" s="5" t="s">
        <v>27</v>
      </c>
      <c r="D8456" s="5" t="s">
        <v>26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5">
        <v>0</v>
      </c>
      <c r="N8456" s="5">
        <v>0</v>
      </c>
      <c r="O8456" s="5">
        <v>0</v>
      </c>
      <c r="P8456" s="5">
        <v>10</v>
      </c>
      <c r="Q8456" s="5">
        <v>0</v>
      </c>
      <c r="R8456" s="5">
        <v>0</v>
      </c>
      <c r="S8456" s="5" t="s">
        <v>26</v>
      </c>
      <c r="T8456" s="5"/>
    </row>
    <row r="8457" spans="1:20" x14ac:dyDescent="0.25">
      <c r="A8457" s="5">
        <f>8450</f>
      </c>
      <c r="B8457" s="5" t="s">
        <v>8476</v>
      </c>
      <c r="C8457" s="5" t="s">
        <v>27</v>
      </c>
      <c r="D8457" s="5" t="s">
        <v>26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5">
        <v>0</v>
      </c>
      <c r="N8457" s="5">
        <v>0</v>
      </c>
      <c r="O8457" s="5">
        <v>0</v>
      </c>
      <c r="P8457" s="5">
        <v>10</v>
      </c>
      <c r="Q8457" s="5">
        <v>0</v>
      </c>
      <c r="R8457" s="5">
        <v>0</v>
      </c>
      <c r="S8457" s="5" t="s">
        <v>26</v>
      </c>
      <c r="T8457" s="5"/>
    </row>
    <row r="8458" spans="1:20" x14ac:dyDescent="0.25">
      <c r="A8458" s="5">
        <f>8451</f>
      </c>
      <c r="B8458" s="5" t="s">
        <v>8477</v>
      </c>
      <c r="C8458" s="5" t="s">
        <v>27</v>
      </c>
      <c r="D8458" s="5" t="s">
        <v>26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10</v>
      </c>
      <c r="Q8458" s="5">
        <v>0</v>
      </c>
      <c r="R8458" s="5">
        <v>0</v>
      </c>
      <c r="S8458" s="5" t="s">
        <v>26</v>
      </c>
      <c r="T8458" s="5"/>
    </row>
    <row r="8459" spans="1:20" x14ac:dyDescent="0.25">
      <c r="A8459" s="5">
        <f>8452</f>
      </c>
      <c r="B8459" s="5" t="s">
        <v>8478</v>
      </c>
      <c r="C8459" s="5" t="s">
        <v>27</v>
      </c>
      <c r="D8459" s="5" t="s">
        <v>26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10</v>
      </c>
      <c r="Q8459" s="5">
        <v>0</v>
      </c>
      <c r="R8459" s="5">
        <v>0</v>
      </c>
      <c r="S8459" s="5" t="s">
        <v>26</v>
      </c>
      <c r="T8459" s="5"/>
    </row>
    <row r="8460" spans="1:20" x14ac:dyDescent="0.25">
      <c r="A8460" s="5">
        <f>8453</f>
      </c>
      <c r="B8460" s="5" t="s">
        <v>8479</v>
      </c>
      <c r="C8460" s="5" t="s">
        <v>27</v>
      </c>
      <c r="D8460" s="5" t="s">
        <v>26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10</v>
      </c>
      <c r="Q8460" s="5">
        <v>0</v>
      </c>
      <c r="R8460" s="5">
        <v>0</v>
      </c>
      <c r="S8460" s="5" t="s">
        <v>26</v>
      </c>
      <c r="T8460" s="5"/>
    </row>
    <row r="8461" spans="1:20" x14ac:dyDescent="0.25">
      <c r="A8461" s="5">
        <f>8454</f>
      </c>
      <c r="B8461" s="5" t="s">
        <v>8480</v>
      </c>
      <c r="C8461" s="5" t="s">
        <v>27</v>
      </c>
      <c r="D8461" s="5" t="s">
        <v>26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5">
        <v>0</v>
      </c>
      <c r="O8461" s="5">
        <v>0</v>
      </c>
      <c r="P8461" s="5">
        <v>10</v>
      </c>
      <c r="Q8461" s="5">
        <v>0</v>
      </c>
      <c r="R8461" s="5">
        <v>0</v>
      </c>
      <c r="S8461" s="5" t="s">
        <v>26</v>
      </c>
      <c r="T8461" s="5"/>
    </row>
    <row r="8462" spans="1:20" x14ac:dyDescent="0.25">
      <c r="A8462" s="5">
        <f>8455</f>
      </c>
      <c r="B8462" s="5" t="s">
        <v>8481</v>
      </c>
      <c r="C8462" s="5" t="s">
        <v>27</v>
      </c>
      <c r="D8462" s="5" t="s">
        <v>26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5">
        <v>0</v>
      </c>
      <c r="N8462" s="5">
        <v>0</v>
      </c>
      <c r="O8462" s="5">
        <v>0</v>
      </c>
      <c r="P8462" s="5">
        <v>10</v>
      </c>
      <c r="Q8462" s="5">
        <v>0</v>
      </c>
      <c r="R8462" s="5">
        <v>0</v>
      </c>
      <c r="S8462" s="5" t="s">
        <v>26</v>
      </c>
      <c r="T8462" s="5"/>
    </row>
    <row r="8463" spans="1:20" x14ac:dyDescent="0.25">
      <c r="A8463" s="5">
        <f>8456</f>
      </c>
      <c r="B8463" s="5" t="s">
        <v>8482</v>
      </c>
      <c r="C8463" s="5" t="s">
        <v>27</v>
      </c>
      <c r="D8463" s="5" t="s">
        <v>26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5">
        <v>0</v>
      </c>
      <c r="O8463" s="5">
        <v>0</v>
      </c>
      <c r="P8463" s="5">
        <v>10</v>
      </c>
      <c r="Q8463" s="5">
        <v>0</v>
      </c>
      <c r="R8463" s="5">
        <v>0</v>
      </c>
      <c r="S8463" s="5" t="s">
        <v>26</v>
      </c>
      <c r="T8463" s="5"/>
    </row>
    <row r="8464" spans="1:20" x14ac:dyDescent="0.25">
      <c r="A8464" s="5">
        <f>8457</f>
      </c>
      <c r="B8464" s="5" t="s">
        <v>8483</v>
      </c>
      <c r="C8464" s="5" t="s">
        <v>27</v>
      </c>
      <c r="D8464" s="5" t="s">
        <v>26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5">
        <v>0</v>
      </c>
      <c r="O8464" s="5">
        <v>0</v>
      </c>
      <c r="P8464" s="5">
        <v>10</v>
      </c>
      <c r="Q8464" s="5">
        <v>0</v>
      </c>
      <c r="R8464" s="5">
        <v>0</v>
      </c>
      <c r="S8464" s="5" t="s">
        <v>26</v>
      </c>
      <c r="T8464" s="5"/>
    </row>
    <row r="8465" spans="1:20" x14ac:dyDescent="0.25">
      <c r="A8465" s="5">
        <f>8458</f>
      </c>
      <c r="B8465" s="5" t="s">
        <v>8484</v>
      </c>
      <c r="C8465" s="5" t="s">
        <v>27</v>
      </c>
      <c r="D8465" s="5" t="s">
        <v>26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5">
        <v>0</v>
      </c>
      <c r="O8465" s="5">
        <v>0</v>
      </c>
      <c r="P8465" s="5">
        <v>10</v>
      </c>
      <c r="Q8465" s="5">
        <v>0</v>
      </c>
      <c r="R8465" s="5">
        <v>0</v>
      </c>
      <c r="S8465" s="5" t="s">
        <v>26</v>
      </c>
      <c r="T8465" s="5"/>
    </row>
    <row r="8466" spans="1:20" x14ac:dyDescent="0.25">
      <c r="A8466" s="5">
        <f>8459</f>
      </c>
      <c r="B8466" s="5" t="s">
        <v>8485</v>
      </c>
      <c r="C8466" s="5" t="s">
        <v>27</v>
      </c>
      <c r="D8466" s="5" t="s">
        <v>26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5">
        <v>0</v>
      </c>
      <c r="M8466" s="5">
        <v>0</v>
      </c>
      <c r="N8466" s="5">
        <v>0</v>
      </c>
      <c r="O8466" s="5">
        <v>0</v>
      </c>
      <c r="P8466" s="5">
        <v>10</v>
      </c>
      <c r="Q8466" s="5">
        <v>0</v>
      </c>
      <c r="R8466" s="5">
        <v>0</v>
      </c>
      <c r="S8466" s="5" t="s">
        <v>26</v>
      </c>
      <c r="T8466" s="5"/>
    </row>
    <row r="8467" spans="1:20" x14ac:dyDescent="0.25">
      <c r="A8467" s="5">
        <f>8460</f>
      </c>
      <c r="B8467" s="5" t="s">
        <v>8486</v>
      </c>
      <c r="C8467" s="5" t="s">
        <v>27</v>
      </c>
      <c r="D8467" s="5" t="s">
        <v>26</v>
      </c>
      <c r="E8467" s="5">
        <v>0</v>
      </c>
      <c r="F8467" s="5">
        <v>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5">
        <v>0</v>
      </c>
      <c r="M8467" s="5">
        <v>0</v>
      </c>
      <c r="N8467" s="5">
        <v>0</v>
      </c>
      <c r="O8467" s="5">
        <v>0</v>
      </c>
      <c r="P8467" s="5">
        <v>10</v>
      </c>
      <c r="Q8467" s="5">
        <v>0</v>
      </c>
      <c r="R8467" s="5">
        <v>0</v>
      </c>
      <c r="S8467" s="5" t="s">
        <v>26</v>
      </c>
      <c r="T8467" s="5"/>
    </row>
    <row r="8468" spans="1:20" x14ac:dyDescent="0.25">
      <c r="A8468" s="5">
        <f>8461</f>
      </c>
      <c r="B8468" s="5" t="s">
        <v>8487</v>
      </c>
      <c r="C8468" s="5" t="s">
        <v>27</v>
      </c>
      <c r="D8468" s="5" t="s">
        <v>26</v>
      </c>
      <c r="E8468" s="5">
        <v>0</v>
      </c>
      <c r="F8468" s="5">
        <v>0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5">
        <v>0</v>
      </c>
      <c r="M8468" s="5">
        <v>0</v>
      </c>
      <c r="N8468" s="5">
        <v>0</v>
      </c>
      <c r="O8468" s="5">
        <v>0</v>
      </c>
      <c r="P8468" s="5">
        <v>10</v>
      </c>
      <c r="Q8468" s="5">
        <v>0</v>
      </c>
      <c r="R8468" s="5">
        <v>0</v>
      </c>
      <c r="S8468" s="5" t="s">
        <v>26</v>
      </c>
      <c r="T8468" s="5"/>
    </row>
    <row r="8469" spans="1:20" x14ac:dyDescent="0.25">
      <c r="A8469" s="5">
        <f>8462</f>
      </c>
      <c r="B8469" s="5" t="s">
        <v>8488</v>
      </c>
      <c r="C8469" s="5" t="s">
        <v>27</v>
      </c>
      <c r="D8469" s="5" t="s">
        <v>26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5">
        <v>0</v>
      </c>
      <c r="M8469" s="5">
        <v>0</v>
      </c>
      <c r="N8469" s="5">
        <v>0</v>
      </c>
      <c r="O8469" s="5">
        <v>0</v>
      </c>
      <c r="P8469" s="5">
        <v>10</v>
      </c>
      <c r="Q8469" s="5">
        <v>0</v>
      </c>
      <c r="R8469" s="5">
        <v>0</v>
      </c>
      <c r="S8469" s="5" t="s">
        <v>26</v>
      </c>
      <c r="T8469" s="5"/>
    </row>
    <row r="8470" spans="1:20" x14ac:dyDescent="0.25">
      <c r="A8470" s="5">
        <f>8463</f>
      </c>
      <c r="B8470" s="5" t="s">
        <v>8489</v>
      </c>
      <c r="C8470" s="5" t="s">
        <v>27</v>
      </c>
      <c r="D8470" s="5" t="s">
        <v>26</v>
      </c>
      <c r="E8470" s="5">
        <v>0</v>
      </c>
      <c r="F8470" s="5">
        <v>0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0</v>
      </c>
      <c r="M8470" s="5">
        <v>0</v>
      </c>
      <c r="N8470" s="5">
        <v>0</v>
      </c>
      <c r="O8470" s="5">
        <v>0</v>
      </c>
      <c r="P8470" s="5">
        <v>10</v>
      </c>
      <c r="Q8470" s="5">
        <v>0</v>
      </c>
      <c r="R8470" s="5">
        <v>0</v>
      </c>
      <c r="S8470" s="5" t="s">
        <v>26</v>
      </c>
      <c r="T8470" s="5"/>
    </row>
    <row r="8471" spans="1:20" x14ac:dyDescent="0.25">
      <c r="A8471" s="5">
        <f>8464</f>
      </c>
      <c r="B8471" s="5" t="s">
        <v>8490</v>
      </c>
      <c r="C8471" s="5" t="s">
        <v>27</v>
      </c>
      <c r="D8471" s="5" t="s">
        <v>26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5">
        <v>0</v>
      </c>
      <c r="O8471" s="5">
        <v>0</v>
      </c>
      <c r="P8471" s="5">
        <v>10</v>
      </c>
      <c r="Q8471" s="5">
        <v>0</v>
      </c>
      <c r="R8471" s="5">
        <v>0</v>
      </c>
      <c r="S8471" s="5" t="s">
        <v>26</v>
      </c>
      <c r="T8471" s="5"/>
    </row>
    <row r="8472" spans="1:20" x14ac:dyDescent="0.25">
      <c r="A8472" s="5">
        <f>8465</f>
      </c>
      <c r="B8472" s="5" t="s">
        <v>8491</v>
      </c>
      <c r="C8472" s="5" t="s">
        <v>27</v>
      </c>
      <c r="D8472" s="5" t="s">
        <v>26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5">
        <v>0</v>
      </c>
      <c r="O8472" s="5">
        <v>0</v>
      </c>
      <c r="P8472" s="5">
        <v>10</v>
      </c>
      <c r="Q8472" s="5">
        <v>0</v>
      </c>
      <c r="R8472" s="5">
        <v>0</v>
      </c>
      <c r="S8472" s="5" t="s">
        <v>26</v>
      </c>
      <c r="T8472" s="5"/>
    </row>
    <row r="8473" spans="1:20" x14ac:dyDescent="0.25">
      <c r="A8473" s="5">
        <f>8466</f>
      </c>
      <c r="B8473" s="5" t="s">
        <v>8492</v>
      </c>
      <c r="C8473" s="5" t="s">
        <v>27</v>
      </c>
      <c r="D8473" s="5" t="s">
        <v>26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5">
        <v>0</v>
      </c>
      <c r="O8473" s="5">
        <v>0</v>
      </c>
      <c r="P8473" s="5">
        <v>10</v>
      </c>
      <c r="Q8473" s="5">
        <v>0</v>
      </c>
      <c r="R8473" s="5">
        <v>0</v>
      </c>
      <c r="S8473" s="5" t="s">
        <v>26</v>
      </c>
      <c r="T8473" s="5"/>
    </row>
    <row r="8474" spans="1:20" x14ac:dyDescent="0.25">
      <c r="A8474" s="5">
        <f>8467</f>
      </c>
      <c r="B8474" s="5" t="s">
        <v>8493</v>
      </c>
      <c r="C8474" s="5" t="s">
        <v>27</v>
      </c>
      <c r="D8474" s="5" t="s">
        <v>26</v>
      </c>
      <c r="E8474" s="5">
        <v>0</v>
      </c>
      <c r="F8474" s="5">
        <v>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5">
        <v>0</v>
      </c>
      <c r="O8474" s="5">
        <v>0</v>
      </c>
      <c r="P8474" s="5">
        <v>10</v>
      </c>
      <c r="Q8474" s="5">
        <v>0</v>
      </c>
      <c r="R8474" s="5">
        <v>0</v>
      </c>
      <c r="S8474" s="5" t="s">
        <v>26</v>
      </c>
      <c r="T8474" s="5"/>
    </row>
    <row r="8475" spans="1:20" x14ac:dyDescent="0.25">
      <c r="A8475" s="5">
        <f>8468</f>
      </c>
      <c r="B8475" s="5" t="s">
        <v>8494</v>
      </c>
      <c r="C8475" s="5" t="s">
        <v>27</v>
      </c>
      <c r="D8475" s="5" t="s">
        <v>26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5">
        <v>0</v>
      </c>
      <c r="M8475" s="5">
        <v>0</v>
      </c>
      <c r="N8475" s="5">
        <v>0</v>
      </c>
      <c r="O8475" s="5">
        <v>0</v>
      </c>
      <c r="P8475" s="5">
        <v>10</v>
      </c>
      <c r="Q8475" s="5">
        <v>0</v>
      </c>
      <c r="R8475" s="5">
        <v>0</v>
      </c>
      <c r="S8475" s="5" t="s">
        <v>26</v>
      </c>
      <c r="T8475" s="5"/>
    </row>
    <row r="8476" spans="1:20" x14ac:dyDescent="0.25">
      <c r="A8476" s="5">
        <f>8469</f>
      </c>
      <c r="B8476" s="5" t="s">
        <v>8495</v>
      </c>
      <c r="C8476" s="5" t="s">
        <v>27</v>
      </c>
      <c r="D8476" s="5" t="s">
        <v>26</v>
      </c>
      <c r="E8476" s="5">
        <v>0</v>
      </c>
      <c r="F8476" s="5">
        <v>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5">
        <v>0</v>
      </c>
      <c r="M8476" s="5">
        <v>0</v>
      </c>
      <c r="N8476" s="5">
        <v>0</v>
      </c>
      <c r="O8476" s="5">
        <v>0</v>
      </c>
      <c r="P8476" s="5">
        <v>10</v>
      </c>
      <c r="Q8476" s="5">
        <v>0</v>
      </c>
      <c r="R8476" s="5">
        <v>0</v>
      </c>
      <c r="S8476" s="5" t="s">
        <v>26</v>
      </c>
      <c r="T8476" s="5"/>
    </row>
    <row r="8477" spans="1:20" x14ac:dyDescent="0.25">
      <c r="A8477" s="5">
        <f>8470</f>
      </c>
      <c r="B8477" s="5" t="s">
        <v>8496</v>
      </c>
      <c r="C8477" s="5" t="s">
        <v>27</v>
      </c>
      <c r="D8477" s="5" t="s">
        <v>26</v>
      </c>
      <c r="E8477" s="5">
        <v>0</v>
      </c>
      <c r="F8477" s="5">
        <v>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5">
        <v>0</v>
      </c>
      <c r="M8477" s="5">
        <v>0</v>
      </c>
      <c r="N8477" s="5">
        <v>0</v>
      </c>
      <c r="O8477" s="5">
        <v>0</v>
      </c>
      <c r="P8477" s="5">
        <v>10</v>
      </c>
      <c r="Q8477" s="5">
        <v>0</v>
      </c>
      <c r="R8477" s="5">
        <v>0</v>
      </c>
      <c r="S8477" s="5" t="s">
        <v>26</v>
      </c>
      <c r="T8477" s="5"/>
    </row>
    <row r="8478" spans="1:20" x14ac:dyDescent="0.25">
      <c r="A8478" s="5">
        <f>8471</f>
      </c>
      <c r="B8478" s="5" t="s">
        <v>8497</v>
      </c>
      <c r="C8478" s="5" t="s">
        <v>27</v>
      </c>
      <c r="D8478" s="5" t="s">
        <v>26</v>
      </c>
      <c r="E8478" s="5">
        <v>0</v>
      </c>
      <c r="F8478" s="5">
        <v>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5">
        <v>0</v>
      </c>
      <c r="N8478" s="5">
        <v>0</v>
      </c>
      <c r="O8478" s="5">
        <v>0</v>
      </c>
      <c r="P8478" s="5">
        <v>10</v>
      </c>
      <c r="Q8478" s="5">
        <v>0</v>
      </c>
      <c r="R8478" s="5">
        <v>0</v>
      </c>
      <c r="S8478" s="5" t="s">
        <v>26</v>
      </c>
      <c r="T8478" s="5"/>
    </row>
    <row r="8479" spans="1:20" x14ac:dyDescent="0.25">
      <c r="A8479" s="5">
        <f>8472</f>
      </c>
      <c r="B8479" s="5" t="s">
        <v>8498</v>
      </c>
      <c r="C8479" s="5" t="s">
        <v>27</v>
      </c>
      <c r="D8479" s="5" t="s">
        <v>26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5">
        <v>0</v>
      </c>
      <c r="M8479" s="5">
        <v>0</v>
      </c>
      <c r="N8479" s="5">
        <v>0</v>
      </c>
      <c r="O8479" s="5">
        <v>0</v>
      </c>
      <c r="P8479" s="5">
        <v>10</v>
      </c>
      <c r="Q8479" s="5">
        <v>0</v>
      </c>
      <c r="R8479" s="5">
        <v>0</v>
      </c>
      <c r="S8479" s="5" t="s">
        <v>26</v>
      </c>
      <c r="T8479" s="5"/>
    </row>
    <row r="8480" spans="1:20" x14ac:dyDescent="0.25">
      <c r="A8480" s="5">
        <f>8473</f>
      </c>
      <c r="B8480" s="5" t="s">
        <v>8499</v>
      </c>
      <c r="C8480" s="5" t="s">
        <v>27</v>
      </c>
      <c r="D8480" s="5" t="s">
        <v>26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5">
        <v>0</v>
      </c>
      <c r="M8480" s="5">
        <v>0</v>
      </c>
      <c r="N8480" s="5">
        <v>0</v>
      </c>
      <c r="O8480" s="5">
        <v>0</v>
      </c>
      <c r="P8480" s="5">
        <v>10</v>
      </c>
      <c r="Q8480" s="5">
        <v>0</v>
      </c>
      <c r="R8480" s="5">
        <v>0</v>
      </c>
      <c r="S8480" s="5" t="s">
        <v>26</v>
      </c>
      <c r="T8480" s="5"/>
    </row>
    <row r="8481" spans="1:20" x14ac:dyDescent="0.25">
      <c r="A8481" s="5">
        <f>8474</f>
      </c>
      <c r="B8481" s="5" t="s">
        <v>8500</v>
      </c>
      <c r="C8481" s="5" t="s">
        <v>27</v>
      </c>
      <c r="D8481" s="5" t="s">
        <v>26</v>
      </c>
      <c r="E8481" s="5">
        <v>0</v>
      </c>
      <c r="F8481" s="5">
        <v>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5">
        <v>0</v>
      </c>
      <c r="M8481" s="5">
        <v>0</v>
      </c>
      <c r="N8481" s="5">
        <v>0</v>
      </c>
      <c r="O8481" s="5">
        <v>0</v>
      </c>
      <c r="P8481" s="5">
        <v>10</v>
      </c>
      <c r="Q8481" s="5">
        <v>0</v>
      </c>
      <c r="R8481" s="5">
        <v>0</v>
      </c>
      <c r="S8481" s="5" t="s">
        <v>26</v>
      </c>
      <c r="T8481" s="5"/>
    </row>
    <row r="8482" spans="1:20" x14ac:dyDescent="0.25">
      <c r="A8482" s="5">
        <f>8475</f>
      </c>
      <c r="B8482" s="5" t="s">
        <v>8501</v>
      </c>
      <c r="C8482" s="5" t="s">
        <v>27</v>
      </c>
      <c r="D8482" s="5" t="s">
        <v>26</v>
      </c>
      <c r="E8482" s="5">
        <v>0</v>
      </c>
      <c r="F8482" s="5">
        <v>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5">
        <v>0</v>
      </c>
      <c r="M8482" s="5">
        <v>0</v>
      </c>
      <c r="N8482" s="5">
        <v>0</v>
      </c>
      <c r="O8482" s="5">
        <v>0</v>
      </c>
      <c r="P8482" s="5">
        <v>10</v>
      </c>
      <c r="Q8482" s="5">
        <v>0</v>
      </c>
      <c r="R8482" s="5">
        <v>0</v>
      </c>
      <c r="S8482" s="5" t="s">
        <v>26</v>
      </c>
      <c r="T8482" s="5"/>
    </row>
    <row r="8483" spans="1:20" x14ac:dyDescent="0.25">
      <c r="A8483" s="5">
        <f>8476</f>
      </c>
      <c r="B8483" s="5" t="s">
        <v>8502</v>
      </c>
      <c r="C8483" s="5" t="s">
        <v>27</v>
      </c>
      <c r="D8483" s="5" t="s">
        <v>26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5">
        <v>0</v>
      </c>
      <c r="M8483" s="5">
        <v>0</v>
      </c>
      <c r="N8483" s="5">
        <v>0</v>
      </c>
      <c r="O8483" s="5">
        <v>0</v>
      </c>
      <c r="P8483" s="5">
        <v>10</v>
      </c>
      <c r="Q8483" s="5">
        <v>0</v>
      </c>
      <c r="R8483" s="5">
        <v>0</v>
      </c>
      <c r="S8483" s="5" t="s">
        <v>26</v>
      </c>
      <c r="T8483" s="5"/>
    </row>
    <row r="8484" spans="1:20" x14ac:dyDescent="0.25">
      <c r="A8484" s="5">
        <f>8477</f>
      </c>
      <c r="B8484" s="5" t="s">
        <v>8503</v>
      </c>
      <c r="C8484" s="5" t="s">
        <v>27</v>
      </c>
      <c r="D8484" s="5" t="s">
        <v>26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5">
        <v>0</v>
      </c>
      <c r="M8484" s="5">
        <v>0</v>
      </c>
      <c r="N8484" s="5">
        <v>0</v>
      </c>
      <c r="O8484" s="5">
        <v>0</v>
      </c>
      <c r="P8484" s="5">
        <v>10</v>
      </c>
      <c r="Q8484" s="5">
        <v>0</v>
      </c>
      <c r="R8484" s="5">
        <v>0</v>
      </c>
      <c r="S8484" s="5" t="s">
        <v>26</v>
      </c>
      <c r="T8484" s="5"/>
    </row>
    <row r="8485" spans="1:20" x14ac:dyDescent="0.25">
      <c r="A8485" s="5">
        <f>8478</f>
      </c>
      <c r="B8485" s="5" t="s">
        <v>8504</v>
      </c>
      <c r="C8485" s="5" t="s">
        <v>27</v>
      </c>
      <c r="D8485" s="5" t="s">
        <v>26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5">
        <v>0</v>
      </c>
      <c r="O8485" s="5">
        <v>0</v>
      </c>
      <c r="P8485" s="5">
        <v>10</v>
      </c>
      <c r="Q8485" s="5">
        <v>0</v>
      </c>
      <c r="R8485" s="5">
        <v>0</v>
      </c>
      <c r="S8485" s="5" t="s">
        <v>26</v>
      </c>
      <c r="T8485" s="5"/>
    </row>
    <row r="8486" spans="1:20" x14ac:dyDescent="0.25">
      <c r="A8486" s="5">
        <f>8479</f>
      </c>
      <c r="B8486" s="5" t="s">
        <v>8505</v>
      </c>
      <c r="C8486" s="5" t="s">
        <v>27</v>
      </c>
      <c r="D8486" s="5" t="s">
        <v>26</v>
      </c>
      <c r="E8486" s="5">
        <v>0</v>
      </c>
      <c r="F8486" s="5">
        <v>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5">
        <v>0</v>
      </c>
      <c r="O8486" s="5">
        <v>0</v>
      </c>
      <c r="P8486" s="5">
        <v>10</v>
      </c>
      <c r="Q8486" s="5">
        <v>0</v>
      </c>
      <c r="R8486" s="5">
        <v>0</v>
      </c>
      <c r="S8486" s="5" t="s">
        <v>26</v>
      </c>
      <c r="T8486" s="5"/>
    </row>
    <row r="8487" spans="1:20" x14ac:dyDescent="0.25">
      <c r="A8487" s="5">
        <f>8480</f>
      </c>
      <c r="B8487" s="5" t="s">
        <v>8506</v>
      </c>
      <c r="C8487" s="5" t="s">
        <v>27</v>
      </c>
      <c r="D8487" s="5" t="s">
        <v>26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5">
        <v>0</v>
      </c>
      <c r="M8487" s="5">
        <v>0</v>
      </c>
      <c r="N8487" s="5">
        <v>0</v>
      </c>
      <c r="O8487" s="5">
        <v>0</v>
      </c>
      <c r="P8487" s="5">
        <v>10</v>
      </c>
      <c r="Q8487" s="5">
        <v>0</v>
      </c>
      <c r="R8487" s="5">
        <v>0</v>
      </c>
      <c r="S8487" s="5" t="s">
        <v>26</v>
      </c>
      <c r="T8487" s="5"/>
    </row>
    <row r="8488" spans="1:20" x14ac:dyDescent="0.25">
      <c r="A8488" s="5">
        <f>8481</f>
      </c>
      <c r="B8488" s="5" t="s">
        <v>8507</v>
      </c>
      <c r="C8488" s="5" t="s">
        <v>27</v>
      </c>
      <c r="D8488" s="5" t="s">
        <v>26</v>
      </c>
      <c r="E8488" s="5">
        <v>0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5">
        <v>0</v>
      </c>
      <c r="N8488" s="5">
        <v>0</v>
      </c>
      <c r="O8488" s="5">
        <v>0</v>
      </c>
      <c r="P8488" s="5">
        <v>10</v>
      </c>
      <c r="Q8488" s="5">
        <v>0</v>
      </c>
      <c r="R8488" s="5">
        <v>0</v>
      </c>
      <c r="S8488" s="5" t="s">
        <v>26</v>
      </c>
      <c r="T8488" s="5"/>
    </row>
    <row r="8489" spans="1:20" x14ac:dyDescent="0.25">
      <c r="A8489" s="5">
        <f>8482</f>
      </c>
      <c r="B8489" s="5" t="s">
        <v>8508</v>
      </c>
      <c r="C8489" s="5" t="s">
        <v>27</v>
      </c>
      <c r="D8489" s="5" t="s">
        <v>26</v>
      </c>
      <c r="E8489" s="5">
        <v>0</v>
      </c>
      <c r="F8489" s="5">
        <v>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5">
        <v>0</v>
      </c>
      <c r="M8489" s="5">
        <v>0</v>
      </c>
      <c r="N8489" s="5">
        <v>0</v>
      </c>
      <c r="O8489" s="5">
        <v>0</v>
      </c>
      <c r="P8489" s="5">
        <v>10</v>
      </c>
      <c r="Q8489" s="5">
        <v>0</v>
      </c>
      <c r="R8489" s="5">
        <v>0</v>
      </c>
      <c r="S8489" s="5" t="s">
        <v>26</v>
      </c>
      <c r="T8489" s="5"/>
    </row>
    <row r="8490" spans="1:20" x14ac:dyDescent="0.25">
      <c r="A8490" s="5">
        <f>8483</f>
      </c>
      <c r="B8490" s="5" t="s">
        <v>8509</v>
      </c>
      <c r="C8490" s="5" t="s">
        <v>27</v>
      </c>
      <c r="D8490" s="5" t="s">
        <v>26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5">
        <v>0</v>
      </c>
      <c r="M8490" s="5">
        <v>0</v>
      </c>
      <c r="N8490" s="5">
        <v>0</v>
      </c>
      <c r="O8490" s="5">
        <v>0</v>
      </c>
      <c r="P8490" s="5">
        <v>10</v>
      </c>
      <c r="Q8490" s="5">
        <v>0</v>
      </c>
      <c r="R8490" s="5">
        <v>0</v>
      </c>
      <c r="S8490" s="5" t="s">
        <v>26</v>
      </c>
      <c r="T8490" s="5"/>
    </row>
    <row r="8491" spans="1:20" x14ac:dyDescent="0.25">
      <c r="A8491" s="5">
        <f>8484</f>
      </c>
      <c r="B8491" s="5" t="s">
        <v>8510</v>
      </c>
      <c r="C8491" s="5" t="s">
        <v>27</v>
      </c>
      <c r="D8491" s="5" t="s">
        <v>26</v>
      </c>
      <c r="E8491" s="5">
        <v>0</v>
      </c>
      <c r="F8491" s="5">
        <v>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5">
        <v>0</v>
      </c>
      <c r="M8491" s="5">
        <v>0</v>
      </c>
      <c r="N8491" s="5">
        <v>0</v>
      </c>
      <c r="O8491" s="5">
        <v>0</v>
      </c>
      <c r="P8491" s="5">
        <v>10</v>
      </c>
      <c r="Q8491" s="5">
        <v>0</v>
      </c>
      <c r="R8491" s="5">
        <v>0</v>
      </c>
      <c r="S8491" s="5" t="s">
        <v>26</v>
      </c>
      <c r="T8491" s="5"/>
    </row>
    <row r="8492" spans="1:20" x14ac:dyDescent="0.25">
      <c r="A8492" s="5">
        <f>8485</f>
      </c>
      <c r="B8492" s="5" t="s">
        <v>8511</v>
      </c>
      <c r="C8492" s="5" t="s">
        <v>27</v>
      </c>
      <c r="D8492" s="5" t="s">
        <v>26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5">
        <v>0</v>
      </c>
      <c r="O8492" s="5">
        <v>0</v>
      </c>
      <c r="P8492" s="5">
        <v>10</v>
      </c>
      <c r="Q8492" s="5">
        <v>0</v>
      </c>
      <c r="R8492" s="5">
        <v>0</v>
      </c>
      <c r="S8492" s="5" t="s">
        <v>26</v>
      </c>
      <c r="T8492" s="5"/>
    </row>
    <row r="8493" spans="1:20" x14ac:dyDescent="0.25">
      <c r="A8493" s="5">
        <f>8486</f>
      </c>
      <c r="B8493" s="5" t="s">
        <v>8512</v>
      </c>
      <c r="C8493" s="5" t="s">
        <v>27</v>
      </c>
      <c r="D8493" s="5" t="s">
        <v>26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5">
        <v>0</v>
      </c>
      <c r="O8493" s="5">
        <v>0</v>
      </c>
      <c r="P8493" s="5">
        <v>10</v>
      </c>
      <c r="Q8493" s="5">
        <v>0</v>
      </c>
      <c r="R8493" s="5">
        <v>0</v>
      </c>
      <c r="S8493" s="5" t="s">
        <v>26</v>
      </c>
      <c r="T8493" s="5"/>
    </row>
    <row r="8494" spans="1:20" x14ac:dyDescent="0.25">
      <c r="A8494" s="5">
        <f>8487</f>
      </c>
      <c r="B8494" s="5" t="s">
        <v>8513</v>
      </c>
      <c r="C8494" s="5" t="s">
        <v>27</v>
      </c>
      <c r="D8494" s="5" t="s">
        <v>26</v>
      </c>
      <c r="E8494" s="5">
        <v>0</v>
      </c>
      <c r="F8494" s="5">
        <v>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5">
        <v>0</v>
      </c>
      <c r="O8494" s="5">
        <v>0</v>
      </c>
      <c r="P8494" s="5">
        <v>10</v>
      </c>
      <c r="Q8494" s="5">
        <v>0</v>
      </c>
      <c r="R8494" s="5">
        <v>0</v>
      </c>
      <c r="S8494" s="5" t="s">
        <v>26</v>
      </c>
      <c r="T8494" s="5"/>
    </row>
    <row r="8495" spans="1:20" x14ac:dyDescent="0.25">
      <c r="A8495" s="5">
        <f>8488</f>
      </c>
      <c r="B8495" s="5" t="s">
        <v>8514</v>
      </c>
      <c r="C8495" s="5" t="s">
        <v>27</v>
      </c>
      <c r="D8495" s="5" t="s">
        <v>26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5">
        <v>0</v>
      </c>
      <c r="M8495" s="5">
        <v>0</v>
      </c>
      <c r="N8495" s="5">
        <v>0</v>
      </c>
      <c r="O8495" s="5">
        <v>0</v>
      </c>
      <c r="P8495" s="5">
        <v>10</v>
      </c>
      <c r="Q8495" s="5">
        <v>0</v>
      </c>
      <c r="R8495" s="5">
        <v>0</v>
      </c>
      <c r="S8495" s="5" t="s">
        <v>26</v>
      </c>
      <c r="T8495" s="5"/>
    </row>
    <row r="8496" spans="1:20" x14ac:dyDescent="0.25">
      <c r="A8496" s="5">
        <f>8489</f>
      </c>
      <c r="B8496" s="5" t="s">
        <v>8515</v>
      </c>
      <c r="C8496" s="5" t="s">
        <v>27</v>
      </c>
      <c r="D8496" s="5" t="s">
        <v>26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5">
        <v>0</v>
      </c>
      <c r="M8496" s="5">
        <v>0</v>
      </c>
      <c r="N8496" s="5">
        <v>0</v>
      </c>
      <c r="O8496" s="5">
        <v>0</v>
      </c>
      <c r="P8496" s="5">
        <v>10</v>
      </c>
      <c r="Q8496" s="5">
        <v>0</v>
      </c>
      <c r="R8496" s="5">
        <v>0</v>
      </c>
      <c r="S8496" s="5" t="s">
        <v>26</v>
      </c>
      <c r="T8496" s="5"/>
    </row>
    <row r="8497" spans="1:20" x14ac:dyDescent="0.25">
      <c r="A8497" s="5">
        <f>8490</f>
      </c>
      <c r="B8497" s="5" t="s">
        <v>8516</v>
      </c>
      <c r="C8497" s="5" t="s">
        <v>27</v>
      </c>
      <c r="D8497" s="5" t="s">
        <v>26</v>
      </c>
      <c r="E8497" s="5">
        <v>0</v>
      </c>
      <c r="F8497" s="5">
        <v>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5">
        <v>0</v>
      </c>
      <c r="M8497" s="5">
        <v>0</v>
      </c>
      <c r="N8497" s="5">
        <v>0</v>
      </c>
      <c r="O8497" s="5">
        <v>0</v>
      </c>
      <c r="P8497" s="5">
        <v>10</v>
      </c>
      <c r="Q8497" s="5">
        <v>0</v>
      </c>
      <c r="R8497" s="5">
        <v>0</v>
      </c>
      <c r="S8497" s="5" t="s">
        <v>26</v>
      </c>
      <c r="T8497" s="5"/>
    </row>
    <row r="8498" spans="1:20" x14ac:dyDescent="0.25">
      <c r="A8498" s="5">
        <f>8491</f>
      </c>
      <c r="B8498" s="5" t="s">
        <v>8517</v>
      </c>
      <c r="C8498" s="5" t="s">
        <v>27</v>
      </c>
      <c r="D8498" s="5" t="s">
        <v>26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5">
        <v>0</v>
      </c>
      <c r="M8498" s="5">
        <v>0</v>
      </c>
      <c r="N8498" s="5">
        <v>0</v>
      </c>
      <c r="O8498" s="5">
        <v>0</v>
      </c>
      <c r="P8498" s="5">
        <v>10</v>
      </c>
      <c r="Q8498" s="5">
        <v>0</v>
      </c>
      <c r="R8498" s="5">
        <v>0</v>
      </c>
      <c r="S8498" s="5" t="s">
        <v>26</v>
      </c>
      <c r="T8498" s="5"/>
    </row>
    <row r="8499" spans="1:20" x14ac:dyDescent="0.25">
      <c r="A8499" s="5">
        <f>8492</f>
      </c>
      <c r="B8499" s="5" t="s">
        <v>8518</v>
      </c>
      <c r="C8499" s="5" t="s">
        <v>27</v>
      </c>
      <c r="D8499" s="5" t="s">
        <v>26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5">
        <v>0</v>
      </c>
      <c r="M8499" s="5">
        <v>0</v>
      </c>
      <c r="N8499" s="5">
        <v>0</v>
      </c>
      <c r="O8499" s="5">
        <v>0</v>
      </c>
      <c r="P8499" s="5">
        <v>10</v>
      </c>
      <c r="Q8499" s="5">
        <v>0</v>
      </c>
      <c r="R8499" s="5">
        <v>0</v>
      </c>
      <c r="S8499" s="5" t="s">
        <v>26</v>
      </c>
      <c r="T8499" s="5"/>
    </row>
    <row r="8500" spans="1:20" x14ac:dyDescent="0.25">
      <c r="A8500" s="5">
        <f>8493</f>
      </c>
      <c r="B8500" s="5" t="s">
        <v>8519</v>
      </c>
      <c r="C8500" s="5" t="s">
        <v>27</v>
      </c>
      <c r="D8500" s="5" t="s">
        <v>26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5">
        <v>0</v>
      </c>
      <c r="O8500" s="5">
        <v>0</v>
      </c>
      <c r="P8500" s="5">
        <v>10</v>
      </c>
      <c r="Q8500" s="5">
        <v>0</v>
      </c>
      <c r="R8500" s="5">
        <v>0</v>
      </c>
      <c r="S8500" s="5" t="s">
        <v>26</v>
      </c>
      <c r="T8500" s="5"/>
    </row>
    <row r="8501" spans="1:20" x14ac:dyDescent="0.25">
      <c r="A8501" s="5">
        <f>8494</f>
      </c>
      <c r="B8501" s="5" t="s">
        <v>8520</v>
      </c>
      <c r="C8501" s="5" t="s">
        <v>27</v>
      </c>
      <c r="D8501" s="5" t="s">
        <v>26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5">
        <v>0</v>
      </c>
      <c r="O8501" s="5">
        <v>0</v>
      </c>
      <c r="P8501" s="5">
        <v>10</v>
      </c>
      <c r="Q8501" s="5">
        <v>0</v>
      </c>
      <c r="R8501" s="5">
        <v>0</v>
      </c>
      <c r="S8501" s="5" t="s">
        <v>26</v>
      </c>
      <c r="T8501" s="5"/>
    </row>
    <row r="8502" spans="1:20" x14ac:dyDescent="0.25">
      <c r="A8502" s="5">
        <f>8495</f>
      </c>
      <c r="B8502" s="5" t="s">
        <v>8521</v>
      </c>
      <c r="C8502" s="5" t="s">
        <v>27</v>
      </c>
      <c r="D8502" s="5" t="s">
        <v>26</v>
      </c>
      <c r="E8502" s="5">
        <v>0</v>
      </c>
      <c r="F8502" s="5">
        <v>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5">
        <v>0</v>
      </c>
      <c r="M8502" s="5">
        <v>0</v>
      </c>
      <c r="N8502" s="5">
        <v>0</v>
      </c>
      <c r="O8502" s="5">
        <v>0</v>
      </c>
      <c r="P8502" s="5">
        <v>10</v>
      </c>
      <c r="Q8502" s="5">
        <v>0</v>
      </c>
      <c r="R8502" s="5">
        <v>0</v>
      </c>
      <c r="S8502" s="5" t="s">
        <v>26</v>
      </c>
      <c r="T8502" s="5"/>
    </row>
    <row r="8503" spans="1:20" x14ac:dyDescent="0.25">
      <c r="A8503" s="5">
        <f>8496</f>
      </c>
      <c r="B8503" s="5" t="s">
        <v>8522</v>
      </c>
      <c r="C8503" s="5" t="s">
        <v>27</v>
      </c>
      <c r="D8503" s="5" t="s">
        <v>26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5">
        <v>0</v>
      </c>
      <c r="M8503" s="5">
        <v>0</v>
      </c>
      <c r="N8503" s="5">
        <v>0</v>
      </c>
      <c r="O8503" s="5">
        <v>0</v>
      </c>
      <c r="P8503" s="5">
        <v>10</v>
      </c>
      <c r="Q8503" s="5">
        <v>0</v>
      </c>
      <c r="R8503" s="5">
        <v>0</v>
      </c>
      <c r="S8503" s="5" t="s">
        <v>26</v>
      </c>
      <c r="T8503" s="5"/>
    </row>
    <row r="8504" spans="1:20" x14ac:dyDescent="0.25">
      <c r="A8504" s="5">
        <f>8497</f>
      </c>
      <c r="B8504" s="5" t="s">
        <v>8523</v>
      </c>
      <c r="C8504" s="5" t="s">
        <v>27</v>
      </c>
      <c r="D8504" s="5" t="s">
        <v>26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5">
        <v>0</v>
      </c>
      <c r="N8504" s="5">
        <v>0</v>
      </c>
      <c r="O8504" s="5">
        <v>0</v>
      </c>
      <c r="P8504" s="5">
        <v>10</v>
      </c>
      <c r="Q8504" s="5">
        <v>0</v>
      </c>
      <c r="R8504" s="5">
        <v>0</v>
      </c>
      <c r="S8504" s="5" t="s">
        <v>26</v>
      </c>
      <c r="T8504" s="5"/>
    </row>
    <row r="8505" spans="1:20" x14ac:dyDescent="0.25">
      <c r="A8505" s="5">
        <f>8498</f>
      </c>
      <c r="B8505" s="5" t="s">
        <v>8524</v>
      </c>
      <c r="C8505" s="5" t="s">
        <v>27</v>
      </c>
      <c r="D8505" s="5" t="s">
        <v>26</v>
      </c>
      <c r="E8505" s="5">
        <v>0</v>
      </c>
      <c r="F8505" s="5">
        <v>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5">
        <v>0</v>
      </c>
      <c r="N8505" s="5">
        <v>0</v>
      </c>
      <c r="O8505" s="5">
        <v>0</v>
      </c>
      <c r="P8505" s="5">
        <v>10</v>
      </c>
      <c r="Q8505" s="5">
        <v>0</v>
      </c>
      <c r="R8505" s="5">
        <v>0</v>
      </c>
      <c r="S8505" s="5" t="s">
        <v>26</v>
      </c>
      <c r="T8505" s="5"/>
    </row>
    <row r="8506" spans="1:20" x14ac:dyDescent="0.25">
      <c r="A8506" s="5">
        <f>8499</f>
      </c>
      <c r="B8506" s="5" t="s">
        <v>8525</v>
      </c>
      <c r="C8506" s="5" t="s">
        <v>27</v>
      </c>
      <c r="D8506" s="5" t="s">
        <v>26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5">
        <v>0</v>
      </c>
      <c r="O8506" s="5">
        <v>0</v>
      </c>
      <c r="P8506" s="5">
        <v>10</v>
      </c>
      <c r="Q8506" s="5">
        <v>0</v>
      </c>
      <c r="R8506" s="5">
        <v>0</v>
      </c>
      <c r="S8506" s="5" t="s">
        <v>26</v>
      </c>
      <c r="T8506" s="5"/>
    </row>
    <row r="8507" spans="1:20" x14ac:dyDescent="0.25">
      <c r="A8507" s="5">
        <f>8500</f>
      </c>
      <c r="B8507" s="5" t="s">
        <v>8526</v>
      </c>
      <c r="C8507" s="5" t="s">
        <v>27</v>
      </c>
      <c r="D8507" s="5" t="s">
        <v>26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5">
        <v>0</v>
      </c>
      <c r="O8507" s="5">
        <v>0</v>
      </c>
      <c r="P8507" s="5">
        <v>10</v>
      </c>
      <c r="Q8507" s="5">
        <v>0</v>
      </c>
      <c r="R8507" s="5">
        <v>0</v>
      </c>
      <c r="S8507" s="5" t="s">
        <v>26</v>
      </c>
      <c r="T8507" s="5"/>
    </row>
    <row r="8508" spans="1:20" x14ac:dyDescent="0.25">
      <c r="A8508" s="5">
        <f>8501</f>
      </c>
      <c r="B8508" s="5" t="s">
        <v>8527</v>
      </c>
      <c r="C8508" s="5" t="s">
        <v>27</v>
      </c>
      <c r="D8508" s="5" t="s">
        <v>26</v>
      </c>
      <c r="E8508" s="5">
        <v>0</v>
      </c>
      <c r="F8508" s="5">
        <v>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0</v>
      </c>
      <c r="O8508" s="5">
        <v>0</v>
      </c>
      <c r="P8508" s="5">
        <v>10</v>
      </c>
      <c r="Q8508" s="5">
        <v>0</v>
      </c>
      <c r="R8508" s="5">
        <v>0</v>
      </c>
      <c r="S8508" s="5" t="s">
        <v>26</v>
      </c>
      <c r="T8508" s="5"/>
    </row>
    <row r="8509" spans="1:20" x14ac:dyDescent="0.25">
      <c r="A8509" s="5">
        <f>8502</f>
      </c>
      <c r="B8509" s="5" t="s">
        <v>8528</v>
      </c>
      <c r="C8509" s="5" t="s">
        <v>27</v>
      </c>
      <c r="D8509" s="5" t="s">
        <v>26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0</v>
      </c>
      <c r="O8509" s="5">
        <v>0</v>
      </c>
      <c r="P8509" s="5">
        <v>10</v>
      </c>
      <c r="Q8509" s="5">
        <v>0</v>
      </c>
      <c r="R8509" s="5">
        <v>0</v>
      </c>
      <c r="S8509" s="5" t="s">
        <v>26</v>
      </c>
      <c r="T8509" s="5"/>
    </row>
    <row r="8510" spans="1:20" x14ac:dyDescent="0.25">
      <c r="A8510" s="5">
        <f>8503</f>
      </c>
      <c r="B8510" s="5" t="s">
        <v>8529</v>
      </c>
      <c r="C8510" s="5" t="s">
        <v>27</v>
      </c>
      <c r="D8510" s="5" t="s">
        <v>26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5">
        <v>0</v>
      </c>
      <c r="O8510" s="5">
        <v>0</v>
      </c>
      <c r="P8510" s="5">
        <v>10</v>
      </c>
      <c r="Q8510" s="5">
        <v>0</v>
      </c>
      <c r="R8510" s="5">
        <v>0</v>
      </c>
      <c r="S8510" s="5" t="s">
        <v>26</v>
      </c>
      <c r="T8510" s="5"/>
    </row>
    <row r="8511" spans="1:20" x14ac:dyDescent="0.25">
      <c r="A8511" s="5">
        <f>8504</f>
      </c>
      <c r="B8511" s="5" t="s">
        <v>8530</v>
      </c>
      <c r="C8511" s="5" t="s">
        <v>27</v>
      </c>
      <c r="D8511" s="5" t="s">
        <v>26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0</v>
      </c>
      <c r="O8511" s="5">
        <v>0</v>
      </c>
      <c r="P8511" s="5">
        <v>10</v>
      </c>
      <c r="Q8511" s="5">
        <v>0</v>
      </c>
      <c r="R8511" s="5">
        <v>0</v>
      </c>
      <c r="S8511" s="5" t="s">
        <v>26</v>
      </c>
      <c r="T8511" s="5"/>
    </row>
    <row r="8512" spans="1:20" x14ac:dyDescent="0.25">
      <c r="A8512" s="5">
        <f>8505</f>
      </c>
      <c r="B8512" s="5" t="s">
        <v>8531</v>
      </c>
      <c r="C8512" s="5" t="s">
        <v>27</v>
      </c>
      <c r="D8512" s="5" t="s">
        <v>26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0</v>
      </c>
      <c r="O8512" s="5">
        <v>0</v>
      </c>
      <c r="P8512" s="5">
        <v>10</v>
      </c>
      <c r="Q8512" s="5">
        <v>0</v>
      </c>
      <c r="R8512" s="5">
        <v>0</v>
      </c>
      <c r="S8512" s="5" t="s">
        <v>26</v>
      </c>
      <c r="T8512" s="5"/>
    </row>
    <row r="8513" spans="1:20" x14ac:dyDescent="0.25">
      <c r="A8513" s="5">
        <f>8506</f>
      </c>
      <c r="B8513" s="5" t="s">
        <v>8532</v>
      </c>
      <c r="C8513" s="5" t="s">
        <v>27</v>
      </c>
      <c r="D8513" s="5" t="s">
        <v>26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0</v>
      </c>
      <c r="O8513" s="5">
        <v>0</v>
      </c>
      <c r="P8513" s="5">
        <v>10</v>
      </c>
      <c r="Q8513" s="5">
        <v>0</v>
      </c>
      <c r="R8513" s="5">
        <v>0</v>
      </c>
      <c r="S8513" s="5" t="s">
        <v>26</v>
      </c>
      <c r="T8513" s="5"/>
    </row>
    <row r="8514" spans="1:20" x14ac:dyDescent="0.25">
      <c r="A8514" s="5">
        <f>8507</f>
      </c>
      <c r="B8514" s="5" t="s">
        <v>8533</v>
      </c>
      <c r="C8514" s="5" t="s">
        <v>27</v>
      </c>
      <c r="D8514" s="5" t="s">
        <v>26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0</v>
      </c>
      <c r="O8514" s="5">
        <v>0</v>
      </c>
      <c r="P8514" s="5">
        <v>10</v>
      </c>
      <c r="Q8514" s="5">
        <v>0</v>
      </c>
      <c r="R8514" s="5">
        <v>0</v>
      </c>
      <c r="S8514" s="5" t="s">
        <v>26</v>
      </c>
      <c r="T8514" s="5"/>
    </row>
    <row r="8515" spans="1:20" x14ac:dyDescent="0.25">
      <c r="A8515" s="5">
        <f>8508</f>
      </c>
      <c r="B8515" s="5" t="s">
        <v>8534</v>
      </c>
      <c r="C8515" s="5" t="s">
        <v>27</v>
      </c>
      <c r="D8515" s="5" t="s">
        <v>26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0</v>
      </c>
      <c r="O8515" s="5">
        <v>0</v>
      </c>
      <c r="P8515" s="5">
        <v>10</v>
      </c>
      <c r="Q8515" s="5">
        <v>0</v>
      </c>
      <c r="R8515" s="5">
        <v>0</v>
      </c>
      <c r="S8515" s="5" t="s">
        <v>26</v>
      </c>
      <c r="T8515" s="5"/>
    </row>
    <row r="8516" spans="1:20" x14ac:dyDescent="0.25">
      <c r="A8516" s="5">
        <f>8509</f>
      </c>
      <c r="B8516" s="5" t="s">
        <v>8535</v>
      </c>
      <c r="C8516" s="5" t="s">
        <v>27</v>
      </c>
      <c r="D8516" s="5" t="s">
        <v>26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0</v>
      </c>
      <c r="O8516" s="5">
        <v>0</v>
      </c>
      <c r="P8516" s="5">
        <v>10</v>
      </c>
      <c r="Q8516" s="5">
        <v>0</v>
      </c>
      <c r="R8516" s="5">
        <v>0</v>
      </c>
      <c r="S8516" s="5" t="s">
        <v>26</v>
      </c>
      <c r="T8516" s="5"/>
    </row>
    <row r="8517" spans="1:20" x14ac:dyDescent="0.25">
      <c r="A8517" s="5">
        <f>8510</f>
      </c>
      <c r="B8517" s="5" t="s">
        <v>8536</v>
      </c>
      <c r="C8517" s="5" t="s">
        <v>27</v>
      </c>
      <c r="D8517" s="5" t="s">
        <v>26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5">
        <v>0</v>
      </c>
      <c r="O8517" s="5">
        <v>0</v>
      </c>
      <c r="P8517" s="5">
        <v>10</v>
      </c>
      <c r="Q8517" s="5">
        <v>0</v>
      </c>
      <c r="R8517" s="5">
        <v>0</v>
      </c>
      <c r="S8517" s="5" t="s">
        <v>26</v>
      </c>
      <c r="T8517" s="5"/>
    </row>
    <row r="8518" spans="1:20" x14ac:dyDescent="0.25">
      <c r="A8518" s="5">
        <f>8511</f>
      </c>
      <c r="B8518" s="5" t="s">
        <v>8537</v>
      </c>
      <c r="C8518" s="5" t="s">
        <v>27</v>
      </c>
      <c r="D8518" s="5" t="s">
        <v>26</v>
      </c>
      <c r="E8518" s="5">
        <v>0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s="5">
        <v>0</v>
      </c>
      <c r="N8518" s="5">
        <v>0</v>
      </c>
      <c r="O8518" s="5">
        <v>0</v>
      </c>
      <c r="P8518" s="5">
        <v>10</v>
      </c>
      <c r="Q8518" s="5">
        <v>0</v>
      </c>
      <c r="R8518" s="5">
        <v>0</v>
      </c>
      <c r="S8518" s="5" t="s">
        <v>26</v>
      </c>
      <c r="T8518" s="5"/>
    </row>
    <row r="8519" spans="1:20" x14ac:dyDescent="0.25">
      <c r="A8519" s="5">
        <f>8512</f>
      </c>
      <c r="B8519" s="5" t="s">
        <v>8538</v>
      </c>
      <c r="C8519" s="5" t="s">
        <v>27</v>
      </c>
      <c r="D8519" s="5" t="s">
        <v>26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5">
        <v>0</v>
      </c>
      <c r="O8519" s="5">
        <v>0</v>
      </c>
      <c r="P8519" s="5">
        <v>10</v>
      </c>
      <c r="Q8519" s="5">
        <v>0</v>
      </c>
      <c r="R8519" s="5">
        <v>0</v>
      </c>
      <c r="S8519" s="5" t="s">
        <v>26</v>
      </c>
      <c r="T8519" s="5"/>
    </row>
    <row r="8520" spans="1:20" x14ac:dyDescent="0.25">
      <c r="A8520" s="5">
        <f>8513</f>
      </c>
      <c r="B8520" s="5" t="s">
        <v>8539</v>
      </c>
      <c r="C8520" s="5" t="s">
        <v>27</v>
      </c>
      <c r="D8520" s="5" t="s">
        <v>26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5">
        <v>0</v>
      </c>
      <c r="O8520" s="5">
        <v>0</v>
      </c>
      <c r="P8520" s="5">
        <v>10</v>
      </c>
      <c r="Q8520" s="5">
        <v>0</v>
      </c>
      <c r="R8520" s="5">
        <v>0</v>
      </c>
      <c r="S8520" s="5" t="s">
        <v>26</v>
      </c>
      <c r="T8520" s="5"/>
    </row>
    <row r="8521" spans="1:20" x14ac:dyDescent="0.25">
      <c r="A8521" s="5">
        <f>8514</f>
      </c>
      <c r="B8521" s="5" t="s">
        <v>8540</v>
      </c>
      <c r="C8521" s="5" t="s">
        <v>27</v>
      </c>
      <c r="D8521" s="5" t="s">
        <v>26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0</v>
      </c>
      <c r="O8521" s="5">
        <v>0</v>
      </c>
      <c r="P8521" s="5">
        <v>10</v>
      </c>
      <c r="Q8521" s="5">
        <v>0</v>
      </c>
      <c r="R8521" s="5">
        <v>0</v>
      </c>
      <c r="S8521" s="5" t="s">
        <v>26</v>
      </c>
      <c r="T8521" s="5"/>
    </row>
    <row r="8522" spans="1:20" x14ac:dyDescent="0.25">
      <c r="A8522" s="5">
        <f>8515</f>
      </c>
      <c r="B8522" s="5" t="s">
        <v>8541</v>
      </c>
      <c r="C8522" s="5" t="s">
        <v>27</v>
      </c>
      <c r="D8522" s="5" t="s">
        <v>26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5">
        <v>0</v>
      </c>
      <c r="M8522" s="5">
        <v>0</v>
      </c>
      <c r="N8522" s="5">
        <v>0</v>
      </c>
      <c r="O8522" s="5">
        <v>0</v>
      </c>
      <c r="P8522" s="5">
        <v>10</v>
      </c>
      <c r="Q8522" s="5">
        <v>0</v>
      </c>
      <c r="R8522" s="5">
        <v>0</v>
      </c>
      <c r="S8522" s="5" t="s">
        <v>26</v>
      </c>
      <c r="T8522" s="5"/>
    </row>
    <row r="8523" spans="1:20" x14ac:dyDescent="0.25">
      <c r="A8523" s="5">
        <f>8516</f>
      </c>
      <c r="B8523" s="5" t="s">
        <v>8542</v>
      </c>
      <c r="C8523" s="5" t="s">
        <v>27</v>
      </c>
      <c r="D8523" s="5" t="s">
        <v>26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5">
        <v>0</v>
      </c>
      <c r="O8523" s="5">
        <v>0</v>
      </c>
      <c r="P8523" s="5">
        <v>10</v>
      </c>
      <c r="Q8523" s="5">
        <v>0</v>
      </c>
      <c r="R8523" s="5">
        <v>0</v>
      </c>
      <c r="S8523" s="5" t="s">
        <v>26</v>
      </c>
      <c r="T8523" s="5"/>
    </row>
    <row r="8524" spans="1:20" x14ac:dyDescent="0.25">
      <c r="A8524" s="5">
        <f>8517</f>
      </c>
      <c r="B8524" s="5" t="s">
        <v>8543</v>
      </c>
      <c r="C8524" s="5" t="s">
        <v>27</v>
      </c>
      <c r="D8524" s="5" t="s">
        <v>26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5">
        <v>0</v>
      </c>
      <c r="O8524" s="5">
        <v>0</v>
      </c>
      <c r="P8524" s="5">
        <v>10</v>
      </c>
      <c r="Q8524" s="5">
        <v>0</v>
      </c>
      <c r="R8524" s="5">
        <v>0</v>
      </c>
      <c r="S8524" s="5" t="s">
        <v>26</v>
      </c>
      <c r="T8524" s="5"/>
    </row>
    <row r="8525" spans="1:20" x14ac:dyDescent="0.25">
      <c r="A8525" s="5">
        <f>8518</f>
      </c>
      <c r="B8525" s="5" t="s">
        <v>8544</v>
      </c>
      <c r="C8525" s="5" t="s">
        <v>27</v>
      </c>
      <c r="D8525" s="5" t="s">
        <v>26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5">
        <v>0</v>
      </c>
      <c r="M8525" s="5">
        <v>0</v>
      </c>
      <c r="N8525" s="5">
        <v>0</v>
      </c>
      <c r="O8525" s="5">
        <v>0</v>
      </c>
      <c r="P8525" s="5">
        <v>10</v>
      </c>
      <c r="Q8525" s="5">
        <v>0</v>
      </c>
      <c r="R8525" s="5">
        <v>0</v>
      </c>
      <c r="S8525" s="5" t="s">
        <v>26</v>
      </c>
      <c r="T8525" s="5"/>
    </row>
    <row r="8526" spans="1:20" x14ac:dyDescent="0.25">
      <c r="A8526" s="5">
        <f>8519</f>
      </c>
      <c r="B8526" s="5" t="s">
        <v>8545</v>
      </c>
      <c r="C8526" s="5" t="s">
        <v>27</v>
      </c>
      <c r="D8526" s="5" t="s">
        <v>26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5">
        <v>0</v>
      </c>
      <c r="O8526" s="5">
        <v>0</v>
      </c>
      <c r="P8526" s="5">
        <v>10</v>
      </c>
      <c r="Q8526" s="5">
        <v>0</v>
      </c>
      <c r="R8526" s="5">
        <v>0</v>
      </c>
      <c r="S8526" s="5" t="s">
        <v>26</v>
      </c>
      <c r="T8526" s="5"/>
    </row>
    <row r="8527" spans="1:20" x14ac:dyDescent="0.25">
      <c r="A8527" s="5">
        <f>8520</f>
      </c>
      <c r="B8527" s="5" t="s">
        <v>8546</v>
      </c>
      <c r="C8527" s="5" t="s">
        <v>27</v>
      </c>
      <c r="D8527" s="5" t="s">
        <v>26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5">
        <v>0</v>
      </c>
      <c r="O8527" s="5">
        <v>0</v>
      </c>
      <c r="P8527" s="5">
        <v>10</v>
      </c>
      <c r="Q8527" s="5">
        <v>0</v>
      </c>
      <c r="R8527" s="5">
        <v>0</v>
      </c>
      <c r="S8527" s="5" t="s">
        <v>26</v>
      </c>
      <c r="T8527" s="5"/>
    </row>
    <row r="8528" spans="1:20" x14ac:dyDescent="0.25">
      <c r="A8528" s="5">
        <f>8521</f>
      </c>
      <c r="B8528" s="5" t="s">
        <v>8547</v>
      </c>
      <c r="C8528" s="5" t="s">
        <v>27</v>
      </c>
      <c r="D8528" s="5" t="s">
        <v>26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5">
        <v>0</v>
      </c>
      <c r="M8528" s="5">
        <v>0</v>
      </c>
      <c r="N8528" s="5">
        <v>0</v>
      </c>
      <c r="O8528" s="5">
        <v>0</v>
      </c>
      <c r="P8528" s="5">
        <v>10</v>
      </c>
      <c r="Q8528" s="5">
        <v>0</v>
      </c>
      <c r="R8528" s="5">
        <v>0</v>
      </c>
      <c r="S8528" s="5" t="s">
        <v>26</v>
      </c>
      <c r="T8528" s="5"/>
    </row>
    <row r="8529" spans="1:20" x14ac:dyDescent="0.25">
      <c r="A8529" s="5">
        <f>8522</f>
      </c>
      <c r="B8529" s="5" t="s">
        <v>8548</v>
      </c>
      <c r="C8529" s="5" t="s">
        <v>27</v>
      </c>
      <c r="D8529" s="5" t="s">
        <v>26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5">
        <v>0</v>
      </c>
      <c r="M8529" s="5">
        <v>0</v>
      </c>
      <c r="N8529" s="5">
        <v>0</v>
      </c>
      <c r="O8529" s="5">
        <v>0</v>
      </c>
      <c r="P8529" s="5">
        <v>10</v>
      </c>
      <c r="Q8529" s="5">
        <v>0</v>
      </c>
      <c r="R8529" s="5">
        <v>0</v>
      </c>
      <c r="S8529" s="5" t="s">
        <v>26</v>
      </c>
      <c r="T8529" s="5"/>
    </row>
    <row r="8530" spans="1:20" x14ac:dyDescent="0.25">
      <c r="A8530" s="5">
        <f>8523</f>
      </c>
      <c r="B8530" s="5" t="s">
        <v>8549</v>
      </c>
      <c r="C8530" s="5" t="s">
        <v>27</v>
      </c>
      <c r="D8530" s="5" t="s">
        <v>26</v>
      </c>
      <c r="E8530" s="5">
        <v>0</v>
      </c>
      <c r="F8530" s="5">
        <v>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5">
        <v>0</v>
      </c>
      <c r="M8530" s="5">
        <v>0</v>
      </c>
      <c r="N8530" s="5">
        <v>0</v>
      </c>
      <c r="O8530" s="5">
        <v>0</v>
      </c>
      <c r="P8530" s="5">
        <v>10</v>
      </c>
      <c r="Q8530" s="5">
        <v>0</v>
      </c>
      <c r="R8530" s="5">
        <v>0</v>
      </c>
      <c r="S8530" s="5" t="s">
        <v>26</v>
      </c>
      <c r="T8530" s="5"/>
    </row>
    <row r="8531" spans="1:20" x14ac:dyDescent="0.25">
      <c r="A8531" s="5">
        <f>8524</f>
      </c>
      <c r="B8531" s="5" t="s">
        <v>8550</v>
      </c>
      <c r="C8531" s="5" t="s">
        <v>27</v>
      </c>
      <c r="D8531" s="5" t="s">
        <v>26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5">
        <v>0</v>
      </c>
      <c r="P8531" s="5">
        <v>10</v>
      </c>
      <c r="Q8531" s="5">
        <v>0</v>
      </c>
      <c r="R8531" s="5">
        <v>0</v>
      </c>
      <c r="S8531" s="5" t="s">
        <v>26</v>
      </c>
      <c r="T8531" s="5"/>
    </row>
    <row r="8532" spans="1:20" x14ac:dyDescent="0.25">
      <c r="A8532" s="5">
        <f>8525</f>
      </c>
      <c r="B8532" s="5" t="s">
        <v>8551</v>
      </c>
      <c r="C8532" s="5" t="s">
        <v>27</v>
      </c>
      <c r="D8532" s="5" t="s">
        <v>26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5">
        <v>0</v>
      </c>
      <c r="N8532" s="5">
        <v>0</v>
      </c>
      <c r="O8532" s="5">
        <v>0</v>
      </c>
      <c r="P8532" s="5">
        <v>10</v>
      </c>
      <c r="Q8532" s="5">
        <v>0</v>
      </c>
      <c r="R8532" s="5">
        <v>0</v>
      </c>
      <c r="S8532" s="5" t="s">
        <v>26</v>
      </c>
      <c r="T8532" s="5"/>
    </row>
    <row r="8533" spans="1:20" x14ac:dyDescent="0.25">
      <c r="A8533" s="5">
        <f>8526</f>
      </c>
      <c r="B8533" s="5" t="s">
        <v>8552</v>
      </c>
      <c r="C8533" s="5" t="s">
        <v>27</v>
      </c>
      <c r="D8533" s="5" t="s">
        <v>26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0</v>
      </c>
      <c r="O8533" s="5">
        <v>0</v>
      </c>
      <c r="P8533" s="5">
        <v>10</v>
      </c>
      <c r="Q8533" s="5">
        <v>0</v>
      </c>
      <c r="R8533" s="5">
        <v>0</v>
      </c>
      <c r="S8533" s="5" t="s">
        <v>26</v>
      </c>
      <c r="T8533" s="5"/>
    </row>
    <row r="8534" spans="1:20" x14ac:dyDescent="0.25">
      <c r="A8534" s="5">
        <f>8527</f>
      </c>
      <c r="B8534" s="5" t="s">
        <v>8553</v>
      </c>
      <c r="C8534" s="5" t="s">
        <v>27</v>
      </c>
      <c r="D8534" s="5" t="s">
        <v>26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10</v>
      </c>
      <c r="Q8534" s="5">
        <v>0</v>
      </c>
      <c r="R8534" s="5">
        <v>0</v>
      </c>
      <c r="S8534" s="5" t="s">
        <v>26</v>
      </c>
      <c r="T8534" s="5"/>
    </row>
    <row r="8535" spans="1:20" x14ac:dyDescent="0.25">
      <c r="A8535" s="5">
        <f>8528</f>
      </c>
      <c r="B8535" s="5" t="s">
        <v>8554</v>
      </c>
      <c r="C8535" s="5" t="s">
        <v>27</v>
      </c>
      <c r="D8535" s="5" t="s">
        <v>26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10</v>
      </c>
      <c r="Q8535" s="5">
        <v>0</v>
      </c>
      <c r="R8535" s="5">
        <v>0</v>
      </c>
      <c r="S8535" s="5" t="s">
        <v>26</v>
      </c>
      <c r="T8535" s="5"/>
    </row>
    <row r="8536" spans="1:20" x14ac:dyDescent="0.25">
      <c r="A8536" s="5">
        <f>8529</f>
      </c>
      <c r="B8536" s="5" t="s">
        <v>8555</v>
      </c>
      <c r="C8536" s="5" t="s">
        <v>27</v>
      </c>
      <c r="D8536" s="5" t="s">
        <v>26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5">
        <v>0</v>
      </c>
      <c r="O8536" s="5">
        <v>0</v>
      </c>
      <c r="P8536" s="5">
        <v>10</v>
      </c>
      <c r="Q8536" s="5">
        <v>0</v>
      </c>
      <c r="R8536" s="5">
        <v>0</v>
      </c>
      <c r="S8536" s="5" t="s">
        <v>26</v>
      </c>
      <c r="T8536" s="5"/>
    </row>
    <row r="8537" spans="1:20" x14ac:dyDescent="0.25">
      <c r="A8537" s="5">
        <f>8530</f>
      </c>
      <c r="B8537" s="5" t="s">
        <v>8556</v>
      </c>
      <c r="C8537" s="5" t="s">
        <v>27</v>
      </c>
      <c r="D8537" s="5" t="s">
        <v>26</v>
      </c>
      <c r="E8537" s="5">
        <v>0</v>
      </c>
      <c r="F8537" s="5">
        <v>0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5">
        <v>0</v>
      </c>
      <c r="O8537" s="5">
        <v>0</v>
      </c>
      <c r="P8537" s="5">
        <v>10</v>
      </c>
      <c r="Q8537" s="5">
        <v>0</v>
      </c>
      <c r="R8537" s="5">
        <v>0</v>
      </c>
      <c r="S8537" s="5" t="s">
        <v>26</v>
      </c>
      <c r="T8537" s="5"/>
    </row>
    <row r="8538" spans="1:20" x14ac:dyDescent="0.25">
      <c r="A8538" s="5">
        <f>8531</f>
      </c>
      <c r="B8538" s="5" t="s">
        <v>8557</v>
      </c>
      <c r="C8538" s="5" t="s">
        <v>27</v>
      </c>
      <c r="D8538" s="5" t="s">
        <v>26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5">
        <v>0</v>
      </c>
      <c r="O8538" s="5">
        <v>0</v>
      </c>
      <c r="P8538" s="5">
        <v>10</v>
      </c>
      <c r="Q8538" s="5">
        <v>0</v>
      </c>
      <c r="R8538" s="5">
        <v>0</v>
      </c>
      <c r="S8538" s="5" t="s">
        <v>26</v>
      </c>
      <c r="T8538" s="5"/>
    </row>
    <row r="8539" spans="1:20" x14ac:dyDescent="0.25">
      <c r="A8539" s="5">
        <f>8532</f>
      </c>
      <c r="B8539" s="5" t="s">
        <v>8558</v>
      </c>
      <c r="C8539" s="5" t="s">
        <v>27</v>
      </c>
      <c r="D8539" s="5" t="s">
        <v>26</v>
      </c>
      <c r="E8539" s="5">
        <v>0</v>
      </c>
      <c r="F8539" s="5">
        <v>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5">
        <v>0</v>
      </c>
      <c r="O8539" s="5">
        <v>0</v>
      </c>
      <c r="P8539" s="5">
        <v>10</v>
      </c>
      <c r="Q8539" s="5">
        <v>0</v>
      </c>
      <c r="R8539" s="5">
        <v>0</v>
      </c>
      <c r="S8539" s="5" t="s">
        <v>26</v>
      </c>
      <c r="T8539" s="5"/>
    </row>
    <row r="8540" spans="1:20" x14ac:dyDescent="0.25">
      <c r="A8540" s="5">
        <f>8533</f>
      </c>
      <c r="B8540" s="5" t="s">
        <v>8559</v>
      </c>
      <c r="C8540" s="5" t="s">
        <v>27</v>
      </c>
      <c r="D8540" s="5" t="s">
        <v>26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5">
        <v>0</v>
      </c>
      <c r="N8540" s="5">
        <v>0</v>
      </c>
      <c r="O8540" s="5">
        <v>0</v>
      </c>
      <c r="P8540" s="5">
        <v>10</v>
      </c>
      <c r="Q8540" s="5">
        <v>0</v>
      </c>
      <c r="R8540" s="5">
        <v>0</v>
      </c>
      <c r="S8540" s="5" t="s">
        <v>26</v>
      </c>
      <c r="T8540" s="5"/>
    </row>
    <row r="8541" spans="1:20" x14ac:dyDescent="0.25">
      <c r="A8541" s="5">
        <f>8534</f>
      </c>
      <c r="B8541" s="5" t="s">
        <v>8560</v>
      </c>
      <c r="C8541" s="5" t="s">
        <v>27</v>
      </c>
      <c r="D8541" s="5" t="s">
        <v>26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10</v>
      </c>
      <c r="Q8541" s="5">
        <v>0</v>
      </c>
      <c r="R8541" s="5">
        <v>0</v>
      </c>
      <c r="S8541" s="5" t="s">
        <v>26</v>
      </c>
      <c r="T8541" s="5"/>
    </row>
    <row r="8542" spans="1:20" x14ac:dyDescent="0.25">
      <c r="A8542" s="5">
        <f>8535</f>
      </c>
      <c r="B8542" s="5" t="s">
        <v>8561</v>
      </c>
      <c r="C8542" s="5" t="s">
        <v>27</v>
      </c>
      <c r="D8542" s="5" t="s">
        <v>26</v>
      </c>
      <c r="E8542" s="5">
        <v>0</v>
      </c>
      <c r="F8542" s="5">
        <v>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5">
        <v>0</v>
      </c>
      <c r="M8542" s="5">
        <v>0</v>
      </c>
      <c r="N8542" s="5">
        <v>0</v>
      </c>
      <c r="O8542" s="5">
        <v>0</v>
      </c>
      <c r="P8542" s="5">
        <v>10</v>
      </c>
      <c r="Q8542" s="5">
        <v>0</v>
      </c>
      <c r="R8542" s="5">
        <v>0</v>
      </c>
      <c r="S8542" s="5" t="s">
        <v>26</v>
      </c>
      <c r="T8542" s="5"/>
    </row>
    <row r="8543" spans="1:20" x14ac:dyDescent="0.25">
      <c r="A8543" s="5">
        <f>8536</f>
      </c>
      <c r="B8543" s="5" t="s">
        <v>8562</v>
      </c>
      <c r="C8543" s="5" t="s">
        <v>27</v>
      </c>
      <c r="D8543" s="5" t="s">
        <v>26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5">
        <v>0</v>
      </c>
      <c r="M8543" s="5">
        <v>0</v>
      </c>
      <c r="N8543" s="5">
        <v>0</v>
      </c>
      <c r="O8543" s="5">
        <v>0</v>
      </c>
      <c r="P8543" s="5">
        <v>10</v>
      </c>
      <c r="Q8543" s="5">
        <v>0</v>
      </c>
      <c r="R8543" s="5">
        <v>0</v>
      </c>
      <c r="S8543" s="5" t="s">
        <v>26</v>
      </c>
      <c r="T8543" s="5"/>
    </row>
    <row r="8544" spans="1:20" x14ac:dyDescent="0.25">
      <c r="A8544" s="5">
        <f>8537</f>
      </c>
      <c r="B8544" s="5" t="s">
        <v>8563</v>
      </c>
      <c r="C8544" s="5" t="s">
        <v>27</v>
      </c>
      <c r="D8544" s="5" t="s">
        <v>26</v>
      </c>
      <c r="E8544" s="5">
        <v>0</v>
      </c>
      <c r="F8544" s="5">
        <v>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5">
        <v>0</v>
      </c>
      <c r="M8544" s="5">
        <v>0</v>
      </c>
      <c r="N8544" s="5">
        <v>0</v>
      </c>
      <c r="O8544" s="5">
        <v>0</v>
      </c>
      <c r="P8544" s="5">
        <v>10</v>
      </c>
      <c r="Q8544" s="5">
        <v>0</v>
      </c>
      <c r="R8544" s="5">
        <v>0</v>
      </c>
      <c r="S8544" s="5" t="s">
        <v>26</v>
      </c>
      <c r="T8544" s="5"/>
    </row>
    <row r="8545" spans="1:20" x14ac:dyDescent="0.25">
      <c r="A8545" s="5">
        <f>8538</f>
      </c>
      <c r="B8545" s="5" t="s">
        <v>8564</v>
      </c>
      <c r="C8545" s="5" t="s">
        <v>27</v>
      </c>
      <c r="D8545" s="5" t="s">
        <v>26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5">
        <v>0</v>
      </c>
      <c r="M8545" s="5">
        <v>0</v>
      </c>
      <c r="N8545" s="5">
        <v>0</v>
      </c>
      <c r="O8545" s="5">
        <v>0</v>
      </c>
      <c r="P8545" s="5">
        <v>10</v>
      </c>
      <c r="Q8545" s="5">
        <v>0</v>
      </c>
      <c r="R8545" s="5">
        <v>0</v>
      </c>
      <c r="S8545" s="5" t="s">
        <v>26</v>
      </c>
      <c r="T8545" s="5"/>
    </row>
    <row r="8546" spans="1:20" x14ac:dyDescent="0.25">
      <c r="A8546" s="5">
        <f>8539</f>
      </c>
      <c r="B8546" s="5" t="s">
        <v>8565</v>
      </c>
      <c r="C8546" s="5" t="s">
        <v>27</v>
      </c>
      <c r="D8546" s="5" t="s">
        <v>26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5">
        <v>0</v>
      </c>
      <c r="O8546" s="5">
        <v>0</v>
      </c>
      <c r="P8546" s="5">
        <v>10</v>
      </c>
      <c r="Q8546" s="5">
        <v>0</v>
      </c>
      <c r="R8546" s="5">
        <v>0</v>
      </c>
      <c r="S8546" s="5" t="s">
        <v>26</v>
      </c>
      <c r="T8546" s="5"/>
    </row>
    <row r="8547" spans="1:20" x14ac:dyDescent="0.25">
      <c r="A8547" s="5">
        <f>8540</f>
      </c>
      <c r="B8547" s="5" t="s">
        <v>8566</v>
      </c>
      <c r="C8547" s="5" t="s">
        <v>27</v>
      </c>
      <c r="D8547" s="5" t="s">
        <v>26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5">
        <v>0</v>
      </c>
      <c r="M8547" s="5">
        <v>0</v>
      </c>
      <c r="N8547" s="5">
        <v>0</v>
      </c>
      <c r="O8547" s="5">
        <v>0</v>
      </c>
      <c r="P8547" s="5">
        <v>10</v>
      </c>
      <c r="Q8547" s="5">
        <v>0</v>
      </c>
      <c r="R8547" s="5">
        <v>0</v>
      </c>
      <c r="S8547" s="5" t="s">
        <v>26</v>
      </c>
      <c r="T8547" s="5"/>
    </row>
    <row r="8548" spans="1:20" x14ac:dyDescent="0.25">
      <c r="A8548" s="5">
        <f>8541</f>
      </c>
      <c r="B8548" s="5" t="s">
        <v>8567</v>
      </c>
      <c r="C8548" s="5" t="s">
        <v>27</v>
      </c>
      <c r="D8548" s="5" t="s">
        <v>26</v>
      </c>
      <c r="E8548" s="5">
        <v>0</v>
      </c>
      <c r="F8548" s="5">
        <v>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5">
        <v>0</v>
      </c>
      <c r="M8548" s="5">
        <v>0</v>
      </c>
      <c r="N8548" s="5">
        <v>0</v>
      </c>
      <c r="O8548" s="5">
        <v>0</v>
      </c>
      <c r="P8548" s="5">
        <v>10</v>
      </c>
      <c r="Q8548" s="5">
        <v>0</v>
      </c>
      <c r="R8548" s="5">
        <v>0</v>
      </c>
      <c r="S8548" s="5" t="s">
        <v>26</v>
      </c>
      <c r="T8548" s="5"/>
    </row>
    <row r="8549" spans="1:20" x14ac:dyDescent="0.25">
      <c r="A8549" s="5">
        <f>8542</f>
      </c>
      <c r="B8549" s="5" t="s">
        <v>8568</v>
      </c>
      <c r="C8549" s="5" t="s">
        <v>27</v>
      </c>
      <c r="D8549" s="5" t="s">
        <v>26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5">
        <v>0</v>
      </c>
      <c r="M8549" s="5">
        <v>0</v>
      </c>
      <c r="N8549" s="5">
        <v>0</v>
      </c>
      <c r="O8549" s="5">
        <v>0</v>
      </c>
      <c r="P8549" s="5">
        <v>10</v>
      </c>
      <c r="Q8549" s="5">
        <v>0</v>
      </c>
      <c r="R8549" s="5">
        <v>0</v>
      </c>
      <c r="S8549" s="5" t="s">
        <v>26</v>
      </c>
      <c r="T8549" s="5"/>
    </row>
    <row r="8550" spans="1:20" x14ac:dyDescent="0.25">
      <c r="A8550" s="5">
        <f>8543</f>
      </c>
      <c r="B8550" s="5" t="s">
        <v>8569</v>
      </c>
      <c r="C8550" s="5" t="s">
        <v>27</v>
      </c>
      <c r="D8550" s="5" t="s">
        <v>26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s="5">
        <v>0</v>
      </c>
      <c r="N8550" s="5">
        <v>0</v>
      </c>
      <c r="O8550" s="5">
        <v>0</v>
      </c>
      <c r="P8550" s="5">
        <v>10</v>
      </c>
      <c r="Q8550" s="5">
        <v>0</v>
      </c>
      <c r="R8550" s="5">
        <v>0</v>
      </c>
      <c r="S8550" s="5" t="s">
        <v>26</v>
      </c>
      <c r="T8550" s="5"/>
    </row>
    <row r="8551" spans="1:20" x14ac:dyDescent="0.25">
      <c r="A8551" s="5">
        <f>8544</f>
      </c>
      <c r="B8551" s="5" t="s">
        <v>8570</v>
      </c>
      <c r="C8551" s="5" t="s">
        <v>27</v>
      </c>
      <c r="D8551" s="5" t="s">
        <v>26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5">
        <v>0</v>
      </c>
      <c r="M8551" s="5">
        <v>0</v>
      </c>
      <c r="N8551" s="5">
        <v>0</v>
      </c>
      <c r="O8551" s="5">
        <v>0</v>
      </c>
      <c r="P8551" s="5">
        <v>10</v>
      </c>
      <c r="Q8551" s="5">
        <v>0</v>
      </c>
      <c r="R8551" s="5">
        <v>0</v>
      </c>
      <c r="S8551" s="5" t="s">
        <v>26</v>
      </c>
      <c r="T8551" s="5"/>
    </row>
    <row r="8552" spans="1:20" x14ac:dyDescent="0.25">
      <c r="A8552" s="5">
        <f>8545</f>
      </c>
      <c r="B8552" s="5" t="s">
        <v>8571</v>
      </c>
      <c r="C8552" s="5" t="s">
        <v>27</v>
      </c>
      <c r="D8552" s="5" t="s">
        <v>26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5">
        <v>0</v>
      </c>
      <c r="M8552" s="5">
        <v>0</v>
      </c>
      <c r="N8552" s="5">
        <v>0</v>
      </c>
      <c r="O8552" s="5">
        <v>0</v>
      </c>
      <c r="P8552" s="5">
        <v>10</v>
      </c>
      <c r="Q8552" s="5">
        <v>0</v>
      </c>
      <c r="R8552" s="5">
        <v>0</v>
      </c>
      <c r="S8552" s="5" t="s">
        <v>26</v>
      </c>
      <c r="T8552" s="5"/>
    </row>
    <row r="8553" spans="1:20" x14ac:dyDescent="0.25">
      <c r="A8553" s="5">
        <f>8546</f>
      </c>
      <c r="B8553" s="5" t="s">
        <v>8572</v>
      </c>
      <c r="C8553" s="5" t="s">
        <v>27</v>
      </c>
      <c r="D8553" s="5" t="s">
        <v>26</v>
      </c>
      <c r="E8553" s="5">
        <v>0</v>
      </c>
      <c r="F8553" s="5">
        <v>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5">
        <v>0</v>
      </c>
      <c r="M8553" s="5">
        <v>0</v>
      </c>
      <c r="N8553" s="5">
        <v>0</v>
      </c>
      <c r="O8553" s="5">
        <v>0</v>
      </c>
      <c r="P8553" s="5">
        <v>10</v>
      </c>
      <c r="Q8553" s="5">
        <v>0</v>
      </c>
      <c r="R8553" s="5">
        <v>0</v>
      </c>
      <c r="S8553" s="5" t="s">
        <v>26</v>
      </c>
      <c r="T8553" s="5"/>
    </row>
    <row r="8554" spans="1:20" x14ac:dyDescent="0.25">
      <c r="A8554" s="5">
        <f>8547</f>
      </c>
      <c r="B8554" s="5" t="s">
        <v>8573</v>
      </c>
      <c r="C8554" s="5" t="s">
        <v>27</v>
      </c>
      <c r="D8554" s="5" t="s">
        <v>26</v>
      </c>
      <c r="E8554" s="5">
        <v>0</v>
      </c>
      <c r="F8554" s="5">
        <v>0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5">
        <v>0</v>
      </c>
      <c r="M8554" s="5">
        <v>0</v>
      </c>
      <c r="N8554" s="5">
        <v>0</v>
      </c>
      <c r="O8554" s="5">
        <v>0</v>
      </c>
      <c r="P8554" s="5">
        <v>10</v>
      </c>
      <c r="Q8554" s="5">
        <v>0</v>
      </c>
      <c r="R8554" s="5">
        <v>0</v>
      </c>
      <c r="S8554" s="5" t="s">
        <v>26</v>
      </c>
      <c r="T8554" s="5"/>
    </row>
    <row r="8555" spans="1:20" x14ac:dyDescent="0.25">
      <c r="A8555" s="5">
        <f>8548</f>
      </c>
      <c r="B8555" s="5" t="s">
        <v>8574</v>
      </c>
      <c r="C8555" s="5" t="s">
        <v>27</v>
      </c>
      <c r="D8555" s="5" t="s">
        <v>26</v>
      </c>
      <c r="E8555" s="5">
        <v>0</v>
      </c>
      <c r="F8555" s="5">
        <v>0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5">
        <v>0</v>
      </c>
      <c r="M8555" s="5">
        <v>0</v>
      </c>
      <c r="N8555" s="5">
        <v>0</v>
      </c>
      <c r="O8555" s="5">
        <v>0</v>
      </c>
      <c r="P8555" s="5">
        <v>10</v>
      </c>
      <c r="Q8555" s="5">
        <v>0</v>
      </c>
      <c r="R8555" s="5">
        <v>0</v>
      </c>
      <c r="S8555" s="5" t="s">
        <v>26</v>
      </c>
      <c r="T8555" s="5"/>
    </row>
    <row r="8556" spans="1:20" x14ac:dyDescent="0.25">
      <c r="A8556" s="5">
        <f>8549</f>
      </c>
      <c r="B8556" s="5" t="s">
        <v>8575</v>
      </c>
      <c r="C8556" s="5" t="s">
        <v>27</v>
      </c>
      <c r="D8556" s="5" t="s">
        <v>26</v>
      </c>
      <c r="E8556" s="5">
        <v>0</v>
      </c>
      <c r="F8556" s="5">
        <v>0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5">
        <v>0</v>
      </c>
      <c r="M8556" s="5">
        <v>0</v>
      </c>
      <c r="N8556" s="5">
        <v>0</v>
      </c>
      <c r="O8556" s="5">
        <v>0</v>
      </c>
      <c r="P8556" s="5">
        <v>10</v>
      </c>
      <c r="Q8556" s="5">
        <v>0</v>
      </c>
      <c r="R8556" s="5">
        <v>0</v>
      </c>
      <c r="S8556" s="5" t="s">
        <v>26</v>
      </c>
      <c r="T8556" s="5"/>
    </row>
    <row r="8557" spans="1:20" x14ac:dyDescent="0.25">
      <c r="A8557" s="5">
        <f>8550</f>
      </c>
      <c r="B8557" s="5" t="s">
        <v>8576</v>
      </c>
      <c r="C8557" s="5" t="s">
        <v>27</v>
      </c>
      <c r="D8557" s="5" t="s">
        <v>26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5">
        <v>0</v>
      </c>
      <c r="M8557" s="5">
        <v>0</v>
      </c>
      <c r="N8557" s="5">
        <v>0</v>
      </c>
      <c r="O8557" s="5">
        <v>0</v>
      </c>
      <c r="P8557" s="5">
        <v>10</v>
      </c>
      <c r="Q8557" s="5">
        <v>0</v>
      </c>
      <c r="R8557" s="5">
        <v>0</v>
      </c>
      <c r="S8557" s="5" t="s">
        <v>26</v>
      </c>
      <c r="T8557" s="5"/>
    </row>
    <row r="8558" spans="1:20" x14ac:dyDescent="0.25">
      <c r="A8558" s="5">
        <f>8551</f>
      </c>
      <c r="B8558" s="5" t="s">
        <v>8577</v>
      </c>
      <c r="C8558" s="5" t="s">
        <v>27</v>
      </c>
      <c r="D8558" s="5" t="s">
        <v>26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5">
        <v>0</v>
      </c>
      <c r="M8558" s="5">
        <v>0</v>
      </c>
      <c r="N8558" s="5">
        <v>0</v>
      </c>
      <c r="O8558" s="5">
        <v>0</v>
      </c>
      <c r="P8558" s="5">
        <v>10</v>
      </c>
      <c r="Q8558" s="5">
        <v>0</v>
      </c>
      <c r="R8558" s="5">
        <v>0</v>
      </c>
      <c r="S8558" s="5" t="s">
        <v>26</v>
      </c>
      <c r="T8558" s="5"/>
    </row>
    <row r="8559" spans="1:20" x14ac:dyDescent="0.25">
      <c r="A8559" s="5">
        <f>8552</f>
      </c>
      <c r="B8559" s="5" t="s">
        <v>8578</v>
      </c>
      <c r="C8559" s="5" t="s">
        <v>27</v>
      </c>
      <c r="D8559" s="5" t="s">
        <v>26</v>
      </c>
      <c r="E8559" s="5">
        <v>0</v>
      </c>
      <c r="F8559" s="5">
        <v>0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0</v>
      </c>
      <c r="M8559" s="5">
        <v>0</v>
      </c>
      <c r="N8559" s="5">
        <v>0</v>
      </c>
      <c r="O8559" s="5">
        <v>0</v>
      </c>
      <c r="P8559" s="5">
        <v>10</v>
      </c>
      <c r="Q8559" s="5">
        <v>0</v>
      </c>
      <c r="R8559" s="5">
        <v>0</v>
      </c>
      <c r="S8559" s="5" t="s">
        <v>26</v>
      </c>
      <c r="T8559" s="5"/>
    </row>
    <row r="8560" spans="1:20" x14ac:dyDescent="0.25">
      <c r="A8560" s="5">
        <f>8553</f>
      </c>
      <c r="B8560" s="5" t="s">
        <v>8579</v>
      </c>
      <c r="C8560" s="5" t="s">
        <v>27</v>
      </c>
      <c r="D8560" s="5" t="s">
        <v>26</v>
      </c>
      <c r="E8560" s="5">
        <v>0</v>
      </c>
      <c r="F8560" s="5">
        <v>0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0</v>
      </c>
      <c r="M8560" s="5">
        <v>0</v>
      </c>
      <c r="N8560" s="5">
        <v>0</v>
      </c>
      <c r="O8560" s="5">
        <v>0</v>
      </c>
      <c r="P8560" s="5">
        <v>10</v>
      </c>
      <c r="Q8560" s="5">
        <v>0</v>
      </c>
      <c r="R8560" s="5">
        <v>0</v>
      </c>
      <c r="S8560" s="5" t="s">
        <v>26</v>
      </c>
      <c r="T8560" s="5"/>
    </row>
    <row r="8561" spans="1:20" x14ac:dyDescent="0.25">
      <c r="A8561" s="5">
        <f>8554</f>
      </c>
      <c r="B8561" s="5" t="s">
        <v>8580</v>
      </c>
      <c r="C8561" s="5" t="s">
        <v>27</v>
      </c>
      <c r="D8561" s="5" t="s">
        <v>26</v>
      </c>
      <c r="E8561" s="5">
        <v>0</v>
      </c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s="5">
        <v>0</v>
      </c>
      <c r="N8561" s="5">
        <v>0</v>
      </c>
      <c r="O8561" s="5">
        <v>0</v>
      </c>
      <c r="P8561" s="5">
        <v>10</v>
      </c>
      <c r="Q8561" s="5">
        <v>0</v>
      </c>
      <c r="R8561" s="5">
        <v>0</v>
      </c>
      <c r="S8561" s="5" t="s">
        <v>26</v>
      </c>
      <c r="T8561" s="5"/>
    </row>
    <row r="8562" spans="1:20" x14ac:dyDescent="0.25">
      <c r="A8562" s="5">
        <f>8555</f>
      </c>
      <c r="B8562" s="5" t="s">
        <v>8581</v>
      </c>
      <c r="C8562" s="5" t="s">
        <v>27</v>
      </c>
      <c r="D8562" s="5" t="s">
        <v>26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5">
        <v>0</v>
      </c>
      <c r="N8562" s="5">
        <v>0</v>
      </c>
      <c r="O8562" s="5">
        <v>0</v>
      </c>
      <c r="P8562" s="5">
        <v>10</v>
      </c>
      <c r="Q8562" s="5">
        <v>0</v>
      </c>
      <c r="R8562" s="5">
        <v>0</v>
      </c>
      <c r="S8562" s="5" t="s">
        <v>26</v>
      </c>
      <c r="T8562" s="5"/>
    </row>
    <row r="8563" spans="1:20" x14ac:dyDescent="0.25">
      <c r="A8563" s="5">
        <f>8556</f>
      </c>
      <c r="B8563" s="5" t="s">
        <v>8582</v>
      </c>
      <c r="C8563" s="5" t="s">
        <v>27</v>
      </c>
      <c r="D8563" s="5" t="s">
        <v>26</v>
      </c>
      <c r="E8563" s="5">
        <v>0</v>
      </c>
      <c r="F8563" s="5">
        <v>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0</v>
      </c>
      <c r="M8563" s="5">
        <v>0</v>
      </c>
      <c r="N8563" s="5">
        <v>0</v>
      </c>
      <c r="O8563" s="5">
        <v>0</v>
      </c>
      <c r="P8563" s="5">
        <v>10</v>
      </c>
      <c r="Q8563" s="5">
        <v>0</v>
      </c>
      <c r="R8563" s="5">
        <v>0</v>
      </c>
      <c r="S8563" s="5" t="s">
        <v>26</v>
      </c>
      <c r="T8563" s="5"/>
    </row>
    <row r="8564" spans="1:20" x14ac:dyDescent="0.25">
      <c r="A8564" s="5">
        <f>8557</f>
      </c>
      <c r="B8564" s="5" t="s">
        <v>8583</v>
      </c>
      <c r="C8564" s="5" t="s">
        <v>27</v>
      </c>
      <c r="D8564" s="5" t="s">
        <v>26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s="5">
        <v>0</v>
      </c>
      <c r="N8564" s="5">
        <v>0</v>
      </c>
      <c r="O8564" s="5">
        <v>0</v>
      </c>
      <c r="P8564" s="5">
        <v>10</v>
      </c>
      <c r="Q8564" s="5">
        <v>0</v>
      </c>
      <c r="R8564" s="5">
        <v>0</v>
      </c>
      <c r="S8564" s="5" t="s">
        <v>26</v>
      </c>
      <c r="T8564" s="5"/>
    </row>
    <row r="8565" spans="1:20" x14ac:dyDescent="0.25">
      <c r="A8565" s="5">
        <f>8558</f>
      </c>
      <c r="B8565" s="5" t="s">
        <v>8584</v>
      </c>
      <c r="C8565" s="5" t="s">
        <v>27</v>
      </c>
      <c r="D8565" s="5" t="s">
        <v>26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0</v>
      </c>
      <c r="M8565" s="5">
        <v>0</v>
      </c>
      <c r="N8565" s="5">
        <v>0</v>
      </c>
      <c r="O8565" s="5">
        <v>0</v>
      </c>
      <c r="P8565" s="5">
        <v>10</v>
      </c>
      <c r="Q8565" s="5">
        <v>0</v>
      </c>
      <c r="R8565" s="5">
        <v>0</v>
      </c>
      <c r="S8565" s="5" t="s">
        <v>26</v>
      </c>
      <c r="T8565" s="5"/>
    </row>
    <row r="8566" spans="1:20" x14ac:dyDescent="0.25">
      <c r="A8566" s="5">
        <f>8559</f>
      </c>
      <c r="B8566" s="5" t="s">
        <v>8585</v>
      </c>
      <c r="C8566" s="5" t="s">
        <v>27</v>
      </c>
      <c r="D8566" s="5" t="s">
        <v>26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0</v>
      </c>
      <c r="M8566" s="5">
        <v>0</v>
      </c>
      <c r="N8566" s="5">
        <v>0</v>
      </c>
      <c r="O8566" s="5">
        <v>0</v>
      </c>
      <c r="P8566" s="5">
        <v>10</v>
      </c>
      <c r="Q8566" s="5">
        <v>0</v>
      </c>
      <c r="R8566" s="5">
        <v>0</v>
      </c>
      <c r="S8566" s="5" t="s">
        <v>26</v>
      </c>
      <c r="T8566" s="5"/>
    </row>
    <row r="8567" spans="1:20" x14ac:dyDescent="0.25">
      <c r="A8567" s="5">
        <f>8560</f>
      </c>
      <c r="B8567" s="5" t="s">
        <v>8586</v>
      </c>
      <c r="C8567" s="5" t="s">
        <v>27</v>
      </c>
      <c r="D8567" s="5" t="s">
        <v>26</v>
      </c>
      <c r="E8567" s="5">
        <v>0</v>
      </c>
      <c r="F8567" s="5">
        <v>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0</v>
      </c>
      <c r="M8567" s="5">
        <v>0</v>
      </c>
      <c r="N8567" s="5">
        <v>0</v>
      </c>
      <c r="O8567" s="5">
        <v>0</v>
      </c>
      <c r="P8567" s="5">
        <v>10</v>
      </c>
      <c r="Q8567" s="5">
        <v>0</v>
      </c>
      <c r="R8567" s="5">
        <v>0</v>
      </c>
      <c r="S8567" s="5" t="s">
        <v>26</v>
      </c>
      <c r="T8567" s="5"/>
    </row>
    <row r="8568" spans="1:20" x14ac:dyDescent="0.25">
      <c r="A8568" s="5">
        <f>8561</f>
      </c>
      <c r="B8568" s="5" t="s">
        <v>8587</v>
      </c>
      <c r="C8568" s="5" t="s">
        <v>27</v>
      </c>
      <c r="D8568" s="5" t="s">
        <v>26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5">
        <v>0</v>
      </c>
      <c r="N8568" s="5">
        <v>0</v>
      </c>
      <c r="O8568" s="5">
        <v>0</v>
      </c>
      <c r="P8568" s="5">
        <v>10</v>
      </c>
      <c r="Q8568" s="5">
        <v>0</v>
      </c>
      <c r="R8568" s="5">
        <v>0</v>
      </c>
      <c r="S8568" s="5" t="s">
        <v>26</v>
      </c>
      <c r="T8568" s="5"/>
    </row>
    <row r="8569" spans="1:20" x14ac:dyDescent="0.25">
      <c r="A8569" s="5">
        <f>8562</f>
      </c>
      <c r="B8569" s="5" t="s">
        <v>8588</v>
      </c>
      <c r="C8569" s="5" t="s">
        <v>27</v>
      </c>
      <c r="D8569" s="5" t="s">
        <v>26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5">
        <v>0</v>
      </c>
      <c r="M8569" s="5">
        <v>0</v>
      </c>
      <c r="N8569" s="5">
        <v>0</v>
      </c>
      <c r="O8569" s="5">
        <v>0</v>
      </c>
      <c r="P8569" s="5">
        <v>10</v>
      </c>
      <c r="Q8569" s="5">
        <v>0</v>
      </c>
      <c r="R8569" s="5">
        <v>0</v>
      </c>
      <c r="S8569" s="5" t="s">
        <v>26</v>
      </c>
      <c r="T8569" s="5"/>
    </row>
    <row r="8570" spans="1:20" x14ac:dyDescent="0.25">
      <c r="A8570" s="5">
        <f>8563</f>
      </c>
      <c r="B8570" s="5" t="s">
        <v>8589</v>
      </c>
      <c r="C8570" s="5" t="s">
        <v>27</v>
      </c>
      <c r="D8570" s="5" t="s">
        <v>26</v>
      </c>
      <c r="E8570" s="5">
        <v>0</v>
      </c>
      <c r="F8570" s="5">
        <v>0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5">
        <v>0</v>
      </c>
      <c r="M8570" s="5">
        <v>0</v>
      </c>
      <c r="N8570" s="5">
        <v>0</v>
      </c>
      <c r="O8570" s="5">
        <v>0</v>
      </c>
      <c r="P8570" s="5">
        <v>10</v>
      </c>
      <c r="Q8570" s="5">
        <v>0</v>
      </c>
      <c r="R8570" s="5">
        <v>0</v>
      </c>
      <c r="S8570" s="5" t="s">
        <v>26</v>
      </c>
      <c r="T8570" s="5"/>
    </row>
    <row r="8571" spans="1:20" x14ac:dyDescent="0.25">
      <c r="A8571" s="5">
        <f>8564</f>
      </c>
      <c r="B8571" s="5" t="s">
        <v>8590</v>
      </c>
      <c r="C8571" s="5" t="s">
        <v>27</v>
      </c>
      <c r="D8571" s="5" t="s">
        <v>26</v>
      </c>
      <c r="E8571" s="5">
        <v>0</v>
      </c>
      <c r="F8571" s="5">
        <v>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0</v>
      </c>
      <c r="M8571" s="5">
        <v>0</v>
      </c>
      <c r="N8571" s="5">
        <v>0</v>
      </c>
      <c r="O8571" s="5">
        <v>0</v>
      </c>
      <c r="P8571" s="5">
        <v>10</v>
      </c>
      <c r="Q8571" s="5">
        <v>0</v>
      </c>
      <c r="R8571" s="5">
        <v>0</v>
      </c>
      <c r="S8571" s="5" t="s">
        <v>26</v>
      </c>
      <c r="T8571" s="5"/>
    </row>
    <row r="8572" spans="1:20" x14ac:dyDescent="0.25">
      <c r="A8572" s="5">
        <f>8565</f>
      </c>
      <c r="B8572" s="5" t="s">
        <v>8591</v>
      </c>
      <c r="C8572" s="5" t="s">
        <v>27</v>
      </c>
      <c r="D8572" s="5" t="s">
        <v>26</v>
      </c>
      <c r="E8572" s="5">
        <v>0</v>
      </c>
      <c r="F8572" s="5">
        <v>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5">
        <v>0</v>
      </c>
      <c r="M8572" s="5">
        <v>0</v>
      </c>
      <c r="N8572" s="5">
        <v>0</v>
      </c>
      <c r="O8572" s="5">
        <v>0</v>
      </c>
      <c r="P8572" s="5">
        <v>10</v>
      </c>
      <c r="Q8572" s="5">
        <v>0</v>
      </c>
      <c r="R8572" s="5">
        <v>0</v>
      </c>
      <c r="S8572" s="5" t="s">
        <v>26</v>
      </c>
      <c r="T8572" s="5"/>
    </row>
    <row r="8573" spans="1:20" x14ac:dyDescent="0.25">
      <c r="A8573" s="5">
        <f>8566</f>
      </c>
      <c r="B8573" s="5" t="s">
        <v>8592</v>
      </c>
      <c r="C8573" s="5" t="s">
        <v>27</v>
      </c>
      <c r="D8573" s="5" t="s">
        <v>26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0</v>
      </c>
      <c r="M8573" s="5">
        <v>0</v>
      </c>
      <c r="N8573" s="5">
        <v>0</v>
      </c>
      <c r="O8573" s="5">
        <v>0</v>
      </c>
      <c r="P8573" s="5">
        <v>10</v>
      </c>
      <c r="Q8573" s="5">
        <v>0</v>
      </c>
      <c r="R8573" s="5">
        <v>0</v>
      </c>
      <c r="S8573" s="5" t="s">
        <v>26</v>
      </c>
      <c r="T8573" s="5"/>
    </row>
    <row r="8574" spans="1:20" x14ac:dyDescent="0.25">
      <c r="A8574" s="5">
        <f>8567</f>
      </c>
      <c r="B8574" s="5" t="s">
        <v>8593</v>
      </c>
      <c r="C8574" s="5" t="s">
        <v>27</v>
      </c>
      <c r="D8574" s="5" t="s">
        <v>26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5">
        <v>0</v>
      </c>
      <c r="M8574" s="5">
        <v>0</v>
      </c>
      <c r="N8574" s="5">
        <v>0</v>
      </c>
      <c r="O8574" s="5">
        <v>0</v>
      </c>
      <c r="P8574" s="5">
        <v>10</v>
      </c>
      <c r="Q8574" s="5">
        <v>0</v>
      </c>
      <c r="R8574" s="5">
        <v>0</v>
      </c>
      <c r="S8574" s="5" t="s">
        <v>26</v>
      </c>
      <c r="T8574" s="5"/>
    </row>
    <row r="8575" spans="1:20" x14ac:dyDescent="0.25">
      <c r="A8575" s="5">
        <f>8568</f>
      </c>
      <c r="B8575" s="5" t="s">
        <v>8594</v>
      </c>
      <c r="C8575" s="5" t="s">
        <v>27</v>
      </c>
      <c r="D8575" s="5" t="s">
        <v>26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5">
        <v>0</v>
      </c>
      <c r="M8575" s="5">
        <v>0</v>
      </c>
      <c r="N8575" s="5">
        <v>0</v>
      </c>
      <c r="O8575" s="5">
        <v>0</v>
      </c>
      <c r="P8575" s="5">
        <v>10</v>
      </c>
      <c r="Q8575" s="5">
        <v>0</v>
      </c>
      <c r="R8575" s="5">
        <v>0</v>
      </c>
      <c r="S8575" s="5" t="s">
        <v>26</v>
      </c>
      <c r="T8575" s="5"/>
    </row>
    <row r="8576" spans="1:20" x14ac:dyDescent="0.25">
      <c r="A8576" s="5">
        <f>8569</f>
      </c>
      <c r="B8576" s="5" t="s">
        <v>8595</v>
      </c>
      <c r="C8576" s="5" t="s">
        <v>27</v>
      </c>
      <c r="D8576" s="5" t="s">
        <v>26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5">
        <v>0</v>
      </c>
      <c r="N8576" s="5">
        <v>0</v>
      </c>
      <c r="O8576" s="5">
        <v>0</v>
      </c>
      <c r="P8576" s="5">
        <v>10</v>
      </c>
      <c r="Q8576" s="5">
        <v>0</v>
      </c>
      <c r="R8576" s="5">
        <v>0</v>
      </c>
      <c r="S8576" s="5" t="s">
        <v>26</v>
      </c>
      <c r="T8576" s="5"/>
    </row>
    <row r="8577" spans="1:20" x14ac:dyDescent="0.25">
      <c r="A8577" s="5">
        <f>8570</f>
      </c>
      <c r="B8577" s="5" t="s">
        <v>8596</v>
      </c>
      <c r="C8577" s="5" t="s">
        <v>27</v>
      </c>
      <c r="D8577" s="5" t="s">
        <v>26</v>
      </c>
      <c r="E8577" s="5">
        <v>0</v>
      </c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s="5">
        <v>0</v>
      </c>
      <c r="N8577" s="5">
        <v>0</v>
      </c>
      <c r="O8577" s="5">
        <v>0</v>
      </c>
      <c r="P8577" s="5">
        <v>10</v>
      </c>
      <c r="Q8577" s="5">
        <v>0</v>
      </c>
      <c r="R8577" s="5">
        <v>0</v>
      </c>
      <c r="S8577" s="5" t="s">
        <v>26</v>
      </c>
      <c r="T8577" s="5"/>
    </row>
    <row r="8578" spans="1:20" x14ac:dyDescent="0.25">
      <c r="A8578" s="5">
        <f>8571</f>
      </c>
      <c r="B8578" s="5" t="s">
        <v>8597</v>
      </c>
      <c r="C8578" s="5" t="s">
        <v>27</v>
      </c>
      <c r="D8578" s="5" t="s">
        <v>26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5">
        <v>0</v>
      </c>
      <c r="M8578" s="5">
        <v>0</v>
      </c>
      <c r="N8578" s="5">
        <v>0</v>
      </c>
      <c r="O8578" s="5">
        <v>0</v>
      </c>
      <c r="P8578" s="5">
        <v>10</v>
      </c>
      <c r="Q8578" s="5">
        <v>0</v>
      </c>
      <c r="R8578" s="5">
        <v>0</v>
      </c>
      <c r="S8578" s="5" t="s">
        <v>26</v>
      </c>
      <c r="T8578" s="5"/>
    </row>
    <row r="8579" spans="1:20" x14ac:dyDescent="0.25">
      <c r="A8579" s="5">
        <f>8572</f>
      </c>
      <c r="B8579" s="5" t="s">
        <v>8598</v>
      </c>
      <c r="C8579" s="5" t="s">
        <v>27</v>
      </c>
      <c r="D8579" s="5" t="s">
        <v>26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5">
        <v>0</v>
      </c>
      <c r="M8579" s="5">
        <v>0</v>
      </c>
      <c r="N8579" s="5">
        <v>0</v>
      </c>
      <c r="O8579" s="5">
        <v>0</v>
      </c>
      <c r="P8579" s="5">
        <v>10</v>
      </c>
      <c r="Q8579" s="5">
        <v>0</v>
      </c>
      <c r="R8579" s="5">
        <v>0</v>
      </c>
      <c r="S8579" s="5" t="s">
        <v>26</v>
      </c>
      <c r="T8579" s="5"/>
    </row>
    <row r="8580" spans="1:20" x14ac:dyDescent="0.25">
      <c r="A8580" s="5">
        <f>8573</f>
      </c>
      <c r="B8580" s="5" t="s">
        <v>8599</v>
      </c>
      <c r="C8580" s="5" t="s">
        <v>27</v>
      </c>
      <c r="D8580" s="5" t="s">
        <v>26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5">
        <v>0</v>
      </c>
      <c r="M8580" s="5">
        <v>0</v>
      </c>
      <c r="N8580" s="5">
        <v>0</v>
      </c>
      <c r="O8580" s="5">
        <v>0</v>
      </c>
      <c r="P8580" s="5">
        <v>10</v>
      </c>
      <c r="Q8580" s="5">
        <v>0</v>
      </c>
      <c r="R8580" s="5">
        <v>0</v>
      </c>
      <c r="S8580" s="5" t="s">
        <v>26</v>
      </c>
      <c r="T8580" s="5"/>
    </row>
    <row r="8581" spans="1:20" x14ac:dyDescent="0.25">
      <c r="A8581" s="5">
        <f>8574</f>
      </c>
      <c r="B8581" s="5" t="s">
        <v>8600</v>
      </c>
      <c r="C8581" s="5" t="s">
        <v>27</v>
      </c>
      <c r="D8581" s="5" t="s">
        <v>26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5">
        <v>0</v>
      </c>
      <c r="M8581" s="5">
        <v>0</v>
      </c>
      <c r="N8581" s="5">
        <v>0</v>
      </c>
      <c r="O8581" s="5">
        <v>0</v>
      </c>
      <c r="P8581" s="5">
        <v>10</v>
      </c>
      <c r="Q8581" s="5">
        <v>0</v>
      </c>
      <c r="R8581" s="5">
        <v>0</v>
      </c>
      <c r="S8581" s="5" t="s">
        <v>26</v>
      </c>
      <c r="T8581" s="5"/>
    </row>
    <row r="8582" spans="1:20" x14ac:dyDescent="0.25">
      <c r="A8582" s="5">
        <f>8575</f>
      </c>
      <c r="B8582" s="5" t="s">
        <v>8601</v>
      </c>
      <c r="C8582" s="5" t="s">
        <v>27</v>
      </c>
      <c r="D8582" s="5" t="s">
        <v>26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5">
        <v>0</v>
      </c>
      <c r="M8582" s="5">
        <v>0</v>
      </c>
      <c r="N8582" s="5">
        <v>0</v>
      </c>
      <c r="O8582" s="5">
        <v>0</v>
      </c>
      <c r="P8582" s="5">
        <v>10</v>
      </c>
      <c r="Q8582" s="5">
        <v>0</v>
      </c>
      <c r="R8582" s="5">
        <v>0</v>
      </c>
      <c r="S8582" s="5" t="s">
        <v>26</v>
      </c>
      <c r="T8582" s="5"/>
    </row>
    <row r="8583" spans="1:20" x14ac:dyDescent="0.25">
      <c r="A8583" s="5">
        <f>8576</f>
      </c>
      <c r="B8583" s="5" t="s">
        <v>8602</v>
      </c>
      <c r="C8583" s="5" t="s">
        <v>27</v>
      </c>
      <c r="D8583" s="5" t="s">
        <v>26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5">
        <v>0</v>
      </c>
      <c r="O8583" s="5">
        <v>0</v>
      </c>
      <c r="P8583" s="5">
        <v>10</v>
      </c>
      <c r="Q8583" s="5">
        <v>0</v>
      </c>
      <c r="R8583" s="5">
        <v>0</v>
      </c>
      <c r="S8583" s="5" t="s">
        <v>26</v>
      </c>
      <c r="T8583" s="5"/>
    </row>
    <row r="8584" spans="1:20" x14ac:dyDescent="0.25">
      <c r="A8584" s="5">
        <f>8577</f>
      </c>
      <c r="B8584" s="5" t="s">
        <v>8603</v>
      </c>
      <c r="C8584" s="5" t="s">
        <v>27</v>
      </c>
      <c r="D8584" s="5" t="s">
        <v>26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5">
        <v>0</v>
      </c>
      <c r="N8584" s="5">
        <v>0</v>
      </c>
      <c r="O8584" s="5">
        <v>0</v>
      </c>
      <c r="P8584" s="5">
        <v>10</v>
      </c>
      <c r="Q8584" s="5">
        <v>0</v>
      </c>
      <c r="R8584" s="5">
        <v>0</v>
      </c>
      <c r="S8584" s="5" t="s">
        <v>26</v>
      </c>
      <c r="T8584" s="5"/>
    </row>
    <row r="8585" spans="1:20" x14ac:dyDescent="0.25">
      <c r="A8585" s="5">
        <f>8578</f>
      </c>
      <c r="B8585" s="5" t="s">
        <v>8604</v>
      </c>
      <c r="C8585" s="5" t="s">
        <v>27</v>
      </c>
      <c r="D8585" s="5" t="s">
        <v>26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5">
        <v>0</v>
      </c>
      <c r="N8585" s="5">
        <v>0</v>
      </c>
      <c r="O8585" s="5">
        <v>0</v>
      </c>
      <c r="P8585" s="5">
        <v>10</v>
      </c>
      <c r="Q8585" s="5">
        <v>0</v>
      </c>
      <c r="R8585" s="5">
        <v>0</v>
      </c>
      <c r="S8585" s="5" t="s">
        <v>26</v>
      </c>
      <c r="T8585" s="5"/>
    </row>
    <row r="8586" spans="1:20" x14ac:dyDescent="0.25">
      <c r="A8586" s="5">
        <f>8579</f>
      </c>
      <c r="B8586" s="5" t="s">
        <v>8605</v>
      </c>
      <c r="C8586" s="5" t="s">
        <v>27</v>
      </c>
      <c r="D8586" s="5" t="s">
        <v>26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s="5">
        <v>0</v>
      </c>
      <c r="N8586" s="5">
        <v>0</v>
      </c>
      <c r="O8586" s="5">
        <v>0</v>
      </c>
      <c r="P8586" s="5">
        <v>10</v>
      </c>
      <c r="Q8586" s="5">
        <v>0</v>
      </c>
      <c r="R8586" s="5">
        <v>0</v>
      </c>
      <c r="S8586" s="5" t="s">
        <v>26</v>
      </c>
      <c r="T8586" s="5"/>
    </row>
    <row r="8587" spans="1:20" x14ac:dyDescent="0.25">
      <c r="A8587" s="5">
        <f>8580</f>
      </c>
      <c r="B8587" s="5" t="s">
        <v>8606</v>
      </c>
      <c r="C8587" s="5" t="s">
        <v>27</v>
      </c>
      <c r="D8587" s="5" t="s">
        <v>26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5">
        <v>0</v>
      </c>
      <c r="M8587" s="5">
        <v>0</v>
      </c>
      <c r="N8587" s="5">
        <v>0</v>
      </c>
      <c r="O8587" s="5">
        <v>0</v>
      </c>
      <c r="P8587" s="5">
        <v>10</v>
      </c>
      <c r="Q8587" s="5">
        <v>0</v>
      </c>
      <c r="R8587" s="5">
        <v>0</v>
      </c>
      <c r="S8587" s="5" t="s">
        <v>26</v>
      </c>
      <c r="T8587" s="5"/>
    </row>
    <row r="8588" spans="1:20" x14ac:dyDescent="0.25">
      <c r="A8588" s="5">
        <f>8581</f>
      </c>
      <c r="B8588" s="5" t="s">
        <v>8607</v>
      </c>
      <c r="C8588" s="5" t="s">
        <v>27</v>
      </c>
      <c r="D8588" s="5" t="s">
        <v>26</v>
      </c>
      <c r="E8588" s="5">
        <v>0</v>
      </c>
      <c r="F8588" s="5">
        <v>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5">
        <v>0</v>
      </c>
      <c r="M8588" s="5">
        <v>0</v>
      </c>
      <c r="N8588" s="5">
        <v>0</v>
      </c>
      <c r="O8588" s="5">
        <v>0</v>
      </c>
      <c r="P8588" s="5">
        <v>10</v>
      </c>
      <c r="Q8588" s="5">
        <v>0</v>
      </c>
      <c r="R8588" s="5">
        <v>0</v>
      </c>
      <c r="S8588" s="5" t="s">
        <v>26</v>
      </c>
      <c r="T8588" s="5"/>
    </row>
    <row r="8589" spans="1:20" x14ac:dyDescent="0.25">
      <c r="A8589" s="5">
        <f>8582</f>
      </c>
      <c r="B8589" s="5" t="s">
        <v>8608</v>
      </c>
      <c r="C8589" s="5" t="s">
        <v>27</v>
      </c>
      <c r="D8589" s="5" t="s">
        <v>26</v>
      </c>
      <c r="E8589" s="5">
        <v>0</v>
      </c>
      <c r="F8589" s="5">
        <v>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5">
        <v>0</v>
      </c>
      <c r="M8589" s="5">
        <v>0</v>
      </c>
      <c r="N8589" s="5">
        <v>0</v>
      </c>
      <c r="O8589" s="5">
        <v>0</v>
      </c>
      <c r="P8589" s="5">
        <v>10</v>
      </c>
      <c r="Q8589" s="5">
        <v>0</v>
      </c>
      <c r="R8589" s="5">
        <v>0</v>
      </c>
      <c r="S8589" s="5" t="s">
        <v>26</v>
      </c>
      <c r="T8589" s="5"/>
    </row>
    <row r="8590" spans="1:20" x14ac:dyDescent="0.25">
      <c r="A8590" s="5">
        <f>8583</f>
      </c>
      <c r="B8590" s="5" t="s">
        <v>8609</v>
      </c>
      <c r="C8590" s="5" t="s">
        <v>27</v>
      </c>
      <c r="D8590" s="5" t="s">
        <v>26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5">
        <v>0</v>
      </c>
      <c r="O8590" s="5">
        <v>0</v>
      </c>
      <c r="P8590" s="5">
        <v>10</v>
      </c>
      <c r="Q8590" s="5">
        <v>0</v>
      </c>
      <c r="R8590" s="5">
        <v>0</v>
      </c>
      <c r="S8590" s="5" t="s">
        <v>26</v>
      </c>
      <c r="T8590" s="5"/>
    </row>
    <row r="8591" spans="1:20" x14ac:dyDescent="0.25">
      <c r="A8591" s="5">
        <f>8584</f>
      </c>
      <c r="B8591" s="5" t="s">
        <v>8610</v>
      </c>
      <c r="C8591" s="5" t="s">
        <v>27</v>
      </c>
      <c r="D8591" s="5" t="s">
        <v>26</v>
      </c>
      <c r="E8591" s="5">
        <v>0</v>
      </c>
      <c r="F8591" s="5">
        <v>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5">
        <v>0</v>
      </c>
      <c r="N8591" s="5">
        <v>0</v>
      </c>
      <c r="O8591" s="5">
        <v>0</v>
      </c>
      <c r="P8591" s="5">
        <v>10</v>
      </c>
      <c r="Q8591" s="5">
        <v>0</v>
      </c>
      <c r="R8591" s="5">
        <v>0</v>
      </c>
      <c r="S8591" s="5" t="s">
        <v>26</v>
      </c>
      <c r="T8591" s="5"/>
    </row>
    <row r="8592" spans="1:20" x14ac:dyDescent="0.25">
      <c r="A8592" s="5">
        <f>8585</f>
      </c>
      <c r="B8592" s="5" t="s">
        <v>8611</v>
      </c>
      <c r="C8592" s="5" t="s">
        <v>27</v>
      </c>
      <c r="D8592" s="5" t="s">
        <v>26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5">
        <v>0</v>
      </c>
      <c r="N8592" s="5">
        <v>0</v>
      </c>
      <c r="O8592" s="5">
        <v>0</v>
      </c>
      <c r="P8592" s="5">
        <v>10</v>
      </c>
      <c r="Q8592" s="5">
        <v>0</v>
      </c>
      <c r="R8592" s="5">
        <v>0</v>
      </c>
      <c r="S8592" s="5" t="s">
        <v>26</v>
      </c>
      <c r="T8592" s="5"/>
    </row>
    <row r="8593" spans="1:20" x14ac:dyDescent="0.25">
      <c r="A8593" s="5">
        <f>8586</f>
      </c>
      <c r="B8593" s="5" t="s">
        <v>8612</v>
      </c>
      <c r="C8593" s="5" t="s">
        <v>27</v>
      </c>
      <c r="D8593" s="5" t="s">
        <v>26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0</v>
      </c>
      <c r="M8593" s="5">
        <v>0</v>
      </c>
      <c r="N8593" s="5">
        <v>0</v>
      </c>
      <c r="O8593" s="5">
        <v>0</v>
      </c>
      <c r="P8593" s="5">
        <v>10</v>
      </c>
      <c r="Q8593" s="5">
        <v>0</v>
      </c>
      <c r="R8593" s="5">
        <v>0</v>
      </c>
      <c r="S8593" s="5" t="s">
        <v>26</v>
      </c>
      <c r="T8593" s="5"/>
    </row>
    <row r="8594" spans="1:20" x14ac:dyDescent="0.25">
      <c r="A8594" s="5">
        <f>8587</f>
      </c>
      <c r="B8594" s="5" t="s">
        <v>8613</v>
      </c>
      <c r="C8594" s="5" t="s">
        <v>27</v>
      </c>
      <c r="D8594" s="5" t="s">
        <v>26</v>
      </c>
      <c r="E8594" s="5">
        <v>0</v>
      </c>
      <c r="F8594" s="5">
        <v>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0</v>
      </c>
      <c r="M8594" s="5">
        <v>0</v>
      </c>
      <c r="N8594" s="5">
        <v>0</v>
      </c>
      <c r="O8594" s="5">
        <v>0</v>
      </c>
      <c r="P8594" s="5">
        <v>10</v>
      </c>
      <c r="Q8594" s="5">
        <v>0</v>
      </c>
      <c r="R8594" s="5">
        <v>0</v>
      </c>
      <c r="S8594" s="5" t="s">
        <v>26</v>
      </c>
      <c r="T8594" s="5"/>
    </row>
    <row r="8595" spans="1:20" x14ac:dyDescent="0.25">
      <c r="A8595" s="5">
        <f>8588</f>
      </c>
      <c r="B8595" s="5" t="s">
        <v>8614</v>
      </c>
      <c r="C8595" s="5" t="s">
        <v>27</v>
      </c>
      <c r="D8595" s="5" t="s">
        <v>26</v>
      </c>
      <c r="E8595" s="5">
        <v>0</v>
      </c>
      <c r="F8595" s="5">
        <v>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5">
        <v>0</v>
      </c>
      <c r="M8595" s="5">
        <v>0</v>
      </c>
      <c r="N8595" s="5">
        <v>0</v>
      </c>
      <c r="O8595" s="5">
        <v>0</v>
      </c>
      <c r="P8595" s="5">
        <v>10</v>
      </c>
      <c r="Q8595" s="5">
        <v>0</v>
      </c>
      <c r="R8595" s="5">
        <v>0</v>
      </c>
      <c r="S8595" s="5" t="s">
        <v>26</v>
      </c>
      <c r="T8595" s="5"/>
    </row>
    <row r="8596" spans="1:20" x14ac:dyDescent="0.25">
      <c r="A8596" s="5">
        <f>8589</f>
      </c>
      <c r="B8596" s="5" t="s">
        <v>8615</v>
      </c>
      <c r="C8596" s="5" t="s">
        <v>27</v>
      </c>
      <c r="D8596" s="5" t="s">
        <v>26</v>
      </c>
      <c r="E8596" s="5">
        <v>0</v>
      </c>
      <c r="F8596" s="5">
        <v>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0</v>
      </c>
      <c r="M8596" s="5">
        <v>0</v>
      </c>
      <c r="N8596" s="5">
        <v>0</v>
      </c>
      <c r="O8596" s="5">
        <v>0</v>
      </c>
      <c r="P8596" s="5">
        <v>10</v>
      </c>
      <c r="Q8596" s="5">
        <v>0</v>
      </c>
      <c r="R8596" s="5">
        <v>0</v>
      </c>
      <c r="S8596" s="5" t="s">
        <v>26</v>
      </c>
      <c r="T8596" s="5"/>
    </row>
    <row r="8597" spans="1:20" x14ac:dyDescent="0.25">
      <c r="A8597" s="5">
        <f>8590</f>
      </c>
      <c r="B8597" s="5" t="s">
        <v>8616</v>
      </c>
      <c r="C8597" s="5" t="s">
        <v>27</v>
      </c>
      <c r="D8597" s="5" t="s">
        <v>26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0</v>
      </c>
      <c r="M8597" s="5">
        <v>0</v>
      </c>
      <c r="N8597" s="5">
        <v>0</v>
      </c>
      <c r="O8597" s="5">
        <v>0</v>
      </c>
      <c r="P8597" s="5">
        <v>10</v>
      </c>
      <c r="Q8597" s="5">
        <v>0</v>
      </c>
      <c r="R8597" s="5">
        <v>0</v>
      </c>
      <c r="S8597" s="5" t="s">
        <v>26</v>
      </c>
      <c r="T8597" s="5"/>
    </row>
    <row r="8598" spans="1:20" x14ac:dyDescent="0.25">
      <c r="A8598" s="5">
        <f>8591</f>
      </c>
      <c r="B8598" s="5" t="s">
        <v>8617</v>
      </c>
      <c r="C8598" s="5" t="s">
        <v>27</v>
      </c>
      <c r="D8598" s="5" t="s">
        <v>26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5">
        <v>0</v>
      </c>
      <c r="N8598" s="5">
        <v>0</v>
      </c>
      <c r="O8598" s="5">
        <v>0</v>
      </c>
      <c r="P8598" s="5">
        <v>10</v>
      </c>
      <c r="Q8598" s="5">
        <v>0</v>
      </c>
      <c r="R8598" s="5">
        <v>0</v>
      </c>
      <c r="S8598" s="5" t="s">
        <v>26</v>
      </c>
      <c r="T8598" s="5"/>
    </row>
    <row r="8599" spans="1:20" x14ac:dyDescent="0.25">
      <c r="A8599" s="5">
        <f>8592</f>
      </c>
      <c r="B8599" s="5" t="s">
        <v>8618</v>
      </c>
      <c r="C8599" s="5" t="s">
        <v>27</v>
      </c>
      <c r="D8599" s="5" t="s">
        <v>26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5">
        <v>0</v>
      </c>
      <c r="M8599" s="5">
        <v>0</v>
      </c>
      <c r="N8599" s="5">
        <v>0</v>
      </c>
      <c r="O8599" s="5">
        <v>0</v>
      </c>
      <c r="P8599" s="5">
        <v>10</v>
      </c>
      <c r="Q8599" s="5">
        <v>0</v>
      </c>
      <c r="R8599" s="5">
        <v>0</v>
      </c>
      <c r="S8599" s="5" t="s">
        <v>26</v>
      </c>
      <c r="T8599" s="5"/>
    </row>
    <row r="8600" spans="1:20" x14ac:dyDescent="0.25">
      <c r="A8600" s="5">
        <f>8593</f>
      </c>
      <c r="B8600" s="5" t="s">
        <v>8619</v>
      </c>
      <c r="C8600" s="5" t="s">
        <v>27</v>
      </c>
      <c r="D8600" s="5" t="s">
        <v>26</v>
      </c>
      <c r="E8600" s="5">
        <v>0</v>
      </c>
      <c r="F8600" s="5">
        <v>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5">
        <v>0</v>
      </c>
      <c r="M8600" s="5">
        <v>0</v>
      </c>
      <c r="N8600" s="5">
        <v>0</v>
      </c>
      <c r="O8600" s="5">
        <v>0</v>
      </c>
      <c r="P8600" s="5">
        <v>10</v>
      </c>
      <c r="Q8600" s="5">
        <v>0</v>
      </c>
      <c r="R8600" s="5">
        <v>0</v>
      </c>
      <c r="S8600" s="5" t="s">
        <v>26</v>
      </c>
      <c r="T8600" s="5"/>
    </row>
    <row r="8601" spans="1:20" x14ac:dyDescent="0.25">
      <c r="A8601" s="5">
        <f>8594</f>
      </c>
      <c r="B8601" s="5" t="s">
        <v>8620</v>
      </c>
      <c r="C8601" s="5" t="s">
        <v>27</v>
      </c>
      <c r="D8601" s="5" t="s">
        <v>26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5">
        <v>0</v>
      </c>
      <c r="M8601" s="5">
        <v>0</v>
      </c>
      <c r="N8601" s="5">
        <v>0</v>
      </c>
      <c r="O8601" s="5">
        <v>0</v>
      </c>
      <c r="P8601" s="5">
        <v>10</v>
      </c>
      <c r="Q8601" s="5">
        <v>0</v>
      </c>
      <c r="R8601" s="5">
        <v>0</v>
      </c>
      <c r="S8601" s="5" t="s">
        <v>26</v>
      </c>
      <c r="T8601" s="5"/>
    </row>
    <row r="8602" spans="1:20" x14ac:dyDescent="0.25">
      <c r="A8602" s="5">
        <f>8595</f>
      </c>
      <c r="B8602" s="5" t="s">
        <v>8621</v>
      </c>
      <c r="C8602" s="5" t="s">
        <v>27</v>
      </c>
      <c r="D8602" s="5" t="s">
        <v>26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5">
        <v>0</v>
      </c>
      <c r="M8602" s="5">
        <v>0</v>
      </c>
      <c r="N8602" s="5">
        <v>0</v>
      </c>
      <c r="O8602" s="5">
        <v>0</v>
      </c>
      <c r="P8602" s="5">
        <v>10</v>
      </c>
      <c r="Q8602" s="5">
        <v>0</v>
      </c>
      <c r="R8602" s="5">
        <v>0</v>
      </c>
      <c r="S8602" s="5" t="s">
        <v>26</v>
      </c>
      <c r="T8602" s="5"/>
    </row>
    <row r="8603" spans="1:20" x14ac:dyDescent="0.25">
      <c r="A8603" s="5">
        <f>8596</f>
      </c>
      <c r="B8603" s="5" t="s">
        <v>8622</v>
      </c>
      <c r="C8603" s="5" t="s">
        <v>27</v>
      </c>
      <c r="D8603" s="5" t="s">
        <v>26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5">
        <v>0</v>
      </c>
      <c r="N8603" s="5">
        <v>0</v>
      </c>
      <c r="O8603" s="5">
        <v>0</v>
      </c>
      <c r="P8603" s="5">
        <v>10</v>
      </c>
      <c r="Q8603" s="5">
        <v>0</v>
      </c>
      <c r="R8603" s="5">
        <v>0</v>
      </c>
      <c r="S8603" s="5" t="s">
        <v>26</v>
      </c>
      <c r="T8603" s="5"/>
    </row>
    <row r="8604" spans="1:20" x14ac:dyDescent="0.25">
      <c r="A8604" s="5">
        <f>8597</f>
      </c>
      <c r="B8604" s="5" t="s">
        <v>8623</v>
      </c>
      <c r="C8604" s="5" t="s">
        <v>27</v>
      </c>
      <c r="D8604" s="5" t="s">
        <v>26</v>
      </c>
      <c r="E8604" s="5">
        <v>0</v>
      </c>
      <c r="F8604" s="5">
        <v>0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5">
        <v>0</v>
      </c>
      <c r="N8604" s="5">
        <v>0</v>
      </c>
      <c r="O8604" s="5">
        <v>0</v>
      </c>
      <c r="P8604" s="5">
        <v>10</v>
      </c>
      <c r="Q8604" s="5">
        <v>0</v>
      </c>
      <c r="R8604" s="5">
        <v>0</v>
      </c>
      <c r="S8604" s="5" t="s">
        <v>26</v>
      </c>
      <c r="T8604" s="5"/>
    </row>
    <row r="8605" spans="1:20" x14ac:dyDescent="0.25">
      <c r="A8605" s="5">
        <f>8598</f>
      </c>
      <c r="B8605" s="5" t="s">
        <v>8624</v>
      </c>
      <c r="C8605" s="5" t="s">
        <v>27</v>
      </c>
      <c r="D8605" s="5" t="s">
        <v>26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5">
        <v>0</v>
      </c>
      <c r="N8605" s="5">
        <v>0</v>
      </c>
      <c r="O8605" s="5">
        <v>0</v>
      </c>
      <c r="P8605" s="5">
        <v>10</v>
      </c>
      <c r="Q8605" s="5">
        <v>0</v>
      </c>
      <c r="R8605" s="5">
        <v>0</v>
      </c>
      <c r="S8605" s="5" t="s">
        <v>26</v>
      </c>
      <c r="T8605" s="5"/>
    </row>
    <row r="8606" spans="1:20" x14ac:dyDescent="0.25">
      <c r="A8606" s="5">
        <f>8599</f>
      </c>
      <c r="B8606" s="5" t="s">
        <v>8625</v>
      </c>
      <c r="C8606" s="5" t="s">
        <v>27</v>
      </c>
      <c r="D8606" s="5" t="s">
        <v>26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5">
        <v>0</v>
      </c>
      <c r="N8606" s="5">
        <v>0</v>
      </c>
      <c r="O8606" s="5">
        <v>0</v>
      </c>
      <c r="P8606" s="5">
        <v>10</v>
      </c>
      <c r="Q8606" s="5">
        <v>0</v>
      </c>
      <c r="R8606" s="5">
        <v>0</v>
      </c>
      <c r="S8606" s="5" t="s">
        <v>26</v>
      </c>
      <c r="T8606" s="5"/>
    </row>
    <row r="8607" spans="1:20" x14ac:dyDescent="0.25">
      <c r="A8607" s="5">
        <f>8600</f>
      </c>
      <c r="B8607" s="5" t="s">
        <v>8626</v>
      </c>
      <c r="C8607" s="5" t="s">
        <v>27</v>
      </c>
      <c r="D8607" s="5" t="s">
        <v>26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5">
        <v>0</v>
      </c>
      <c r="O8607" s="5">
        <v>0</v>
      </c>
      <c r="P8607" s="5">
        <v>10</v>
      </c>
      <c r="Q8607" s="5">
        <v>0</v>
      </c>
      <c r="R8607" s="5">
        <v>0</v>
      </c>
      <c r="S8607" s="5" t="s">
        <v>26</v>
      </c>
      <c r="T8607" s="5"/>
    </row>
    <row r="8608" spans="1:20" x14ac:dyDescent="0.25">
      <c r="A8608" s="5">
        <f>8601</f>
      </c>
      <c r="B8608" s="5" t="s">
        <v>8627</v>
      </c>
      <c r="C8608" s="5" t="s">
        <v>27</v>
      </c>
      <c r="D8608" s="5" t="s">
        <v>26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5">
        <v>0</v>
      </c>
      <c r="O8608" s="5">
        <v>0</v>
      </c>
      <c r="P8608" s="5">
        <v>10</v>
      </c>
      <c r="Q8608" s="5">
        <v>0</v>
      </c>
      <c r="R8608" s="5">
        <v>0</v>
      </c>
      <c r="S8608" s="5" t="s">
        <v>26</v>
      </c>
      <c r="T8608" s="5"/>
    </row>
    <row r="8609" spans="1:20" x14ac:dyDescent="0.25">
      <c r="A8609" s="5">
        <f>8602</f>
      </c>
      <c r="B8609" s="5" t="s">
        <v>8628</v>
      </c>
      <c r="C8609" s="5" t="s">
        <v>27</v>
      </c>
      <c r="D8609" s="5" t="s">
        <v>26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5">
        <v>0</v>
      </c>
      <c r="N8609" s="5">
        <v>0</v>
      </c>
      <c r="O8609" s="5">
        <v>0</v>
      </c>
      <c r="P8609" s="5">
        <v>10</v>
      </c>
      <c r="Q8609" s="5">
        <v>0</v>
      </c>
      <c r="R8609" s="5">
        <v>0</v>
      </c>
      <c r="S8609" s="5" t="s">
        <v>26</v>
      </c>
      <c r="T8609" s="5"/>
    </row>
    <row r="8610" spans="1:20" x14ac:dyDescent="0.25">
      <c r="A8610" s="5">
        <f>8603</f>
      </c>
      <c r="B8610" s="5" t="s">
        <v>8629</v>
      </c>
      <c r="C8610" s="5" t="s">
        <v>27</v>
      </c>
      <c r="D8610" s="5" t="s">
        <v>26</v>
      </c>
      <c r="E8610" s="5">
        <v>0</v>
      </c>
      <c r="F8610" s="5">
        <v>0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5">
        <v>0</v>
      </c>
      <c r="M8610" s="5">
        <v>0</v>
      </c>
      <c r="N8610" s="5">
        <v>0</v>
      </c>
      <c r="O8610" s="5">
        <v>0</v>
      </c>
      <c r="P8610" s="5">
        <v>10</v>
      </c>
      <c r="Q8610" s="5">
        <v>0</v>
      </c>
      <c r="R8610" s="5">
        <v>0</v>
      </c>
      <c r="S8610" s="5" t="s">
        <v>26</v>
      </c>
      <c r="T8610" s="5"/>
    </row>
    <row r="8611" spans="1:20" x14ac:dyDescent="0.25">
      <c r="A8611" s="5">
        <f>8604</f>
      </c>
      <c r="B8611" s="5" t="s">
        <v>8630</v>
      </c>
      <c r="C8611" s="5" t="s">
        <v>27</v>
      </c>
      <c r="D8611" s="5" t="s">
        <v>26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5">
        <v>0</v>
      </c>
      <c r="N8611" s="5">
        <v>0</v>
      </c>
      <c r="O8611" s="5">
        <v>0</v>
      </c>
      <c r="P8611" s="5">
        <v>10</v>
      </c>
      <c r="Q8611" s="5">
        <v>0</v>
      </c>
      <c r="R8611" s="5">
        <v>0</v>
      </c>
      <c r="S8611" s="5" t="s">
        <v>26</v>
      </c>
      <c r="T8611" s="5"/>
    </row>
    <row r="8612" spans="1:20" x14ac:dyDescent="0.25">
      <c r="A8612" s="5">
        <f>8605</f>
      </c>
      <c r="B8612" s="5" t="s">
        <v>8631</v>
      </c>
      <c r="C8612" s="5" t="s">
        <v>27</v>
      </c>
      <c r="D8612" s="5" t="s">
        <v>26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5">
        <v>0</v>
      </c>
      <c r="M8612" s="5">
        <v>0</v>
      </c>
      <c r="N8612" s="5">
        <v>0</v>
      </c>
      <c r="O8612" s="5">
        <v>0</v>
      </c>
      <c r="P8612" s="5">
        <v>10</v>
      </c>
      <c r="Q8612" s="5">
        <v>0</v>
      </c>
      <c r="R8612" s="5">
        <v>0</v>
      </c>
      <c r="S8612" s="5" t="s">
        <v>26</v>
      </c>
      <c r="T8612" s="5"/>
    </row>
    <row r="8613" spans="1:20" x14ac:dyDescent="0.25">
      <c r="A8613" s="5">
        <f>8606</f>
      </c>
      <c r="B8613" s="5" t="s">
        <v>8632</v>
      </c>
      <c r="C8613" s="5" t="s">
        <v>27</v>
      </c>
      <c r="D8613" s="5" t="s">
        <v>26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5">
        <v>0</v>
      </c>
      <c r="M8613" s="5">
        <v>0</v>
      </c>
      <c r="N8613" s="5">
        <v>0</v>
      </c>
      <c r="O8613" s="5">
        <v>0</v>
      </c>
      <c r="P8613" s="5">
        <v>10</v>
      </c>
      <c r="Q8613" s="5">
        <v>0</v>
      </c>
      <c r="R8613" s="5">
        <v>0</v>
      </c>
      <c r="S8613" s="5" t="s">
        <v>26</v>
      </c>
      <c r="T8613" s="5"/>
    </row>
    <row r="8614" spans="1:20" x14ac:dyDescent="0.25">
      <c r="A8614" s="5">
        <f>8607</f>
      </c>
      <c r="B8614" s="5" t="s">
        <v>8633</v>
      </c>
      <c r="C8614" s="5" t="s">
        <v>27</v>
      </c>
      <c r="D8614" s="5" t="s">
        <v>26</v>
      </c>
      <c r="E8614" s="5">
        <v>0</v>
      </c>
      <c r="F8614" s="5">
        <v>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5">
        <v>0</v>
      </c>
      <c r="M8614" s="5">
        <v>0</v>
      </c>
      <c r="N8614" s="5">
        <v>0</v>
      </c>
      <c r="O8614" s="5">
        <v>0</v>
      </c>
      <c r="P8614" s="5">
        <v>10</v>
      </c>
      <c r="Q8614" s="5">
        <v>0</v>
      </c>
      <c r="R8614" s="5">
        <v>0</v>
      </c>
      <c r="S8614" s="5" t="s">
        <v>26</v>
      </c>
      <c r="T8614" s="5"/>
    </row>
    <row r="8615" spans="1:20" x14ac:dyDescent="0.25">
      <c r="A8615" s="5">
        <f>8608</f>
      </c>
      <c r="B8615" s="5" t="s">
        <v>8634</v>
      </c>
      <c r="C8615" s="5" t="s">
        <v>27</v>
      </c>
      <c r="D8615" s="5" t="s">
        <v>26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5">
        <v>0</v>
      </c>
      <c r="O8615" s="5">
        <v>0</v>
      </c>
      <c r="P8615" s="5">
        <v>10</v>
      </c>
      <c r="Q8615" s="5">
        <v>0</v>
      </c>
      <c r="R8615" s="5">
        <v>0</v>
      </c>
      <c r="S8615" s="5" t="s">
        <v>26</v>
      </c>
      <c r="T8615" s="5"/>
    </row>
    <row r="8616" spans="1:20" x14ac:dyDescent="0.25">
      <c r="A8616" s="5">
        <f>8609</f>
      </c>
      <c r="B8616" s="5" t="s">
        <v>8635</v>
      </c>
      <c r="C8616" s="5" t="s">
        <v>27</v>
      </c>
      <c r="D8616" s="5" t="s">
        <v>26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5">
        <v>0</v>
      </c>
      <c r="N8616" s="5">
        <v>0</v>
      </c>
      <c r="O8616" s="5">
        <v>0</v>
      </c>
      <c r="P8616" s="5">
        <v>10</v>
      </c>
      <c r="Q8616" s="5">
        <v>0</v>
      </c>
      <c r="R8616" s="5">
        <v>0</v>
      </c>
      <c r="S8616" s="5" t="s">
        <v>26</v>
      </c>
      <c r="T8616" s="5"/>
    </row>
    <row r="8617" spans="1:20" x14ac:dyDescent="0.25">
      <c r="A8617" s="5">
        <f>8610</f>
      </c>
      <c r="B8617" s="5" t="s">
        <v>8636</v>
      </c>
      <c r="C8617" s="5" t="s">
        <v>27</v>
      </c>
      <c r="D8617" s="5" t="s">
        <v>26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5">
        <v>0</v>
      </c>
      <c r="O8617" s="5">
        <v>0</v>
      </c>
      <c r="P8617" s="5">
        <v>10</v>
      </c>
      <c r="Q8617" s="5">
        <v>0</v>
      </c>
      <c r="R8617" s="5">
        <v>0</v>
      </c>
      <c r="S8617" s="5" t="s">
        <v>26</v>
      </c>
      <c r="T8617" s="5"/>
    </row>
    <row r="8618" spans="1:20" x14ac:dyDescent="0.25">
      <c r="A8618" s="5">
        <f>8611</f>
      </c>
      <c r="B8618" s="5" t="s">
        <v>8637</v>
      </c>
      <c r="C8618" s="5" t="s">
        <v>27</v>
      </c>
      <c r="D8618" s="5" t="s">
        <v>26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5">
        <v>0</v>
      </c>
      <c r="N8618" s="5">
        <v>0</v>
      </c>
      <c r="O8618" s="5">
        <v>0</v>
      </c>
      <c r="P8618" s="5">
        <v>10</v>
      </c>
      <c r="Q8618" s="5">
        <v>0</v>
      </c>
      <c r="R8618" s="5">
        <v>0</v>
      </c>
      <c r="S8618" s="5" t="s">
        <v>26</v>
      </c>
      <c r="T8618" s="5"/>
    </row>
    <row r="8619" spans="1:20" x14ac:dyDescent="0.25">
      <c r="A8619" s="5">
        <f>8612</f>
      </c>
      <c r="B8619" s="5" t="s">
        <v>8638</v>
      </c>
      <c r="C8619" s="5" t="s">
        <v>27</v>
      </c>
      <c r="D8619" s="5" t="s">
        <v>26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5">
        <v>0</v>
      </c>
      <c r="N8619" s="5">
        <v>0</v>
      </c>
      <c r="O8619" s="5">
        <v>0</v>
      </c>
      <c r="P8619" s="5">
        <v>10</v>
      </c>
      <c r="Q8619" s="5">
        <v>0</v>
      </c>
      <c r="R8619" s="5">
        <v>0</v>
      </c>
      <c r="S8619" s="5" t="s">
        <v>26</v>
      </c>
      <c r="T8619" s="5"/>
    </row>
    <row r="8620" spans="1:20" x14ac:dyDescent="0.25">
      <c r="A8620" s="5">
        <f>8613</f>
      </c>
      <c r="B8620" s="5" t="s">
        <v>8639</v>
      </c>
      <c r="C8620" s="5" t="s">
        <v>27</v>
      </c>
      <c r="D8620" s="5" t="s">
        <v>26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5">
        <v>0</v>
      </c>
      <c r="N8620" s="5">
        <v>0</v>
      </c>
      <c r="O8620" s="5">
        <v>0</v>
      </c>
      <c r="P8620" s="5">
        <v>10</v>
      </c>
      <c r="Q8620" s="5">
        <v>0</v>
      </c>
      <c r="R8620" s="5">
        <v>0</v>
      </c>
      <c r="S8620" s="5" t="s">
        <v>26</v>
      </c>
      <c r="T8620" s="5"/>
    </row>
    <row r="8621" spans="1:20" x14ac:dyDescent="0.25">
      <c r="A8621" s="5">
        <f>8614</f>
      </c>
      <c r="B8621" s="5" t="s">
        <v>8640</v>
      </c>
      <c r="C8621" s="5" t="s">
        <v>27</v>
      </c>
      <c r="D8621" s="5" t="s">
        <v>26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5">
        <v>0</v>
      </c>
      <c r="O8621" s="5">
        <v>0</v>
      </c>
      <c r="P8621" s="5">
        <v>10</v>
      </c>
      <c r="Q8621" s="5">
        <v>0</v>
      </c>
      <c r="R8621" s="5">
        <v>0</v>
      </c>
      <c r="S8621" s="5" t="s">
        <v>26</v>
      </c>
      <c r="T8621" s="5"/>
    </row>
    <row r="8622" spans="1:20" x14ac:dyDescent="0.25">
      <c r="A8622" s="5">
        <f>8615</f>
      </c>
      <c r="B8622" s="5" t="s">
        <v>8641</v>
      </c>
      <c r="C8622" s="5" t="s">
        <v>27</v>
      </c>
      <c r="D8622" s="5" t="s">
        <v>26</v>
      </c>
      <c r="E8622" s="5">
        <v>0</v>
      </c>
      <c r="F8622" s="5">
        <v>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5">
        <v>0</v>
      </c>
      <c r="M8622" s="5">
        <v>0</v>
      </c>
      <c r="N8622" s="5">
        <v>0</v>
      </c>
      <c r="O8622" s="5">
        <v>0</v>
      </c>
      <c r="P8622" s="5">
        <v>10</v>
      </c>
      <c r="Q8622" s="5">
        <v>0</v>
      </c>
      <c r="R8622" s="5">
        <v>0</v>
      </c>
      <c r="S8622" s="5" t="s">
        <v>26</v>
      </c>
      <c r="T8622" s="5"/>
    </row>
    <row r="8623" spans="1:20" x14ac:dyDescent="0.25">
      <c r="A8623" s="5">
        <f>8616</f>
      </c>
      <c r="B8623" s="5" t="s">
        <v>8642</v>
      </c>
      <c r="C8623" s="5" t="s">
        <v>27</v>
      </c>
      <c r="D8623" s="5" t="s">
        <v>26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5">
        <v>0</v>
      </c>
      <c r="M8623" s="5">
        <v>0</v>
      </c>
      <c r="N8623" s="5">
        <v>0</v>
      </c>
      <c r="O8623" s="5">
        <v>0</v>
      </c>
      <c r="P8623" s="5">
        <v>10</v>
      </c>
      <c r="Q8623" s="5">
        <v>0</v>
      </c>
      <c r="R8623" s="5">
        <v>0</v>
      </c>
      <c r="S8623" s="5" t="s">
        <v>26</v>
      </c>
      <c r="T8623" s="5"/>
    </row>
    <row r="8624" spans="1:20" x14ac:dyDescent="0.25">
      <c r="A8624" s="5">
        <f>8617</f>
      </c>
      <c r="B8624" s="5" t="s">
        <v>8643</v>
      </c>
      <c r="C8624" s="5" t="s">
        <v>27</v>
      </c>
      <c r="D8624" s="5" t="s">
        <v>26</v>
      </c>
      <c r="E8624" s="5">
        <v>0</v>
      </c>
      <c r="F8624" s="5">
        <v>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5">
        <v>0</v>
      </c>
      <c r="M8624" s="5">
        <v>0</v>
      </c>
      <c r="N8624" s="5">
        <v>0</v>
      </c>
      <c r="O8624" s="5">
        <v>0</v>
      </c>
      <c r="P8624" s="5">
        <v>10</v>
      </c>
      <c r="Q8624" s="5">
        <v>0</v>
      </c>
      <c r="R8624" s="5">
        <v>0</v>
      </c>
      <c r="S8624" s="5" t="s">
        <v>26</v>
      </c>
      <c r="T8624" s="5"/>
    </row>
    <row r="8625" spans="1:20" x14ac:dyDescent="0.25">
      <c r="A8625" s="5">
        <f>8618</f>
      </c>
      <c r="B8625" s="5" t="s">
        <v>8644</v>
      </c>
      <c r="C8625" s="5" t="s">
        <v>27</v>
      </c>
      <c r="D8625" s="5" t="s">
        <v>26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5">
        <v>0</v>
      </c>
      <c r="M8625" s="5">
        <v>0</v>
      </c>
      <c r="N8625" s="5">
        <v>0</v>
      </c>
      <c r="O8625" s="5">
        <v>0</v>
      </c>
      <c r="P8625" s="5">
        <v>10</v>
      </c>
      <c r="Q8625" s="5">
        <v>0</v>
      </c>
      <c r="R8625" s="5">
        <v>0</v>
      </c>
      <c r="S8625" s="5" t="s">
        <v>26</v>
      </c>
      <c r="T8625" s="5"/>
    </row>
    <row r="8626" spans="1:20" x14ac:dyDescent="0.25">
      <c r="A8626" s="5">
        <f>8619</f>
      </c>
      <c r="B8626" s="5" t="s">
        <v>8645</v>
      </c>
      <c r="C8626" s="5" t="s">
        <v>27</v>
      </c>
      <c r="D8626" s="5" t="s">
        <v>26</v>
      </c>
      <c r="E8626" s="5">
        <v>0</v>
      </c>
      <c r="F8626" s="5">
        <v>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5">
        <v>0</v>
      </c>
      <c r="M8626" s="5">
        <v>0</v>
      </c>
      <c r="N8626" s="5">
        <v>0</v>
      </c>
      <c r="O8626" s="5">
        <v>0</v>
      </c>
      <c r="P8626" s="5">
        <v>10</v>
      </c>
      <c r="Q8626" s="5">
        <v>0</v>
      </c>
      <c r="R8626" s="5">
        <v>0</v>
      </c>
      <c r="S8626" s="5" t="s">
        <v>26</v>
      </c>
      <c r="T8626" s="5"/>
    </row>
    <row r="8627" spans="1:20" x14ac:dyDescent="0.25">
      <c r="A8627" s="5">
        <f>8620</f>
      </c>
      <c r="B8627" s="5" t="s">
        <v>8646</v>
      </c>
      <c r="C8627" s="5" t="s">
        <v>27</v>
      </c>
      <c r="D8627" s="5" t="s">
        <v>26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5">
        <v>0</v>
      </c>
      <c r="M8627" s="5">
        <v>0</v>
      </c>
      <c r="N8627" s="5">
        <v>0</v>
      </c>
      <c r="O8627" s="5">
        <v>0</v>
      </c>
      <c r="P8627" s="5">
        <v>10</v>
      </c>
      <c r="Q8627" s="5">
        <v>0</v>
      </c>
      <c r="R8627" s="5">
        <v>0</v>
      </c>
      <c r="S8627" s="5" t="s">
        <v>26</v>
      </c>
      <c r="T8627" s="5"/>
    </row>
    <row r="8628" spans="1:20" x14ac:dyDescent="0.25">
      <c r="A8628" s="5">
        <f>8621</f>
      </c>
      <c r="B8628" s="5" t="s">
        <v>8647</v>
      </c>
      <c r="C8628" s="5" t="s">
        <v>27</v>
      </c>
      <c r="D8628" s="5" t="s">
        <v>26</v>
      </c>
      <c r="E8628" s="5">
        <v>0</v>
      </c>
      <c r="F8628" s="5">
        <v>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5">
        <v>0</v>
      </c>
      <c r="M8628" s="5">
        <v>0</v>
      </c>
      <c r="N8628" s="5">
        <v>0</v>
      </c>
      <c r="O8628" s="5">
        <v>0</v>
      </c>
      <c r="P8628" s="5">
        <v>10</v>
      </c>
      <c r="Q8628" s="5">
        <v>0</v>
      </c>
      <c r="R8628" s="5">
        <v>0</v>
      </c>
      <c r="S8628" s="5" t="s">
        <v>26</v>
      </c>
      <c r="T8628" s="5"/>
    </row>
    <row r="8629" spans="1:20" x14ac:dyDescent="0.25">
      <c r="A8629" s="5">
        <f>8622</f>
      </c>
      <c r="B8629" s="5" t="s">
        <v>8648</v>
      </c>
      <c r="C8629" s="5" t="s">
        <v>27</v>
      </c>
      <c r="D8629" s="5" t="s">
        <v>26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0</v>
      </c>
      <c r="M8629" s="5">
        <v>0</v>
      </c>
      <c r="N8629" s="5">
        <v>0</v>
      </c>
      <c r="O8629" s="5">
        <v>0</v>
      </c>
      <c r="P8629" s="5">
        <v>10</v>
      </c>
      <c r="Q8629" s="5">
        <v>0</v>
      </c>
      <c r="R8629" s="5">
        <v>0</v>
      </c>
      <c r="S8629" s="5" t="s">
        <v>26</v>
      </c>
      <c r="T8629" s="5"/>
    </row>
    <row r="8630" spans="1:20" x14ac:dyDescent="0.25">
      <c r="A8630" s="5">
        <f>8623</f>
      </c>
      <c r="B8630" s="5" t="s">
        <v>8649</v>
      </c>
      <c r="C8630" s="5" t="s">
        <v>27</v>
      </c>
      <c r="D8630" s="5" t="s">
        <v>26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0</v>
      </c>
      <c r="M8630" s="5">
        <v>0</v>
      </c>
      <c r="N8630" s="5">
        <v>0</v>
      </c>
      <c r="O8630" s="5">
        <v>0</v>
      </c>
      <c r="P8630" s="5">
        <v>10</v>
      </c>
      <c r="Q8630" s="5">
        <v>0</v>
      </c>
      <c r="R8630" s="5">
        <v>0</v>
      </c>
      <c r="S8630" s="5" t="s">
        <v>26</v>
      </c>
      <c r="T8630" s="5"/>
    </row>
    <row r="8631" spans="1:20" x14ac:dyDescent="0.25">
      <c r="A8631" s="5">
        <f>8624</f>
      </c>
      <c r="B8631" s="5" t="s">
        <v>8650</v>
      </c>
      <c r="C8631" s="5" t="s">
        <v>27</v>
      </c>
      <c r="D8631" s="5" t="s">
        <v>26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5">
        <v>0</v>
      </c>
      <c r="O8631" s="5">
        <v>0</v>
      </c>
      <c r="P8631" s="5">
        <v>10</v>
      </c>
      <c r="Q8631" s="5">
        <v>0</v>
      </c>
      <c r="R8631" s="5">
        <v>0</v>
      </c>
      <c r="S8631" s="5" t="s">
        <v>26</v>
      </c>
      <c r="T8631" s="5"/>
    </row>
    <row r="8632" spans="1:20" x14ac:dyDescent="0.25">
      <c r="A8632" s="5">
        <f>8625</f>
      </c>
      <c r="B8632" s="5" t="s">
        <v>8651</v>
      </c>
      <c r="C8632" s="5" t="s">
        <v>27</v>
      </c>
      <c r="D8632" s="5" t="s">
        <v>26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5">
        <v>0</v>
      </c>
      <c r="N8632" s="5">
        <v>0</v>
      </c>
      <c r="O8632" s="5">
        <v>0</v>
      </c>
      <c r="P8632" s="5">
        <v>10</v>
      </c>
      <c r="Q8632" s="5">
        <v>0</v>
      </c>
      <c r="R8632" s="5">
        <v>0</v>
      </c>
      <c r="S8632" s="5" t="s">
        <v>26</v>
      </c>
      <c r="T8632" s="5"/>
    </row>
    <row r="8633" spans="1:20" x14ac:dyDescent="0.25">
      <c r="A8633" s="5">
        <f>8626</f>
      </c>
      <c r="B8633" s="5" t="s">
        <v>8652</v>
      </c>
      <c r="C8633" s="5" t="s">
        <v>27</v>
      </c>
      <c r="D8633" s="5" t="s">
        <v>26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5">
        <v>0</v>
      </c>
      <c r="N8633" s="5">
        <v>0</v>
      </c>
      <c r="O8633" s="5">
        <v>0</v>
      </c>
      <c r="P8633" s="5">
        <v>10</v>
      </c>
      <c r="Q8633" s="5">
        <v>0</v>
      </c>
      <c r="R8633" s="5">
        <v>0</v>
      </c>
      <c r="S8633" s="5" t="s">
        <v>26</v>
      </c>
      <c r="T8633" s="5"/>
    </row>
    <row r="8634" spans="1:20" x14ac:dyDescent="0.25">
      <c r="A8634" s="5">
        <f>8627</f>
      </c>
      <c r="B8634" s="5" t="s">
        <v>8653</v>
      </c>
      <c r="C8634" s="5" t="s">
        <v>27</v>
      </c>
      <c r="D8634" s="5" t="s">
        <v>26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5">
        <v>0</v>
      </c>
      <c r="N8634" s="5">
        <v>0</v>
      </c>
      <c r="O8634" s="5">
        <v>0</v>
      </c>
      <c r="P8634" s="5">
        <v>10</v>
      </c>
      <c r="Q8634" s="5">
        <v>0</v>
      </c>
      <c r="R8634" s="5">
        <v>0</v>
      </c>
      <c r="S8634" s="5" t="s">
        <v>26</v>
      </c>
      <c r="T8634" s="5"/>
    </row>
    <row r="8635" spans="1:20" x14ac:dyDescent="0.25">
      <c r="A8635" s="5">
        <f>8628</f>
      </c>
      <c r="B8635" s="5" t="s">
        <v>8654</v>
      </c>
      <c r="C8635" s="5" t="s">
        <v>27</v>
      </c>
      <c r="D8635" s="5" t="s">
        <v>26</v>
      </c>
      <c r="E8635" s="5">
        <v>0</v>
      </c>
      <c r="F8635" s="5">
        <v>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5">
        <v>0</v>
      </c>
      <c r="M8635" s="5">
        <v>0</v>
      </c>
      <c r="N8635" s="5">
        <v>0</v>
      </c>
      <c r="O8635" s="5">
        <v>0</v>
      </c>
      <c r="P8635" s="5">
        <v>10</v>
      </c>
      <c r="Q8635" s="5">
        <v>0</v>
      </c>
      <c r="R8635" s="5">
        <v>0</v>
      </c>
      <c r="S8635" s="5" t="s">
        <v>26</v>
      </c>
      <c r="T8635" s="5"/>
    </row>
    <row r="8636" spans="1:20" x14ac:dyDescent="0.25">
      <c r="A8636" s="5">
        <f>8629</f>
      </c>
      <c r="B8636" s="5" t="s">
        <v>8655</v>
      </c>
      <c r="C8636" s="5" t="s">
        <v>27</v>
      </c>
      <c r="D8636" s="5" t="s">
        <v>26</v>
      </c>
      <c r="E8636" s="5">
        <v>0</v>
      </c>
      <c r="F8636" s="5">
        <v>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5">
        <v>0</v>
      </c>
      <c r="N8636" s="5">
        <v>0</v>
      </c>
      <c r="O8636" s="5">
        <v>0</v>
      </c>
      <c r="P8636" s="5">
        <v>10</v>
      </c>
      <c r="Q8636" s="5">
        <v>0</v>
      </c>
      <c r="R8636" s="5">
        <v>0</v>
      </c>
      <c r="S8636" s="5" t="s">
        <v>26</v>
      </c>
      <c r="T8636" s="5"/>
    </row>
    <row r="8637" spans="1:20" x14ac:dyDescent="0.25">
      <c r="A8637" s="5">
        <f>8630</f>
      </c>
      <c r="B8637" s="5" t="s">
        <v>8656</v>
      </c>
      <c r="C8637" s="5" t="s">
        <v>27</v>
      </c>
      <c r="D8637" s="5" t="s">
        <v>26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5">
        <v>0</v>
      </c>
      <c r="N8637" s="5">
        <v>0</v>
      </c>
      <c r="O8637" s="5">
        <v>0</v>
      </c>
      <c r="P8637" s="5">
        <v>10</v>
      </c>
      <c r="Q8637" s="5">
        <v>0</v>
      </c>
      <c r="R8637" s="5">
        <v>0</v>
      </c>
      <c r="S8637" s="5" t="s">
        <v>26</v>
      </c>
      <c r="T8637" s="5"/>
    </row>
    <row r="8638" spans="1:20" x14ac:dyDescent="0.25">
      <c r="A8638" s="5">
        <f>8631</f>
      </c>
      <c r="B8638" s="5" t="s">
        <v>8657</v>
      </c>
      <c r="C8638" s="5" t="s">
        <v>27</v>
      </c>
      <c r="D8638" s="5" t="s">
        <v>26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5">
        <v>0</v>
      </c>
      <c r="O8638" s="5">
        <v>0</v>
      </c>
      <c r="P8638" s="5">
        <v>10</v>
      </c>
      <c r="Q8638" s="5">
        <v>0</v>
      </c>
      <c r="R8638" s="5">
        <v>0</v>
      </c>
      <c r="S8638" s="5" t="s">
        <v>26</v>
      </c>
      <c r="T8638" s="5"/>
    </row>
    <row r="8639" spans="1:20" x14ac:dyDescent="0.25">
      <c r="A8639" s="5">
        <f>8632</f>
      </c>
      <c r="B8639" s="5" t="s">
        <v>8658</v>
      </c>
      <c r="C8639" s="5" t="s">
        <v>27</v>
      </c>
      <c r="D8639" s="5" t="s">
        <v>26</v>
      </c>
      <c r="E8639" s="5">
        <v>0</v>
      </c>
      <c r="F8639" s="5">
        <v>0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5">
        <v>0</v>
      </c>
      <c r="O8639" s="5">
        <v>0</v>
      </c>
      <c r="P8639" s="5">
        <v>10</v>
      </c>
      <c r="Q8639" s="5">
        <v>0</v>
      </c>
      <c r="R8639" s="5">
        <v>0</v>
      </c>
      <c r="S8639" s="5" t="s">
        <v>26</v>
      </c>
      <c r="T8639" s="5"/>
    </row>
    <row r="8640" spans="1:20" x14ac:dyDescent="0.25">
      <c r="A8640" s="5">
        <f>8633</f>
      </c>
      <c r="B8640" s="5" t="s">
        <v>8659</v>
      </c>
      <c r="C8640" s="5" t="s">
        <v>27</v>
      </c>
      <c r="D8640" s="5" t="s">
        <v>26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5">
        <v>0</v>
      </c>
      <c r="N8640" s="5">
        <v>0</v>
      </c>
      <c r="O8640" s="5">
        <v>0</v>
      </c>
      <c r="P8640" s="5">
        <v>10</v>
      </c>
      <c r="Q8640" s="5">
        <v>0</v>
      </c>
      <c r="R8640" s="5">
        <v>0</v>
      </c>
      <c r="S8640" s="5" t="s">
        <v>26</v>
      </c>
      <c r="T8640" s="5"/>
    </row>
    <row r="8641" spans="1:20" x14ac:dyDescent="0.25">
      <c r="A8641" s="5">
        <f>8634</f>
      </c>
      <c r="B8641" s="5" t="s">
        <v>8660</v>
      </c>
      <c r="C8641" s="5" t="s">
        <v>27</v>
      </c>
      <c r="D8641" s="5" t="s">
        <v>26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5">
        <v>0</v>
      </c>
      <c r="N8641" s="5">
        <v>0</v>
      </c>
      <c r="O8641" s="5">
        <v>0</v>
      </c>
      <c r="P8641" s="5">
        <v>10</v>
      </c>
      <c r="Q8641" s="5">
        <v>0</v>
      </c>
      <c r="R8641" s="5">
        <v>0</v>
      </c>
      <c r="S8641" s="5" t="s">
        <v>26</v>
      </c>
      <c r="T8641" s="5"/>
    </row>
    <row r="8642" spans="1:20" x14ac:dyDescent="0.25">
      <c r="A8642" s="5">
        <f>8635</f>
      </c>
      <c r="B8642" s="5" t="s">
        <v>8661</v>
      </c>
      <c r="C8642" s="5" t="s">
        <v>27</v>
      </c>
      <c r="D8642" s="5" t="s">
        <v>26</v>
      </c>
      <c r="E8642" s="5">
        <v>0</v>
      </c>
      <c r="F8642" s="5">
        <v>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5">
        <v>0</v>
      </c>
      <c r="M8642" s="5">
        <v>0</v>
      </c>
      <c r="N8642" s="5">
        <v>0</v>
      </c>
      <c r="O8642" s="5">
        <v>0</v>
      </c>
      <c r="P8642" s="5">
        <v>10</v>
      </c>
      <c r="Q8642" s="5">
        <v>0</v>
      </c>
      <c r="R8642" s="5">
        <v>0</v>
      </c>
      <c r="S8642" s="5" t="s">
        <v>26</v>
      </c>
      <c r="T8642" s="5"/>
    </row>
    <row r="8643" spans="1:20" x14ac:dyDescent="0.25">
      <c r="A8643" s="5">
        <f>8636</f>
      </c>
      <c r="B8643" s="5" t="s">
        <v>8662</v>
      </c>
      <c r="C8643" s="5" t="s">
        <v>27</v>
      </c>
      <c r="D8643" s="5" t="s">
        <v>26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5">
        <v>0</v>
      </c>
      <c r="O8643" s="5">
        <v>0</v>
      </c>
      <c r="P8643" s="5">
        <v>10</v>
      </c>
      <c r="Q8643" s="5">
        <v>0</v>
      </c>
      <c r="R8643" s="5">
        <v>0</v>
      </c>
      <c r="S8643" s="5" t="s">
        <v>26</v>
      </c>
      <c r="T8643" s="5"/>
    </row>
    <row r="8644" spans="1:20" x14ac:dyDescent="0.25">
      <c r="A8644" s="5">
        <f>8637</f>
      </c>
      <c r="B8644" s="5" t="s">
        <v>8663</v>
      </c>
      <c r="C8644" s="5" t="s">
        <v>27</v>
      </c>
      <c r="D8644" s="5" t="s">
        <v>26</v>
      </c>
      <c r="E8644" s="5">
        <v>0</v>
      </c>
      <c r="F8644" s="5">
        <v>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5">
        <v>0</v>
      </c>
      <c r="N8644" s="5">
        <v>0</v>
      </c>
      <c r="O8644" s="5">
        <v>0</v>
      </c>
      <c r="P8644" s="5">
        <v>10</v>
      </c>
      <c r="Q8644" s="5">
        <v>0</v>
      </c>
      <c r="R8644" s="5">
        <v>0</v>
      </c>
      <c r="S8644" s="5" t="s">
        <v>26</v>
      </c>
      <c r="T8644" s="5"/>
    </row>
    <row r="8645" spans="1:20" x14ac:dyDescent="0.25">
      <c r="A8645" s="5">
        <f>8638</f>
      </c>
      <c r="B8645" s="5" t="s">
        <v>8664</v>
      </c>
      <c r="C8645" s="5" t="s">
        <v>27</v>
      </c>
      <c r="D8645" s="5" t="s">
        <v>26</v>
      </c>
      <c r="E8645" s="5">
        <v>0</v>
      </c>
      <c r="F8645" s="5">
        <v>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5">
        <v>0</v>
      </c>
      <c r="M8645" s="5">
        <v>0</v>
      </c>
      <c r="N8645" s="5">
        <v>0</v>
      </c>
      <c r="O8645" s="5">
        <v>0</v>
      </c>
      <c r="P8645" s="5">
        <v>10</v>
      </c>
      <c r="Q8645" s="5">
        <v>0</v>
      </c>
      <c r="R8645" s="5">
        <v>0</v>
      </c>
      <c r="S8645" s="5" t="s">
        <v>26</v>
      </c>
      <c r="T8645" s="5"/>
    </row>
    <row r="8646" spans="1:20" x14ac:dyDescent="0.25">
      <c r="A8646" s="5">
        <f>8639</f>
      </c>
      <c r="B8646" s="5" t="s">
        <v>8665</v>
      </c>
      <c r="C8646" s="5" t="s">
        <v>27</v>
      </c>
      <c r="D8646" s="5" t="s">
        <v>26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5">
        <v>0</v>
      </c>
      <c r="O8646" s="5">
        <v>0</v>
      </c>
      <c r="P8646" s="5">
        <v>10</v>
      </c>
      <c r="Q8646" s="5">
        <v>0</v>
      </c>
      <c r="R8646" s="5">
        <v>0</v>
      </c>
      <c r="S8646" s="5" t="s">
        <v>26</v>
      </c>
      <c r="T8646" s="5"/>
    </row>
    <row r="8647" spans="1:20" x14ac:dyDescent="0.25">
      <c r="A8647" s="5">
        <f>8640</f>
      </c>
      <c r="B8647" s="5" t="s">
        <v>8666</v>
      </c>
      <c r="C8647" s="5" t="s">
        <v>27</v>
      </c>
      <c r="D8647" s="5" t="s">
        <v>26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5">
        <v>0</v>
      </c>
      <c r="N8647" s="5">
        <v>0</v>
      </c>
      <c r="O8647" s="5">
        <v>0</v>
      </c>
      <c r="P8647" s="5">
        <v>10</v>
      </c>
      <c r="Q8647" s="5">
        <v>0</v>
      </c>
      <c r="R8647" s="5">
        <v>0</v>
      </c>
      <c r="S8647" s="5" t="s">
        <v>26</v>
      </c>
      <c r="T8647" s="5"/>
    </row>
    <row r="8648" spans="1:20" x14ac:dyDescent="0.25">
      <c r="A8648" s="5">
        <f>8641</f>
      </c>
      <c r="B8648" s="5" t="s">
        <v>8667</v>
      </c>
      <c r="C8648" s="5" t="s">
        <v>27</v>
      </c>
      <c r="D8648" s="5" t="s">
        <v>26</v>
      </c>
      <c r="E8648" s="5">
        <v>0</v>
      </c>
      <c r="F8648" s="5">
        <v>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5">
        <v>0</v>
      </c>
      <c r="N8648" s="5">
        <v>0</v>
      </c>
      <c r="O8648" s="5">
        <v>0</v>
      </c>
      <c r="P8648" s="5">
        <v>10</v>
      </c>
      <c r="Q8648" s="5">
        <v>0</v>
      </c>
      <c r="R8648" s="5">
        <v>0</v>
      </c>
      <c r="S8648" s="5" t="s">
        <v>26</v>
      </c>
      <c r="T8648" s="5"/>
    </row>
    <row r="8649" spans="1:20" x14ac:dyDescent="0.25">
      <c r="A8649" s="5">
        <f>8642</f>
      </c>
      <c r="B8649" s="5" t="s">
        <v>8668</v>
      </c>
      <c r="C8649" s="5" t="s">
        <v>27</v>
      </c>
      <c r="D8649" s="5" t="s">
        <v>26</v>
      </c>
      <c r="E8649" s="5">
        <v>0</v>
      </c>
      <c r="F8649" s="5">
        <v>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5">
        <v>0</v>
      </c>
      <c r="N8649" s="5">
        <v>0</v>
      </c>
      <c r="O8649" s="5">
        <v>0</v>
      </c>
      <c r="P8649" s="5">
        <v>10</v>
      </c>
      <c r="Q8649" s="5">
        <v>0</v>
      </c>
      <c r="R8649" s="5">
        <v>0</v>
      </c>
      <c r="S8649" s="5" t="s">
        <v>26</v>
      </c>
      <c r="T8649" s="5"/>
    </row>
    <row r="8650" spans="1:20" x14ac:dyDescent="0.25">
      <c r="A8650" s="5">
        <f>8643</f>
      </c>
      <c r="B8650" s="5" t="s">
        <v>8669</v>
      </c>
      <c r="C8650" s="5" t="s">
        <v>27</v>
      </c>
      <c r="D8650" s="5" t="s">
        <v>26</v>
      </c>
      <c r="E8650" s="5">
        <v>0</v>
      </c>
      <c r="F8650" s="5">
        <v>0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5">
        <v>0</v>
      </c>
      <c r="M8650" s="5">
        <v>0</v>
      </c>
      <c r="N8650" s="5">
        <v>0</v>
      </c>
      <c r="O8650" s="5">
        <v>0</v>
      </c>
      <c r="P8650" s="5">
        <v>10</v>
      </c>
      <c r="Q8650" s="5">
        <v>0</v>
      </c>
      <c r="R8650" s="5">
        <v>0</v>
      </c>
      <c r="S8650" s="5" t="s">
        <v>26</v>
      </c>
      <c r="T8650" s="5"/>
    </row>
    <row r="8651" spans="1:20" x14ac:dyDescent="0.25">
      <c r="A8651" s="5">
        <f>8644</f>
      </c>
      <c r="B8651" s="5" t="s">
        <v>8670</v>
      </c>
      <c r="C8651" s="5" t="s">
        <v>27</v>
      </c>
      <c r="D8651" s="5" t="s">
        <v>26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5">
        <v>0</v>
      </c>
      <c r="N8651" s="5">
        <v>0</v>
      </c>
      <c r="O8651" s="5">
        <v>0</v>
      </c>
      <c r="P8651" s="5">
        <v>10</v>
      </c>
      <c r="Q8651" s="5">
        <v>0</v>
      </c>
      <c r="R8651" s="5">
        <v>0</v>
      </c>
      <c r="S8651" s="5" t="s">
        <v>26</v>
      </c>
      <c r="T8651" s="5"/>
    </row>
    <row r="8652" spans="1:20" x14ac:dyDescent="0.25">
      <c r="A8652" s="5">
        <f>8645</f>
      </c>
      <c r="B8652" s="5" t="s">
        <v>8671</v>
      </c>
      <c r="C8652" s="5" t="s">
        <v>27</v>
      </c>
      <c r="D8652" s="5" t="s">
        <v>26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5">
        <v>0</v>
      </c>
      <c r="O8652" s="5">
        <v>0</v>
      </c>
      <c r="P8652" s="5">
        <v>10</v>
      </c>
      <c r="Q8652" s="5">
        <v>0</v>
      </c>
      <c r="R8652" s="5">
        <v>0</v>
      </c>
      <c r="S8652" s="5" t="s">
        <v>26</v>
      </c>
      <c r="T8652" s="5"/>
    </row>
    <row r="8653" spans="1:20" x14ac:dyDescent="0.25">
      <c r="A8653" s="5">
        <f>8646</f>
      </c>
      <c r="B8653" s="5" t="s">
        <v>8672</v>
      </c>
      <c r="C8653" s="5" t="s">
        <v>27</v>
      </c>
      <c r="D8653" s="5" t="s">
        <v>26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0</v>
      </c>
      <c r="M8653" s="5">
        <v>0</v>
      </c>
      <c r="N8653" s="5">
        <v>0</v>
      </c>
      <c r="O8653" s="5">
        <v>0</v>
      </c>
      <c r="P8653" s="5">
        <v>10</v>
      </c>
      <c r="Q8653" s="5">
        <v>0</v>
      </c>
      <c r="R8653" s="5">
        <v>0</v>
      </c>
      <c r="S8653" s="5" t="s">
        <v>26</v>
      </c>
      <c r="T8653" s="5"/>
    </row>
    <row r="8654" spans="1:20" x14ac:dyDescent="0.25">
      <c r="A8654" s="5">
        <f>8647</f>
      </c>
      <c r="B8654" s="5" t="s">
        <v>8673</v>
      </c>
      <c r="C8654" s="5" t="s">
        <v>27</v>
      </c>
      <c r="D8654" s="5" t="s">
        <v>26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5">
        <v>0</v>
      </c>
      <c r="M8654" s="5">
        <v>0</v>
      </c>
      <c r="N8654" s="5">
        <v>0</v>
      </c>
      <c r="O8654" s="5">
        <v>0</v>
      </c>
      <c r="P8654" s="5">
        <v>10</v>
      </c>
      <c r="Q8654" s="5">
        <v>0</v>
      </c>
      <c r="R8654" s="5">
        <v>0</v>
      </c>
      <c r="S8654" s="5" t="s">
        <v>26</v>
      </c>
      <c r="T8654" s="5"/>
    </row>
    <row r="8655" spans="1:20" x14ac:dyDescent="0.25">
      <c r="A8655" s="5">
        <f>8648</f>
      </c>
      <c r="B8655" s="5" t="s">
        <v>8674</v>
      </c>
      <c r="C8655" s="5" t="s">
        <v>27</v>
      </c>
      <c r="D8655" s="5" t="s">
        <v>26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5">
        <v>0</v>
      </c>
      <c r="N8655" s="5">
        <v>0</v>
      </c>
      <c r="O8655" s="5">
        <v>0</v>
      </c>
      <c r="P8655" s="5">
        <v>10</v>
      </c>
      <c r="Q8655" s="5">
        <v>0</v>
      </c>
      <c r="R8655" s="5">
        <v>0</v>
      </c>
      <c r="S8655" s="5" t="s">
        <v>26</v>
      </c>
      <c r="T8655" s="5"/>
    </row>
    <row r="8656" spans="1:20" x14ac:dyDescent="0.25">
      <c r="A8656" s="5">
        <f>8649</f>
      </c>
      <c r="B8656" s="5" t="s">
        <v>8675</v>
      </c>
      <c r="C8656" s="5" t="s">
        <v>27</v>
      </c>
      <c r="D8656" s="5" t="s">
        <v>26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5">
        <v>0</v>
      </c>
      <c r="N8656" s="5">
        <v>0</v>
      </c>
      <c r="O8656" s="5">
        <v>0</v>
      </c>
      <c r="P8656" s="5">
        <v>10</v>
      </c>
      <c r="Q8656" s="5">
        <v>0</v>
      </c>
      <c r="R8656" s="5">
        <v>0</v>
      </c>
      <c r="S8656" s="5" t="s">
        <v>26</v>
      </c>
      <c r="T8656" s="5"/>
    </row>
    <row r="8657" spans="1:20" x14ac:dyDescent="0.25">
      <c r="A8657" s="5">
        <f>8650</f>
      </c>
      <c r="B8657" s="5" t="s">
        <v>8676</v>
      </c>
      <c r="C8657" s="5" t="s">
        <v>27</v>
      </c>
      <c r="D8657" s="5" t="s">
        <v>26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5">
        <v>0</v>
      </c>
      <c r="O8657" s="5">
        <v>0</v>
      </c>
      <c r="P8657" s="5">
        <v>10</v>
      </c>
      <c r="Q8657" s="5">
        <v>0</v>
      </c>
      <c r="R8657" s="5">
        <v>0</v>
      </c>
      <c r="S8657" s="5" t="s">
        <v>26</v>
      </c>
      <c r="T8657" s="5"/>
    </row>
    <row r="8658" spans="1:20" x14ac:dyDescent="0.25">
      <c r="A8658" s="5">
        <f>8651</f>
      </c>
      <c r="B8658" s="5" t="s">
        <v>8677</v>
      </c>
      <c r="C8658" s="5" t="s">
        <v>27</v>
      </c>
      <c r="D8658" s="5" t="s">
        <v>26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5">
        <v>0</v>
      </c>
      <c r="M8658" s="5">
        <v>0</v>
      </c>
      <c r="N8658" s="5">
        <v>0</v>
      </c>
      <c r="O8658" s="5">
        <v>0</v>
      </c>
      <c r="P8658" s="5">
        <v>10</v>
      </c>
      <c r="Q8658" s="5">
        <v>0</v>
      </c>
      <c r="R8658" s="5">
        <v>0</v>
      </c>
      <c r="S8658" s="5" t="s">
        <v>26</v>
      </c>
      <c r="T8658" s="5"/>
    </row>
    <row r="8659" spans="1:20" x14ac:dyDescent="0.25">
      <c r="A8659" s="5">
        <f>8652</f>
      </c>
      <c r="B8659" s="5" t="s">
        <v>8678</v>
      </c>
      <c r="C8659" s="5" t="s">
        <v>27</v>
      </c>
      <c r="D8659" s="5" t="s">
        <v>26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5">
        <v>0</v>
      </c>
      <c r="M8659" s="5">
        <v>0</v>
      </c>
      <c r="N8659" s="5">
        <v>0</v>
      </c>
      <c r="O8659" s="5">
        <v>0</v>
      </c>
      <c r="P8659" s="5">
        <v>10</v>
      </c>
      <c r="Q8659" s="5">
        <v>0</v>
      </c>
      <c r="R8659" s="5">
        <v>0</v>
      </c>
      <c r="S8659" s="5" t="s">
        <v>26</v>
      </c>
      <c r="T8659" s="5"/>
    </row>
    <row r="8660" spans="1:20" x14ac:dyDescent="0.25">
      <c r="A8660" s="5">
        <f>8653</f>
      </c>
      <c r="B8660" s="5" t="s">
        <v>8679</v>
      </c>
      <c r="C8660" s="5" t="s">
        <v>27</v>
      </c>
      <c r="D8660" s="5" t="s">
        <v>26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5">
        <v>0</v>
      </c>
      <c r="N8660" s="5">
        <v>0</v>
      </c>
      <c r="O8660" s="5">
        <v>0</v>
      </c>
      <c r="P8660" s="5">
        <v>10</v>
      </c>
      <c r="Q8660" s="5">
        <v>0</v>
      </c>
      <c r="R8660" s="5">
        <v>0</v>
      </c>
      <c r="S8660" s="5" t="s">
        <v>26</v>
      </c>
      <c r="T8660" s="5"/>
    </row>
    <row r="8661" spans="1:20" x14ac:dyDescent="0.25">
      <c r="A8661" s="5">
        <f>8654</f>
      </c>
      <c r="B8661" s="5" t="s">
        <v>8680</v>
      </c>
      <c r="C8661" s="5" t="s">
        <v>27</v>
      </c>
      <c r="D8661" s="5" t="s">
        <v>26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5">
        <v>0</v>
      </c>
      <c r="O8661" s="5">
        <v>0</v>
      </c>
      <c r="P8661" s="5">
        <v>10</v>
      </c>
      <c r="Q8661" s="5">
        <v>0</v>
      </c>
      <c r="R8661" s="5">
        <v>0</v>
      </c>
      <c r="S8661" s="5" t="s">
        <v>26</v>
      </c>
      <c r="T8661" s="5"/>
    </row>
    <row r="8662" spans="1:20" x14ac:dyDescent="0.25">
      <c r="A8662" s="5">
        <f>8655</f>
      </c>
      <c r="B8662" s="5" t="s">
        <v>8681</v>
      </c>
      <c r="C8662" s="5" t="s">
        <v>27</v>
      </c>
      <c r="D8662" s="5" t="s">
        <v>26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5">
        <v>0</v>
      </c>
      <c r="N8662" s="5">
        <v>0</v>
      </c>
      <c r="O8662" s="5">
        <v>0</v>
      </c>
      <c r="P8662" s="5">
        <v>10</v>
      </c>
      <c r="Q8662" s="5">
        <v>0</v>
      </c>
      <c r="R8662" s="5">
        <v>0</v>
      </c>
      <c r="S8662" s="5" t="s">
        <v>26</v>
      </c>
      <c r="T8662" s="5"/>
    </row>
    <row r="8663" spans="1:20" x14ac:dyDescent="0.25">
      <c r="A8663" s="5">
        <f>8656</f>
      </c>
      <c r="B8663" s="5" t="s">
        <v>8682</v>
      </c>
      <c r="C8663" s="5" t="s">
        <v>27</v>
      </c>
      <c r="D8663" s="5" t="s">
        <v>26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5">
        <v>0</v>
      </c>
      <c r="O8663" s="5">
        <v>0</v>
      </c>
      <c r="P8663" s="5">
        <v>10</v>
      </c>
      <c r="Q8663" s="5">
        <v>0</v>
      </c>
      <c r="R8663" s="5">
        <v>0</v>
      </c>
      <c r="S8663" s="5" t="s">
        <v>26</v>
      </c>
      <c r="T8663" s="5"/>
    </row>
    <row r="8664" spans="1:20" x14ac:dyDescent="0.25">
      <c r="A8664" s="5">
        <f>8657</f>
      </c>
      <c r="B8664" s="5" t="s">
        <v>8683</v>
      </c>
      <c r="C8664" s="5" t="s">
        <v>27</v>
      </c>
      <c r="D8664" s="5" t="s">
        <v>26</v>
      </c>
      <c r="E8664" s="5">
        <v>0</v>
      </c>
      <c r="F8664" s="5">
        <v>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5">
        <v>0</v>
      </c>
      <c r="O8664" s="5">
        <v>0</v>
      </c>
      <c r="P8664" s="5">
        <v>10</v>
      </c>
      <c r="Q8664" s="5">
        <v>0</v>
      </c>
      <c r="R8664" s="5">
        <v>0</v>
      </c>
      <c r="S8664" s="5" t="s">
        <v>26</v>
      </c>
      <c r="T8664" s="5"/>
    </row>
    <row r="8665" spans="1:20" x14ac:dyDescent="0.25">
      <c r="A8665" s="5">
        <f>8658</f>
      </c>
      <c r="B8665" s="5" t="s">
        <v>8684</v>
      </c>
      <c r="C8665" s="5" t="s">
        <v>27</v>
      </c>
      <c r="D8665" s="5" t="s">
        <v>26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0</v>
      </c>
      <c r="O8665" s="5">
        <v>0</v>
      </c>
      <c r="P8665" s="5">
        <v>10</v>
      </c>
      <c r="Q8665" s="5">
        <v>0</v>
      </c>
      <c r="R8665" s="5">
        <v>0</v>
      </c>
      <c r="S8665" s="5" t="s">
        <v>26</v>
      </c>
      <c r="T8665" s="5"/>
    </row>
    <row r="8666" spans="1:20" x14ac:dyDescent="0.25">
      <c r="A8666" s="5">
        <f>8659</f>
      </c>
      <c r="B8666" s="5" t="s">
        <v>8685</v>
      </c>
      <c r="C8666" s="5" t="s">
        <v>27</v>
      </c>
      <c r="D8666" s="5" t="s">
        <v>26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5">
        <v>0</v>
      </c>
      <c r="N8666" s="5">
        <v>0</v>
      </c>
      <c r="O8666" s="5">
        <v>0</v>
      </c>
      <c r="P8666" s="5">
        <v>10</v>
      </c>
      <c r="Q8666" s="5">
        <v>0</v>
      </c>
      <c r="R8666" s="5">
        <v>0</v>
      </c>
      <c r="S8666" s="5" t="s">
        <v>26</v>
      </c>
      <c r="T8666" s="5"/>
    </row>
    <row r="8667" spans="1:20" x14ac:dyDescent="0.25">
      <c r="A8667" s="5">
        <f>8660</f>
      </c>
      <c r="B8667" s="5" t="s">
        <v>8686</v>
      </c>
      <c r="C8667" s="5" t="s">
        <v>27</v>
      </c>
      <c r="D8667" s="5" t="s">
        <v>26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0</v>
      </c>
      <c r="P8667" s="5">
        <v>10</v>
      </c>
      <c r="Q8667" s="5">
        <v>0</v>
      </c>
      <c r="R8667" s="5">
        <v>0</v>
      </c>
      <c r="S8667" s="5" t="s">
        <v>26</v>
      </c>
      <c r="T8667" s="5"/>
    </row>
    <row r="8668" spans="1:20" x14ac:dyDescent="0.25">
      <c r="A8668" s="5">
        <f>8661</f>
      </c>
      <c r="B8668" s="5" t="s">
        <v>8687</v>
      </c>
      <c r="C8668" s="5" t="s">
        <v>27</v>
      </c>
      <c r="D8668" s="5" t="s">
        <v>26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5">
        <v>0</v>
      </c>
      <c r="O8668" s="5">
        <v>0</v>
      </c>
      <c r="P8668" s="5">
        <v>10</v>
      </c>
      <c r="Q8668" s="5">
        <v>0</v>
      </c>
      <c r="R8668" s="5">
        <v>0</v>
      </c>
      <c r="S8668" s="5" t="s">
        <v>26</v>
      </c>
      <c r="T8668" s="5"/>
    </row>
    <row r="8669" spans="1:20" x14ac:dyDescent="0.25">
      <c r="A8669" s="5">
        <f>8662</f>
      </c>
      <c r="B8669" s="5" t="s">
        <v>8688</v>
      </c>
      <c r="C8669" s="5" t="s">
        <v>27</v>
      </c>
      <c r="D8669" s="5" t="s">
        <v>26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5">
        <v>0</v>
      </c>
      <c r="O8669" s="5">
        <v>0</v>
      </c>
      <c r="P8669" s="5">
        <v>10</v>
      </c>
      <c r="Q8669" s="5">
        <v>0</v>
      </c>
      <c r="R8669" s="5">
        <v>0</v>
      </c>
      <c r="S8669" s="5" t="s">
        <v>26</v>
      </c>
      <c r="T8669" s="5"/>
    </row>
    <row r="8670" spans="1:20" x14ac:dyDescent="0.25">
      <c r="A8670" s="5">
        <f>8663</f>
      </c>
      <c r="B8670" s="5" t="s">
        <v>8689</v>
      </c>
      <c r="C8670" s="5" t="s">
        <v>27</v>
      </c>
      <c r="D8670" s="5" t="s">
        <v>26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5">
        <v>0</v>
      </c>
      <c r="N8670" s="5">
        <v>0</v>
      </c>
      <c r="O8670" s="5">
        <v>0</v>
      </c>
      <c r="P8670" s="5">
        <v>10</v>
      </c>
      <c r="Q8670" s="5">
        <v>0</v>
      </c>
      <c r="R8670" s="5">
        <v>0</v>
      </c>
      <c r="S8670" s="5" t="s">
        <v>26</v>
      </c>
      <c r="T8670" s="5"/>
    </row>
    <row r="8671" spans="1:20" x14ac:dyDescent="0.25">
      <c r="A8671" s="5">
        <f>8664</f>
      </c>
      <c r="B8671" s="5" t="s">
        <v>8690</v>
      </c>
      <c r="C8671" s="5" t="s">
        <v>27</v>
      </c>
      <c r="D8671" s="5" t="s">
        <v>26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0</v>
      </c>
      <c r="O8671" s="5">
        <v>0</v>
      </c>
      <c r="P8671" s="5">
        <v>10</v>
      </c>
      <c r="Q8671" s="5">
        <v>0</v>
      </c>
      <c r="R8671" s="5">
        <v>0</v>
      </c>
      <c r="S8671" s="5" t="s">
        <v>26</v>
      </c>
      <c r="T8671" s="5"/>
    </row>
    <row r="8672" spans="1:20" x14ac:dyDescent="0.25">
      <c r="A8672" s="5">
        <f>8665</f>
      </c>
      <c r="B8672" s="5" t="s">
        <v>8691</v>
      </c>
      <c r="C8672" s="5" t="s">
        <v>27</v>
      </c>
      <c r="D8672" s="5" t="s">
        <v>26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5">
        <v>0</v>
      </c>
      <c r="O8672" s="5">
        <v>0</v>
      </c>
      <c r="P8672" s="5">
        <v>10</v>
      </c>
      <c r="Q8672" s="5">
        <v>0</v>
      </c>
      <c r="R8672" s="5">
        <v>0</v>
      </c>
      <c r="S8672" s="5" t="s">
        <v>26</v>
      </c>
      <c r="T8672" s="5"/>
    </row>
    <row r="8673" spans="1:20" x14ac:dyDescent="0.25">
      <c r="A8673" s="5">
        <f>8666</f>
      </c>
      <c r="B8673" s="5" t="s">
        <v>8692</v>
      </c>
      <c r="C8673" s="5" t="s">
        <v>27</v>
      </c>
      <c r="D8673" s="5" t="s">
        <v>26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0</v>
      </c>
      <c r="O8673" s="5">
        <v>0</v>
      </c>
      <c r="P8673" s="5">
        <v>10</v>
      </c>
      <c r="Q8673" s="5">
        <v>0</v>
      </c>
      <c r="R8673" s="5">
        <v>0</v>
      </c>
      <c r="S8673" s="5" t="s">
        <v>26</v>
      </c>
      <c r="T8673" s="5"/>
    </row>
    <row r="8674" spans="1:20" x14ac:dyDescent="0.25">
      <c r="A8674" s="5">
        <f>8667</f>
      </c>
      <c r="B8674" s="5" t="s">
        <v>8693</v>
      </c>
      <c r="C8674" s="5" t="s">
        <v>27</v>
      </c>
      <c r="D8674" s="5" t="s">
        <v>26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10</v>
      </c>
      <c r="Q8674" s="5">
        <v>0</v>
      </c>
      <c r="R8674" s="5">
        <v>0</v>
      </c>
      <c r="S8674" s="5" t="s">
        <v>26</v>
      </c>
      <c r="T8674" s="5"/>
    </row>
    <row r="8675" spans="1:20" x14ac:dyDescent="0.25">
      <c r="A8675" s="5">
        <f>8668</f>
      </c>
      <c r="B8675" s="5" t="s">
        <v>8694</v>
      </c>
      <c r="C8675" s="5" t="s">
        <v>27</v>
      </c>
      <c r="D8675" s="5" t="s">
        <v>26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0</v>
      </c>
      <c r="O8675" s="5">
        <v>0</v>
      </c>
      <c r="P8675" s="5">
        <v>10</v>
      </c>
      <c r="Q8675" s="5">
        <v>0</v>
      </c>
      <c r="R8675" s="5">
        <v>0</v>
      </c>
      <c r="S8675" s="5" t="s">
        <v>26</v>
      </c>
      <c r="T8675" s="5"/>
    </row>
    <row r="8676" spans="1:20" x14ac:dyDescent="0.25">
      <c r="A8676" s="5">
        <f>8669</f>
      </c>
      <c r="B8676" s="5" t="s">
        <v>8695</v>
      </c>
      <c r="C8676" s="5" t="s">
        <v>27</v>
      </c>
      <c r="D8676" s="5" t="s">
        <v>26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5">
        <v>0</v>
      </c>
      <c r="O8676" s="5">
        <v>0</v>
      </c>
      <c r="P8676" s="5">
        <v>10</v>
      </c>
      <c r="Q8676" s="5">
        <v>0</v>
      </c>
      <c r="R8676" s="5">
        <v>0</v>
      </c>
      <c r="S8676" s="5" t="s">
        <v>26</v>
      </c>
      <c r="T8676" s="5"/>
    </row>
    <row r="8677" spans="1:20" x14ac:dyDescent="0.25">
      <c r="A8677" s="5">
        <f>8670</f>
      </c>
      <c r="B8677" s="5" t="s">
        <v>8696</v>
      </c>
      <c r="C8677" s="5" t="s">
        <v>27</v>
      </c>
      <c r="D8677" s="5" t="s">
        <v>26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0</v>
      </c>
      <c r="O8677" s="5">
        <v>0</v>
      </c>
      <c r="P8677" s="5">
        <v>10</v>
      </c>
      <c r="Q8677" s="5">
        <v>0</v>
      </c>
      <c r="R8677" s="5">
        <v>0</v>
      </c>
      <c r="S8677" s="5" t="s">
        <v>26</v>
      </c>
      <c r="T8677" s="5"/>
    </row>
    <row r="8678" spans="1:20" x14ac:dyDescent="0.25">
      <c r="A8678" s="5">
        <f>8671</f>
      </c>
      <c r="B8678" s="5" t="s">
        <v>8697</v>
      </c>
      <c r="C8678" s="5" t="s">
        <v>27</v>
      </c>
      <c r="D8678" s="5" t="s">
        <v>26</v>
      </c>
      <c r="E8678" s="5">
        <v>0</v>
      </c>
      <c r="F8678" s="5">
        <v>0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5">
        <v>0</v>
      </c>
      <c r="N8678" s="5">
        <v>0</v>
      </c>
      <c r="O8678" s="5">
        <v>0</v>
      </c>
      <c r="P8678" s="5">
        <v>10</v>
      </c>
      <c r="Q8678" s="5">
        <v>0</v>
      </c>
      <c r="R8678" s="5">
        <v>0</v>
      </c>
      <c r="S8678" s="5" t="s">
        <v>26</v>
      </c>
      <c r="T8678" s="5"/>
    </row>
    <row r="8679" spans="1:20" x14ac:dyDescent="0.25">
      <c r="A8679" s="5">
        <f>8672</f>
      </c>
      <c r="B8679" s="5" t="s">
        <v>8698</v>
      </c>
      <c r="C8679" s="5" t="s">
        <v>27</v>
      </c>
      <c r="D8679" s="5" t="s">
        <v>26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5">
        <v>0</v>
      </c>
      <c r="O8679" s="5">
        <v>0</v>
      </c>
      <c r="P8679" s="5">
        <v>10</v>
      </c>
      <c r="Q8679" s="5">
        <v>0</v>
      </c>
      <c r="R8679" s="5">
        <v>0</v>
      </c>
      <c r="S8679" s="5" t="s">
        <v>26</v>
      </c>
      <c r="T8679" s="5"/>
    </row>
    <row r="8680" spans="1:20" x14ac:dyDescent="0.25">
      <c r="A8680" s="5">
        <f>8673</f>
      </c>
      <c r="B8680" s="5" t="s">
        <v>8699</v>
      </c>
      <c r="C8680" s="5" t="s">
        <v>27</v>
      </c>
      <c r="D8680" s="5" t="s">
        <v>26</v>
      </c>
      <c r="E8680" s="5">
        <v>0</v>
      </c>
      <c r="F8680" s="5">
        <v>0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5">
        <v>0</v>
      </c>
      <c r="N8680" s="5">
        <v>0</v>
      </c>
      <c r="O8680" s="5">
        <v>0</v>
      </c>
      <c r="P8680" s="5">
        <v>10</v>
      </c>
      <c r="Q8680" s="5">
        <v>0</v>
      </c>
      <c r="R8680" s="5">
        <v>0</v>
      </c>
      <c r="S8680" s="5" t="s">
        <v>26</v>
      </c>
      <c r="T8680" s="5"/>
    </row>
    <row r="8681" spans="1:20" x14ac:dyDescent="0.25">
      <c r="A8681" s="5">
        <f>8674</f>
      </c>
      <c r="B8681" s="5" t="s">
        <v>8700</v>
      </c>
      <c r="C8681" s="5" t="s">
        <v>27</v>
      </c>
      <c r="D8681" s="5" t="s">
        <v>26</v>
      </c>
      <c r="E8681" s="5">
        <v>0</v>
      </c>
      <c r="F8681" s="5">
        <v>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5">
        <v>0</v>
      </c>
      <c r="M8681" s="5">
        <v>0</v>
      </c>
      <c r="N8681" s="5">
        <v>0</v>
      </c>
      <c r="O8681" s="5">
        <v>0</v>
      </c>
      <c r="P8681" s="5">
        <v>10</v>
      </c>
      <c r="Q8681" s="5">
        <v>0</v>
      </c>
      <c r="R8681" s="5">
        <v>0</v>
      </c>
      <c r="S8681" s="5" t="s">
        <v>26</v>
      </c>
      <c r="T8681" s="5"/>
    </row>
    <row r="8682" spans="1:20" x14ac:dyDescent="0.25">
      <c r="A8682" s="5">
        <f>8675</f>
      </c>
      <c r="B8682" s="5" t="s">
        <v>8701</v>
      </c>
      <c r="C8682" s="5" t="s">
        <v>27</v>
      </c>
      <c r="D8682" s="5" t="s">
        <v>26</v>
      </c>
      <c r="E8682" s="5">
        <v>0</v>
      </c>
      <c r="F8682" s="5">
        <v>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0</v>
      </c>
      <c r="O8682" s="5">
        <v>0</v>
      </c>
      <c r="P8682" s="5">
        <v>10</v>
      </c>
      <c r="Q8682" s="5">
        <v>0</v>
      </c>
      <c r="R8682" s="5">
        <v>0</v>
      </c>
      <c r="S8682" s="5" t="s">
        <v>26</v>
      </c>
      <c r="T8682" s="5"/>
    </row>
    <row r="8683" spans="1:20" x14ac:dyDescent="0.25">
      <c r="A8683" s="5">
        <f>8676</f>
      </c>
      <c r="B8683" s="5" t="s">
        <v>8702</v>
      </c>
      <c r="C8683" s="5" t="s">
        <v>27</v>
      </c>
      <c r="D8683" s="5" t="s">
        <v>26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5">
        <v>0</v>
      </c>
      <c r="N8683" s="5">
        <v>0</v>
      </c>
      <c r="O8683" s="5">
        <v>0</v>
      </c>
      <c r="P8683" s="5">
        <v>10</v>
      </c>
      <c r="Q8683" s="5">
        <v>0</v>
      </c>
      <c r="R8683" s="5">
        <v>0</v>
      </c>
      <c r="S8683" s="5" t="s">
        <v>26</v>
      </c>
      <c r="T8683" s="5"/>
    </row>
    <row r="8684" spans="1:20" x14ac:dyDescent="0.25">
      <c r="A8684" s="5">
        <f>8677</f>
      </c>
      <c r="B8684" s="5" t="s">
        <v>8703</v>
      </c>
      <c r="C8684" s="5" t="s">
        <v>27</v>
      </c>
      <c r="D8684" s="5" t="s">
        <v>26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5">
        <v>0</v>
      </c>
      <c r="O8684" s="5">
        <v>0</v>
      </c>
      <c r="P8684" s="5">
        <v>10</v>
      </c>
      <c r="Q8684" s="5">
        <v>0</v>
      </c>
      <c r="R8684" s="5">
        <v>0</v>
      </c>
      <c r="S8684" s="5" t="s">
        <v>26</v>
      </c>
      <c r="T8684" s="5"/>
    </row>
    <row r="8685" spans="1:20" x14ac:dyDescent="0.25">
      <c r="A8685" s="5">
        <f>8678</f>
      </c>
      <c r="B8685" s="5" t="s">
        <v>8704</v>
      </c>
      <c r="C8685" s="5" t="s">
        <v>27</v>
      </c>
      <c r="D8685" s="5" t="s">
        <v>26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5">
        <v>0</v>
      </c>
      <c r="N8685" s="5">
        <v>0</v>
      </c>
      <c r="O8685" s="5">
        <v>0</v>
      </c>
      <c r="P8685" s="5">
        <v>10</v>
      </c>
      <c r="Q8685" s="5">
        <v>0</v>
      </c>
      <c r="R8685" s="5">
        <v>0</v>
      </c>
      <c r="S8685" s="5" t="s">
        <v>26</v>
      </c>
      <c r="T8685" s="5"/>
    </row>
    <row r="8686" spans="1:20" x14ac:dyDescent="0.25">
      <c r="A8686" s="5">
        <f>8679</f>
      </c>
      <c r="B8686" s="5" t="s">
        <v>8705</v>
      </c>
      <c r="C8686" s="5" t="s">
        <v>27</v>
      </c>
      <c r="D8686" s="5" t="s">
        <v>26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5">
        <v>0</v>
      </c>
      <c r="N8686" s="5">
        <v>0</v>
      </c>
      <c r="O8686" s="5">
        <v>0</v>
      </c>
      <c r="P8686" s="5">
        <v>10</v>
      </c>
      <c r="Q8686" s="5">
        <v>0</v>
      </c>
      <c r="R8686" s="5">
        <v>0</v>
      </c>
      <c r="S8686" s="5" t="s">
        <v>26</v>
      </c>
      <c r="T8686" s="5"/>
    </row>
    <row r="8687" spans="1:20" x14ac:dyDescent="0.25">
      <c r="A8687" s="5">
        <f>8680</f>
      </c>
      <c r="B8687" s="5" t="s">
        <v>8706</v>
      </c>
      <c r="C8687" s="5" t="s">
        <v>27</v>
      </c>
      <c r="D8687" s="5" t="s">
        <v>26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5">
        <v>0</v>
      </c>
      <c r="N8687" s="5">
        <v>0</v>
      </c>
      <c r="O8687" s="5">
        <v>0</v>
      </c>
      <c r="P8687" s="5">
        <v>10</v>
      </c>
      <c r="Q8687" s="5">
        <v>0</v>
      </c>
      <c r="R8687" s="5">
        <v>0</v>
      </c>
      <c r="S8687" s="5" t="s">
        <v>26</v>
      </c>
      <c r="T8687" s="5"/>
    </row>
    <row r="8688" spans="1:20" x14ac:dyDescent="0.25">
      <c r="A8688" s="5">
        <f>8681</f>
      </c>
      <c r="B8688" s="5" t="s">
        <v>8707</v>
      </c>
      <c r="C8688" s="5" t="s">
        <v>27</v>
      </c>
      <c r="D8688" s="5" t="s">
        <v>26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5">
        <v>0</v>
      </c>
      <c r="O8688" s="5">
        <v>0</v>
      </c>
      <c r="P8688" s="5">
        <v>10</v>
      </c>
      <c r="Q8688" s="5">
        <v>0</v>
      </c>
      <c r="R8688" s="5">
        <v>0</v>
      </c>
      <c r="S8688" s="5" t="s">
        <v>26</v>
      </c>
      <c r="T8688" s="5"/>
    </row>
    <row r="8689" spans="1:20" x14ac:dyDescent="0.25">
      <c r="A8689" s="5">
        <f>8682</f>
      </c>
      <c r="B8689" s="5" t="s">
        <v>8708</v>
      </c>
      <c r="C8689" s="5" t="s">
        <v>27</v>
      </c>
      <c r="D8689" s="5" t="s">
        <v>26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5">
        <v>0</v>
      </c>
      <c r="P8689" s="5">
        <v>10</v>
      </c>
      <c r="Q8689" s="5">
        <v>0</v>
      </c>
      <c r="R8689" s="5">
        <v>0</v>
      </c>
      <c r="S8689" s="5" t="s">
        <v>26</v>
      </c>
      <c r="T8689" s="5"/>
    </row>
    <row r="8690" spans="1:20" x14ac:dyDescent="0.25">
      <c r="A8690" s="5">
        <f>8683</f>
      </c>
      <c r="B8690" s="5" t="s">
        <v>8709</v>
      </c>
      <c r="C8690" s="5" t="s">
        <v>27</v>
      </c>
      <c r="D8690" s="5" t="s">
        <v>26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5">
        <v>0</v>
      </c>
      <c r="O8690" s="5">
        <v>0</v>
      </c>
      <c r="P8690" s="5">
        <v>10</v>
      </c>
      <c r="Q8690" s="5">
        <v>0</v>
      </c>
      <c r="R8690" s="5">
        <v>0</v>
      </c>
      <c r="S8690" s="5" t="s">
        <v>26</v>
      </c>
      <c r="T8690" s="5"/>
    </row>
    <row r="8691" spans="1:20" x14ac:dyDescent="0.25">
      <c r="A8691" s="5">
        <f>8684</f>
      </c>
      <c r="B8691" s="5" t="s">
        <v>8710</v>
      </c>
      <c r="C8691" s="5" t="s">
        <v>27</v>
      </c>
      <c r="D8691" s="5" t="s">
        <v>26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0</v>
      </c>
      <c r="O8691" s="5">
        <v>0</v>
      </c>
      <c r="P8691" s="5">
        <v>10</v>
      </c>
      <c r="Q8691" s="5">
        <v>0</v>
      </c>
      <c r="R8691" s="5">
        <v>0</v>
      </c>
      <c r="S8691" s="5" t="s">
        <v>26</v>
      </c>
      <c r="T8691" s="5"/>
    </row>
    <row r="8692" spans="1:20" x14ac:dyDescent="0.25">
      <c r="A8692" s="5">
        <f>8685</f>
      </c>
      <c r="B8692" s="5" t="s">
        <v>8711</v>
      </c>
      <c r="C8692" s="5" t="s">
        <v>27</v>
      </c>
      <c r="D8692" s="5" t="s">
        <v>26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5">
        <v>0</v>
      </c>
      <c r="N8692" s="5">
        <v>0</v>
      </c>
      <c r="O8692" s="5">
        <v>0</v>
      </c>
      <c r="P8692" s="5">
        <v>10</v>
      </c>
      <c r="Q8692" s="5">
        <v>0</v>
      </c>
      <c r="R8692" s="5">
        <v>0</v>
      </c>
      <c r="S8692" s="5" t="s">
        <v>26</v>
      </c>
      <c r="T8692" s="5"/>
    </row>
    <row r="8693" spans="1:20" x14ac:dyDescent="0.25">
      <c r="A8693" s="5">
        <f>8686</f>
      </c>
      <c r="B8693" s="5" t="s">
        <v>8712</v>
      </c>
      <c r="C8693" s="5" t="s">
        <v>27</v>
      </c>
      <c r="D8693" s="5" t="s">
        <v>26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5">
        <v>0</v>
      </c>
      <c r="O8693" s="5">
        <v>0</v>
      </c>
      <c r="P8693" s="5">
        <v>10</v>
      </c>
      <c r="Q8693" s="5">
        <v>0</v>
      </c>
      <c r="R8693" s="5">
        <v>0</v>
      </c>
      <c r="S8693" s="5" t="s">
        <v>26</v>
      </c>
      <c r="T8693" s="5"/>
    </row>
    <row r="8694" spans="1:20" x14ac:dyDescent="0.25">
      <c r="A8694" s="5">
        <f>8687</f>
      </c>
      <c r="B8694" s="5" t="s">
        <v>8713</v>
      </c>
      <c r="C8694" s="5" t="s">
        <v>27</v>
      </c>
      <c r="D8694" s="5" t="s">
        <v>26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5">
        <v>0</v>
      </c>
      <c r="N8694" s="5">
        <v>0</v>
      </c>
      <c r="O8694" s="5">
        <v>0</v>
      </c>
      <c r="P8694" s="5">
        <v>10</v>
      </c>
      <c r="Q8694" s="5">
        <v>0</v>
      </c>
      <c r="R8694" s="5">
        <v>0</v>
      </c>
      <c r="S8694" s="5" t="s">
        <v>26</v>
      </c>
      <c r="T8694" s="5"/>
    </row>
    <row r="8695" spans="1:20" x14ac:dyDescent="0.25">
      <c r="A8695" s="5">
        <f>8688</f>
      </c>
      <c r="B8695" s="5" t="s">
        <v>8714</v>
      </c>
      <c r="C8695" s="5" t="s">
        <v>27</v>
      </c>
      <c r="D8695" s="5" t="s">
        <v>26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5">
        <v>0</v>
      </c>
      <c r="O8695" s="5">
        <v>0</v>
      </c>
      <c r="P8695" s="5">
        <v>10</v>
      </c>
      <c r="Q8695" s="5">
        <v>0</v>
      </c>
      <c r="R8695" s="5">
        <v>0</v>
      </c>
      <c r="S8695" s="5" t="s">
        <v>26</v>
      </c>
      <c r="T8695" s="5"/>
    </row>
    <row r="8696" spans="1:20" x14ac:dyDescent="0.25">
      <c r="A8696" s="5">
        <f>8689</f>
      </c>
      <c r="B8696" s="5" t="s">
        <v>8715</v>
      </c>
      <c r="C8696" s="5" t="s">
        <v>27</v>
      </c>
      <c r="D8696" s="5" t="s">
        <v>26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5">
        <v>0</v>
      </c>
      <c r="O8696" s="5">
        <v>0</v>
      </c>
      <c r="P8696" s="5">
        <v>10</v>
      </c>
      <c r="Q8696" s="5">
        <v>0</v>
      </c>
      <c r="R8696" s="5">
        <v>0</v>
      </c>
      <c r="S8696" s="5" t="s">
        <v>26</v>
      </c>
      <c r="T8696" s="5"/>
    </row>
    <row r="8697" spans="1:20" x14ac:dyDescent="0.25">
      <c r="A8697" s="5">
        <f>8690</f>
      </c>
      <c r="B8697" s="5" t="s">
        <v>8716</v>
      </c>
      <c r="C8697" s="5" t="s">
        <v>27</v>
      </c>
      <c r="D8697" s="5" t="s">
        <v>26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5">
        <v>0</v>
      </c>
      <c r="O8697" s="5">
        <v>0</v>
      </c>
      <c r="P8697" s="5">
        <v>10</v>
      </c>
      <c r="Q8697" s="5">
        <v>0</v>
      </c>
      <c r="R8697" s="5">
        <v>0</v>
      </c>
      <c r="S8697" s="5" t="s">
        <v>26</v>
      </c>
      <c r="T8697" s="5"/>
    </row>
    <row r="8698" spans="1:20" x14ac:dyDescent="0.25">
      <c r="A8698" s="5">
        <f>8691</f>
      </c>
      <c r="B8698" s="5" t="s">
        <v>8717</v>
      </c>
      <c r="C8698" s="5" t="s">
        <v>26</v>
      </c>
      <c r="D8698" s="5" t="s">
        <v>27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5">
        <v>0</v>
      </c>
      <c r="M8698" s="5">
        <v>0</v>
      </c>
      <c r="N8698" s="5">
        <v>0</v>
      </c>
      <c r="O8698" s="5">
        <v>0</v>
      </c>
      <c r="P8698" s="5">
        <v>10</v>
      </c>
      <c r="Q8698" s="5">
        <v>0</v>
      </c>
      <c r="R8698" s="5">
        <v>0</v>
      </c>
      <c r="S8698" s="5" t="s">
        <v>26</v>
      </c>
      <c r="T8698" s="5"/>
    </row>
    <row r="8699" spans="1:20" x14ac:dyDescent="0.25">
      <c r="A8699" s="5">
        <f>8692</f>
      </c>
      <c r="B8699" s="5" t="s">
        <v>8718</v>
      </c>
      <c r="C8699" s="5" t="s">
        <v>26</v>
      </c>
      <c r="D8699" s="5" t="s">
        <v>27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10</v>
      </c>
      <c r="Q8699" s="5">
        <v>0</v>
      </c>
      <c r="R8699" s="5">
        <v>0</v>
      </c>
      <c r="S8699" s="5" t="s">
        <v>26</v>
      </c>
      <c r="T8699" s="5"/>
    </row>
    <row r="8700" spans="1:20" x14ac:dyDescent="0.25">
      <c r="A8700" s="5">
        <f>8693</f>
      </c>
      <c r="B8700" s="5" t="s">
        <v>8719</v>
      </c>
      <c r="C8700" s="5" t="s">
        <v>26</v>
      </c>
      <c r="D8700" s="5" t="s">
        <v>27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5">
        <v>0</v>
      </c>
      <c r="N8700" s="5">
        <v>0</v>
      </c>
      <c r="O8700" s="5">
        <v>0</v>
      </c>
      <c r="P8700" s="5">
        <v>10</v>
      </c>
      <c r="Q8700" s="5">
        <v>0</v>
      </c>
      <c r="R8700" s="5">
        <v>0</v>
      </c>
      <c r="S8700" s="5" t="s">
        <v>26</v>
      </c>
      <c r="T8700" s="5"/>
    </row>
    <row r="8701" spans="1:20" x14ac:dyDescent="0.25">
      <c r="A8701" s="5">
        <f>8694</f>
      </c>
      <c r="B8701" s="5" t="s">
        <v>8720</v>
      </c>
      <c r="C8701" s="5" t="s">
        <v>26</v>
      </c>
      <c r="D8701" s="5" t="s">
        <v>27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5">
        <v>0</v>
      </c>
      <c r="N8701" s="5">
        <v>0</v>
      </c>
      <c r="O8701" s="5">
        <v>0</v>
      </c>
      <c r="P8701" s="5">
        <v>10</v>
      </c>
      <c r="Q8701" s="5">
        <v>0</v>
      </c>
      <c r="R8701" s="5">
        <v>0</v>
      </c>
      <c r="S8701" s="5" t="s">
        <v>26</v>
      </c>
      <c r="T8701" s="5"/>
    </row>
    <row r="8702" spans="1:20" x14ac:dyDescent="0.25">
      <c r="A8702" s="5">
        <f>8695</f>
      </c>
      <c r="B8702" s="5" t="s">
        <v>8721</v>
      </c>
      <c r="C8702" s="5" t="s">
        <v>26</v>
      </c>
      <c r="D8702" s="5" t="s">
        <v>27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5">
        <v>0</v>
      </c>
      <c r="N8702" s="5">
        <v>0</v>
      </c>
      <c r="O8702" s="5">
        <v>0</v>
      </c>
      <c r="P8702" s="5">
        <v>10</v>
      </c>
      <c r="Q8702" s="5">
        <v>0</v>
      </c>
      <c r="R8702" s="5">
        <v>0</v>
      </c>
      <c r="S8702" s="5" t="s">
        <v>26</v>
      </c>
      <c r="T8702" s="5"/>
    </row>
    <row r="8703" spans="1:20" x14ac:dyDescent="0.25">
      <c r="A8703" s="5">
        <f>8696</f>
      </c>
      <c r="B8703" s="5" t="s">
        <v>8722</v>
      </c>
      <c r="C8703" s="5" t="s">
        <v>26</v>
      </c>
      <c r="D8703" s="5" t="s">
        <v>27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5">
        <v>0</v>
      </c>
      <c r="O8703" s="5">
        <v>0</v>
      </c>
      <c r="P8703" s="5">
        <v>10</v>
      </c>
      <c r="Q8703" s="5">
        <v>16</v>
      </c>
      <c r="R8703" s="5">
        <v>23</v>
      </c>
      <c r="S8703" s="5" t="s">
        <v>27</v>
      </c>
      <c r="T8703" s="5"/>
    </row>
    <row r="8704" spans="1:20" x14ac:dyDescent="0.25">
      <c r="A8704" s="5">
        <f>8697</f>
      </c>
      <c r="B8704" s="5" t="s">
        <v>8723</v>
      </c>
      <c r="C8704" s="5" t="s">
        <v>26</v>
      </c>
      <c r="D8704" s="5" t="s">
        <v>27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5">
        <v>0</v>
      </c>
      <c r="N8704" s="5">
        <v>0</v>
      </c>
      <c r="O8704" s="5">
        <v>0</v>
      </c>
      <c r="P8704" s="5">
        <v>10</v>
      </c>
      <c r="Q8704" s="5">
        <v>16</v>
      </c>
      <c r="R8704" s="5">
        <v>23</v>
      </c>
      <c r="S8704" s="5" t="s">
        <v>27</v>
      </c>
      <c r="T8704" s="5"/>
    </row>
    <row r="8705" spans="1:20" x14ac:dyDescent="0.25">
      <c r="A8705" s="5">
        <f>8698</f>
      </c>
      <c r="B8705" s="5" t="s">
        <v>8724</v>
      </c>
      <c r="C8705" s="5" t="s">
        <v>26</v>
      </c>
      <c r="D8705" s="5" t="s">
        <v>27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5">
        <v>0</v>
      </c>
      <c r="M8705" s="5">
        <v>0</v>
      </c>
      <c r="N8705" s="5">
        <v>0</v>
      </c>
      <c r="O8705" s="5">
        <v>0</v>
      </c>
      <c r="P8705" s="5">
        <v>10</v>
      </c>
      <c r="Q8705" s="5">
        <v>16</v>
      </c>
      <c r="R8705" s="5">
        <v>23</v>
      </c>
      <c r="S8705" s="5" t="s">
        <v>27</v>
      </c>
      <c r="T8705" s="5"/>
    </row>
    <row r="8706" spans="1:20" x14ac:dyDescent="0.25">
      <c r="A8706" s="5">
        <f>8699</f>
      </c>
      <c r="B8706" s="5" t="s">
        <v>8725</v>
      </c>
      <c r="C8706" s="5" t="s">
        <v>26</v>
      </c>
      <c r="D8706" s="5" t="s">
        <v>27</v>
      </c>
      <c r="E8706" s="5">
        <v>22</v>
      </c>
      <c r="F8706" s="5">
        <v>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0</v>
      </c>
      <c r="M8706" s="5">
        <v>0</v>
      </c>
      <c r="N8706" s="5">
        <v>0</v>
      </c>
      <c r="O8706" s="5">
        <v>0</v>
      </c>
      <c r="P8706" s="5">
        <v>10</v>
      </c>
      <c r="Q8706" s="5">
        <v>16</v>
      </c>
      <c r="R8706" s="5">
        <v>23</v>
      </c>
      <c r="S8706" s="5" t="s">
        <v>26</v>
      </c>
      <c r="T8706" s="5"/>
    </row>
    <row r="8707" spans="1:20" x14ac:dyDescent="0.25">
      <c r="A8707" s="5">
        <f>8700</f>
      </c>
      <c r="B8707" s="5" t="s">
        <v>8726</v>
      </c>
      <c r="C8707" s="5" t="s">
        <v>26</v>
      </c>
      <c r="D8707" s="5" t="s">
        <v>27</v>
      </c>
      <c r="E8707" s="5">
        <v>22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5">
        <v>0</v>
      </c>
      <c r="O8707" s="5">
        <v>0</v>
      </c>
      <c r="P8707" s="5">
        <v>10</v>
      </c>
      <c r="Q8707" s="5">
        <v>16</v>
      </c>
      <c r="R8707" s="5">
        <v>23</v>
      </c>
      <c r="S8707" s="5" t="s">
        <v>26</v>
      </c>
      <c r="T8707" s="5"/>
    </row>
    <row r="8708" spans="1:20" x14ac:dyDescent="0.25">
      <c r="A8708" s="5">
        <f>8701</f>
      </c>
      <c r="B8708" s="5" t="s">
        <v>8727</v>
      </c>
      <c r="C8708" s="5" t="s">
        <v>26</v>
      </c>
      <c r="D8708" s="5" t="s">
        <v>27</v>
      </c>
      <c r="E8708" s="5">
        <v>22</v>
      </c>
      <c r="F8708" s="5">
        <v>0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5">
        <v>0</v>
      </c>
      <c r="M8708" s="5">
        <v>0</v>
      </c>
      <c r="N8708" s="5">
        <v>0</v>
      </c>
      <c r="O8708" s="5">
        <v>0</v>
      </c>
      <c r="P8708" s="5">
        <v>10</v>
      </c>
      <c r="Q8708" s="5">
        <v>16</v>
      </c>
      <c r="R8708" s="5">
        <v>19</v>
      </c>
      <c r="S8708" s="5" t="s">
        <v>27</v>
      </c>
      <c r="T8708" s="5"/>
    </row>
    <row r="8709" spans="1:20" x14ac:dyDescent="0.25">
      <c r="A8709" s="5">
        <f>8702</f>
      </c>
      <c r="B8709" s="5" t="s">
        <v>8728</v>
      </c>
      <c r="C8709" s="5" t="s">
        <v>26</v>
      </c>
      <c r="D8709" s="5" t="s">
        <v>27</v>
      </c>
      <c r="E8709" s="5">
        <v>22</v>
      </c>
      <c r="F8709" s="5">
        <v>0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5">
        <v>0</v>
      </c>
      <c r="O8709" s="5">
        <v>0</v>
      </c>
      <c r="P8709" s="5">
        <v>10</v>
      </c>
      <c r="Q8709" s="5">
        <v>16</v>
      </c>
      <c r="R8709" s="5">
        <v>19</v>
      </c>
      <c r="S8709" s="5" t="s">
        <v>27</v>
      </c>
      <c r="T8709" s="5"/>
    </row>
    <row r="8710" spans="1:20" x14ac:dyDescent="0.25">
      <c r="A8710" s="5">
        <f>8703</f>
      </c>
      <c r="B8710" s="5" t="s">
        <v>8729</v>
      </c>
      <c r="C8710" s="5" t="s">
        <v>26</v>
      </c>
      <c r="D8710" s="5" t="s">
        <v>27</v>
      </c>
      <c r="E8710" s="5">
        <v>22</v>
      </c>
      <c r="F8710" s="5">
        <v>0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5">
        <v>0</v>
      </c>
      <c r="M8710" s="5">
        <v>0</v>
      </c>
      <c r="N8710" s="5">
        <v>0</v>
      </c>
      <c r="O8710" s="5">
        <v>0</v>
      </c>
      <c r="P8710" s="5">
        <v>10</v>
      </c>
      <c r="Q8710" s="5">
        <v>16</v>
      </c>
      <c r="R8710" s="5">
        <v>19</v>
      </c>
      <c r="S8710" s="5" t="s">
        <v>27</v>
      </c>
      <c r="T8710" s="5"/>
    </row>
    <row r="8711" spans="1:20" x14ac:dyDescent="0.25">
      <c r="A8711" s="5">
        <f>8704</f>
      </c>
      <c r="B8711" s="5" t="s">
        <v>8730</v>
      </c>
      <c r="C8711" s="5" t="s">
        <v>26</v>
      </c>
      <c r="D8711" s="5" t="s">
        <v>27</v>
      </c>
      <c r="E8711" s="5">
        <v>22</v>
      </c>
      <c r="F8711" s="5">
        <v>0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0</v>
      </c>
      <c r="O8711" s="5">
        <v>0</v>
      </c>
      <c r="P8711" s="5">
        <v>10</v>
      </c>
      <c r="Q8711" s="5">
        <v>16</v>
      </c>
      <c r="R8711" s="5">
        <v>19</v>
      </c>
      <c r="S8711" s="5" t="s">
        <v>27</v>
      </c>
      <c r="T8711" s="5"/>
    </row>
    <row r="8712" spans="1:20" x14ac:dyDescent="0.25">
      <c r="A8712" s="5">
        <f>8705</f>
      </c>
      <c r="B8712" s="5" t="s">
        <v>8731</v>
      </c>
      <c r="C8712" s="5" t="s">
        <v>26</v>
      </c>
      <c r="D8712" s="5" t="s">
        <v>27</v>
      </c>
      <c r="E8712" s="5">
        <v>22</v>
      </c>
      <c r="F8712" s="5">
        <v>0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5">
        <v>0</v>
      </c>
      <c r="M8712" s="5">
        <v>0</v>
      </c>
      <c r="N8712" s="5">
        <v>0</v>
      </c>
      <c r="O8712" s="5">
        <v>0</v>
      </c>
      <c r="P8712" s="5">
        <v>10</v>
      </c>
      <c r="Q8712" s="5">
        <v>16</v>
      </c>
      <c r="R8712" s="5">
        <v>19</v>
      </c>
      <c r="S8712" s="5" t="s">
        <v>27</v>
      </c>
      <c r="T8712" s="5"/>
    </row>
    <row r="8713" spans="1:20" x14ac:dyDescent="0.25">
      <c r="A8713" s="5">
        <f>8706</f>
      </c>
      <c r="B8713" s="5" t="s">
        <v>8732</v>
      </c>
      <c r="C8713" s="5" t="s">
        <v>26</v>
      </c>
      <c r="D8713" s="5" t="s">
        <v>27</v>
      </c>
      <c r="E8713" s="5">
        <v>22</v>
      </c>
      <c r="F8713" s="5">
        <v>0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5">
        <v>0</v>
      </c>
      <c r="M8713" s="5">
        <v>0</v>
      </c>
      <c r="N8713" s="5">
        <v>0</v>
      </c>
      <c r="O8713" s="5">
        <v>0</v>
      </c>
      <c r="P8713" s="5">
        <v>10</v>
      </c>
      <c r="Q8713" s="5">
        <v>16</v>
      </c>
      <c r="R8713" s="5">
        <v>19</v>
      </c>
      <c r="S8713" s="5" t="s">
        <v>27</v>
      </c>
      <c r="T8713" s="5"/>
    </row>
    <row r="8714" spans="1:20" x14ac:dyDescent="0.25">
      <c r="A8714" s="5">
        <f>8707</f>
      </c>
      <c r="B8714" s="5" t="s">
        <v>8733</v>
      </c>
      <c r="C8714" s="5" t="s">
        <v>26</v>
      </c>
      <c r="D8714" s="5" t="s">
        <v>27</v>
      </c>
      <c r="E8714" s="5">
        <v>22</v>
      </c>
      <c r="F8714" s="5">
        <v>0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5">
        <v>0</v>
      </c>
      <c r="M8714" s="5">
        <v>0</v>
      </c>
      <c r="N8714" s="5">
        <v>0</v>
      </c>
      <c r="O8714" s="5">
        <v>0</v>
      </c>
      <c r="P8714" s="5">
        <v>10</v>
      </c>
      <c r="Q8714" s="5">
        <v>16</v>
      </c>
      <c r="R8714" s="5">
        <v>19</v>
      </c>
      <c r="S8714" s="5" t="s">
        <v>27</v>
      </c>
      <c r="T8714" s="5"/>
    </row>
    <row r="8715" spans="1:20" x14ac:dyDescent="0.25">
      <c r="A8715" s="5">
        <f>8708</f>
      </c>
      <c r="B8715" s="5" t="s">
        <v>8734</v>
      </c>
      <c r="C8715" s="5" t="s">
        <v>26</v>
      </c>
      <c r="D8715" s="5" t="s">
        <v>27</v>
      </c>
      <c r="E8715" s="5">
        <v>22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5">
        <v>0</v>
      </c>
      <c r="M8715" s="5">
        <v>0</v>
      </c>
      <c r="N8715" s="5">
        <v>0</v>
      </c>
      <c r="O8715" s="5">
        <v>0</v>
      </c>
      <c r="P8715" s="5">
        <v>10</v>
      </c>
      <c r="Q8715" s="5">
        <v>16</v>
      </c>
      <c r="R8715" s="5">
        <v>19</v>
      </c>
      <c r="S8715" s="5" t="s">
        <v>27</v>
      </c>
      <c r="T8715" s="5"/>
    </row>
    <row r="8716" spans="1:20" x14ac:dyDescent="0.25">
      <c r="A8716" s="5">
        <f>8709</f>
      </c>
      <c r="B8716" s="5" t="s">
        <v>8735</v>
      </c>
      <c r="C8716" s="5" t="s">
        <v>26</v>
      </c>
      <c r="D8716" s="5" t="s">
        <v>27</v>
      </c>
      <c r="E8716" s="5">
        <v>22</v>
      </c>
      <c r="F8716" s="5">
        <v>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5">
        <v>0</v>
      </c>
      <c r="M8716" s="5">
        <v>0</v>
      </c>
      <c r="N8716" s="5">
        <v>0</v>
      </c>
      <c r="O8716" s="5">
        <v>0</v>
      </c>
      <c r="P8716" s="5">
        <v>10</v>
      </c>
      <c r="Q8716" s="5">
        <v>16</v>
      </c>
      <c r="R8716" s="5">
        <v>19</v>
      </c>
      <c r="S8716" s="5" t="s">
        <v>27</v>
      </c>
      <c r="T8716" s="5"/>
    </row>
    <row r="8717" spans="1:20" x14ac:dyDescent="0.25">
      <c r="A8717" s="5">
        <f>8710</f>
      </c>
      <c r="B8717" s="5" t="s">
        <v>8736</v>
      </c>
      <c r="C8717" s="5" t="s">
        <v>26</v>
      </c>
      <c r="D8717" s="5" t="s">
        <v>27</v>
      </c>
      <c r="E8717" s="5">
        <v>22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5">
        <v>0</v>
      </c>
      <c r="M8717" s="5">
        <v>0</v>
      </c>
      <c r="N8717" s="5">
        <v>0</v>
      </c>
      <c r="O8717" s="5">
        <v>0</v>
      </c>
      <c r="P8717" s="5">
        <v>10</v>
      </c>
      <c r="Q8717" s="5">
        <v>16</v>
      </c>
      <c r="R8717" s="5">
        <v>19</v>
      </c>
      <c r="S8717" s="5" t="s">
        <v>27</v>
      </c>
      <c r="T8717" s="5"/>
    </row>
    <row r="8718" spans="1:20" x14ac:dyDescent="0.25">
      <c r="A8718" s="5">
        <f>8711</f>
      </c>
      <c r="B8718" s="5" t="s">
        <v>8737</v>
      </c>
      <c r="C8718" s="5" t="s">
        <v>26</v>
      </c>
      <c r="D8718" s="5" t="s">
        <v>27</v>
      </c>
      <c r="E8718" s="5">
        <v>22</v>
      </c>
      <c r="F8718" s="5">
        <v>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5">
        <v>0</v>
      </c>
      <c r="N8718" s="5">
        <v>0</v>
      </c>
      <c r="O8718" s="5">
        <v>0</v>
      </c>
      <c r="P8718" s="5">
        <v>10</v>
      </c>
      <c r="Q8718" s="5">
        <v>16</v>
      </c>
      <c r="R8718" s="5">
        <v>19</v>
      </c>
      <c r="S8718" s="5" t="s">
        <v>27</v>
      </c>
      <c r="T8718" s="5"/>
    </row>
    <row r="8719" spans="1:20" x14ac:dyDescent="0.25">
      <c r="A8719" s="5">
        <f>8712</f>
      </c>
      <c r="B8719" s="5" t="s">
        <v>8738</v>
      </c>
      <c r="C8719" s="5" t="s">
        <v>26</v>
      </c>
      <c r="D8719" s="5" t="s">
        <v>27</v>
      </c>
      <c r="E8719" s="5">
        <v>22</v>
      </c>
      <c r="F8719" s="5">
        <v>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5">
        <v>0</v>
      </c>
      <c r="N8719" s="5">
        <v>0</v>
      </c>
      <c r="O8719" s="5">
        <v>0</v>
      </c>
      <c r="P8719" s="5">
        <v>10</v>
      </c>
      <c r="Q8719" s="5">
        <v>16</v>
      </c>
      <c r="R8719" s="5">
        <v>19</v>
      </c>
      <c r="S8719" s="5" t="s">
        <v>27</v>
      </c>
      <c r="T8719" s="5"/>
    </row>
    <row r="8720" spans="1:20" x14ac:dyDescent="0.25">
      <c r="A8720" s="5">
        <f>8713</f>
      </c>
      <c r="B8720" s="5" t="s">
        <v>8739</v>
      </c>
      <c r="C8720" s="5" t="s">
        <v>26</v>
      </c>
      <c r="D8720" s="5" t="s">
        <v>27</v>
      </c>
      <c r="E8720" s="5">
        <v>22</v>
      </c>
      <c r="F8720" s="5">
        <v>0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5">
        <v>0</v>
      </c>
      <c r="N8720" s="5">
        <v>0</v>
      </c>
      <c r="O8720" s="5">
        <v>0</v>
      </c>
      <c r="P8720" s="5">
        <v>10</v>
      </c>
      <c r="Q8720" s="5">
        <v>16</v>
      </c>
      <c r="R8720" s="5">
        <v>19</v>
      </c>
      <c r="S8720" s="5" t="s">
        <v>27</v>
      </c>
      <c r="T8720" s="5"/>
    </row>
    <row r="8721" spans="1:20" x14ac:dyDescent="0.25">
      <c r="A8721" s="5">
        <f>8714</f>
      </c>
      <c r="B8721" s="5" t="s">
        <v>8740</v>
      </c>
      <c r="C8721" s="5" t="s">
        <v>26</v>
      </c>
      <c r="D8721" s="5" t="s">
        <v>27</v>
      </c>
      <c r="E8721" s="5">
        <v>22</v>
      </c>
      <c r="F8721" s="5">
        <v>0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5">
        <v>0</v>
      </c>
      <c r="N8721" s="5">
        <v>0</v>
      </c>
      <c r="O8721" s="5">
        <v>0</v>
      </c>
      <c r="P8721" s="5">
        <v>10</v>
      </c>
      <c r="Q8721" s="5">
        <v>16</v>
      </c>
      <c r="R8721" s="5">
        <v>19</v>
      </c>
      <c r="S8721" s="5" t="s">
        <v>27</v>
      </c>
      <c r="T8721" s="5"/>
    </row>
    <row r="8722" spans="1:20" x14ac:dyDescent="0.25">
      <c r="A8722" s="5">
        <f>8715</f>
      </c>
      <c r="B8722" s="5" t="s">
        <v>8741</v>
      </c>
      <c r="C8722" s="5" t="s">
        <v>26</v>
      </c>
      <c r="D8722" s="5" t="s">
        <v>27</v>
      </c>
      <c r="E8722" s="5">
        <v>22</v>
      </c>
      <c r="F8722" s="5">
        <v>0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5">
        <v>0</v>
      </c>
      <c r="N8722" s="5">
        <v>0</v>
      </c>
      <c r="O8722" s="5">
        <v>0</v>
      </c>
      <c r="P8722" s="5">
        <v>10</v>
      </c>
      <c r="Q8722" s="5">
        <v>16</v>
      </c>
      <c r="R8722" s="5">
        <v>19</v>
      </c>
      <c r="S8722" s="5" t="s">
        <v>27</v>
      </c>
      <c r="T8722" s="5"/>
    </row>
    <row r="8723" spans="1:20" x14ac:dyDescent="0.25">
      <c r="A8723" s="5">
        <f>8716</f>
      </c>
      <c r="B8723" s="5" t="s">
        <v>8742</v>
      </c>
      <c r="C8723" s="5" t="s">
        <v>26</v>
      </c>
      <c r="D8723" s="5" t="s">
        <v>27</v>
      </c>
      <c r="E8723" s="5">
        <v>22</v>
      </c>
      <c r="F8723" s="5">
        <v>0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5">
        <v>0</v>
      </c>
      <c r="N8723" s="5">
        <v>0</v>
      </c>
      <c r="O8723" s="5">
        <v>0</v>
      </c>
      <c r="P8723" s="5">
        <v>10</v>
      </c>
      <c r="Q8723" s="5">
        <v>16</v>
      </c>
      <c r="R8723" s="5">
        <v>19</v>
      </c>
      <c r="S8723" s="5" t="s">
        <v>27</v>
      </c>
      <c r="T8723" s="5"/>
    </row>
    <row r="8724" spans="1:20" x14ac:dyDescent="0.25">
      <c r="A8724" s="5">
        <f>8717</f>
      </c>
      <c r="B8724" s="5" t="s">
        <v>8743</v>
      </c>
      <c r="C8724" s="5" t="s">
        <v>26</v>
      </c>
      <c r="D8724" s="5" t="s">
        <v>27</v>
      </c>
      <c r="E8724" s="5">
        <v>22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5">
        <v>0</v>
      </c>
      <c r="O8724" s="5">
        <v>0</v>
      </c>
      <c r="P8724" s="5">
        <v>10</v>
      </c>
      <c r="Q8724" s="5">
        <v>16</v>
      </c>
      <c r="R8724" s="5">
        <v>19</v>
      </c>
      <c r="S8724" s="5" t="s">
        <v>27</v>
      </c>
      <c r="T8724" s="5"/>
    </row>
    <row r="8725" spans="1:20" x14ac:dyDescent="0.25">
      <c r="A8725" s="5">
        <f>8718</f>
      </c>
      <c r="B8725" s="5" t="s">
        <v>8744</v>
      </c>
      <c r="C8725" s="5" t="s">
        <v>26</v>
      </c>
      <c r="D8725" s="5" t="s">
        <v>27</v>
      </c>
      <c r="E8725" s="5">
        <v>22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5">
        <v>0</v>
      </c>
      <c r="O8725" s="5">
        <v>0</v>
      </c>
      <c r="P8725" s="5">
        <v>10</v>
      </c>
      <c r="Q8725" s="5">
        <v>16</v>
      </c>
      <c r="R8725" s="5">
        <v>19</v>
      </c>
      <c r="S8725" s="5" t="s">
        <v>27</v>
      </c>
      <c r="T8725" s="5"/>
    </row>
    <row r="8726" spans="1:20" x14ac:dyDescent="0.25">
      <c r="A8726" s="5">
        <f>8719</f>
      </c>
      <c r="B8726" s="5" t="s">
        <v>8745</v>
      </c>
      <c r="C8726" s="5" t="s">
        <v>26</v>
      </c>
      <c r="D8726" s="5" t="s">
        <v>26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5">
        <v>0</v>
      </c>
      <c r="O8726" s="5">
        <v>0</v>
      </c>
      <c r="P8726" s="5">
        <v>10</v>
      </c>
      <c r="Q8726" s="5">
        <v>0</v>
      </c>
      <c r="R8726" s="5">
        <v>0</v>
      </c>
      <c r="S8726" s="5" t="s">
        <v>26</v>
      </c>
      <c r="T8726" s="5"/>
    </row>
    <row r="8727" spans="1:20" x14ac:dyDescent="0.25">
      <c r="A8727" s="5">
        <f>8720</f>
      </c>
      <c r="B8727" s="5" t="s">
        <v>8746</v>
      </c>
      <c r="C8727" s="5" t="s">
        <v>26</v>
      </c>
      <c r="D8727" s="5" t="s">
        <v>27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5">
        <v>0</v>
      </c>
      <c r="O8727" s="5">
        <v>0</v>
      </c>
      <c r="P8727" s="5">
        <v>10</v>
      </c>
      <c r="Q8727" s="5">
        <v>0</v>
      </c>
      <c r="R8727" s="5">
        <v>0</v>
      </c>
      <c r="S8727" s="5" t="s">
        <v>26</v>
      </c>
      <c r="T8727" s="5"/>
    </row>
    <row r="8728" spans="1:20" x14ac:dyDescent="0.25">
      <c r="A8728" s="5">
        <f>8721</f>
      </c>
      <c r="B8728" s="5" t="s">
        <v>8747</v>
      </c>
      <c r="C8728" s="5" t="s">
        <v>26</v>
      </c>
      <c r="D8728" s="5" t="s">
        <v>27</v>
      </c>
      <c r="E8728" s="5">
        <v>0</v>
      </c>
      <c r="F8728" s="5">
        <v>0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5">
        <v>0</v>
      </c>
      <c r="M8728" s="5">
        <v>0</v>
      </c>
      <c r="N8728" s="5">
        <v>0</v>
      </c>
      <c r="O8728" s="5">
        <v>0</v>
      </c>
      <c r="P8728" s="5">
        <v>10</v>
      </c>
      <c r="Q8728" s="5">
        <v>20</v>
      </c>
      <c r="R8728" s="5">
        <v>25</v>
      </c>
      <c r="S8728" s="5" t="s">
        <v>27</v>
      </c>
      <c r="T8728" s="5"/>
    </row>
    <row r="8729" spans="1:20" x14ac:dyDescent="0.25">
      <c r="A8729" s="5">
        <f>8722</f>
      </c>
      <c r="B8729" s="5" t="s">
        <v>8748</v>
      </c>
      <c r="C8729" s="5" t="s">
        <v>26</v>
      </c>
      <c r="D8729" s="5" t="s">
        <v>27</v>
      </c>
      <c r="E8729" s="5">
        <v>0</v>
      </c>
      <c r="F8729" s="5">
        <v>0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5">
        <v>0</v>
      </c>
      <c r="M8729" s="5">
        <v>0</v>
      </c>
      <c r="N8729" s="5">
        <v>0</v>
      </c>
      <c r="O8729" s="5">
        <v>0</v>
      </c>
      <c r="P8729" s="5">
        <v>10</v>
      </c>
      <c r="Q8729" s="5">
        <v>20</v>
      </c>
      <c r="R8729" s="5">
        <v>25</v>
      </c>
      <c r="S8729" s="5" t="s">
        <v>27</v>
      </c>
      <c r="T8729" s="5"/>
    </row>
    <row r="8730" spans="1:20" x14ac:dyDescent="0.25">
      <c r="A8730" s="5">
        <f>8723</f>
      </c>
      <c r="B8730" s="5" t="s">
        <v>8749</v>
      </c>
      <c r="C8730" s="5" t="s">
        <v>26</v>
      </c>
      <c r="D8730" s="5" t="s">
        <v>27</v>
      </c>
      <c r="E8730" s="5">
        <v>0</v>
      </c>
      <c r="F8730" s="5">
        <v>0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5">
        <v>0</v>
      </c>
      <c r="M8730" s="5">
        <v>0</v>
      </c>
      <c r="N8730" s="5">
        <v>0</v>
      </c>
      <c r="O8730" s="5">
        <v>0</v>
      </c>
      <c r="P8730" s="5">
        <v>10</v>
      </c>
      <c r="Q8730" s="5">
        <v>20</v>
      </c>
      <c r="R8730" s="5">
        <v>25</v>
      </c>
      <c r="S8730" s="5" t="s">
        <v>27</v>
      </c>
      <c r="T8730" s="5"/>
    </row>
    <row r="8731" spans="1:20" x14ac:dyDescent="0.25">
      <c r="A8731" s="5">
        <f>8724</f>
      </c>
      <c r="B8731" s="5" t="s">
        <v>8750</v>
      </c>
      <c r="C8731" s="5" t="s">
        <v>26</v>
      </c>
      <c r="D8731" s="5" t="s">
        <v>27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5">
        <v>0</v>
      </c>
      <c r="M8731" s="5">
        <v>0</v>
      </c>
      <c r="N8731" s="5">
        <v>0</v>
      </c>
      <c r="O8731" s="5">
        <v>0</v>
      </c>
      <c r="P8731" s="5">
        <v>10</v>
      </c>
      <c r="Q8731" s="5">
        <v>20</v>
      </c>
      <c r="R8731" s="5">
        <v>25</v>
      </c>
      <c r="S8731" s="5" t="s">
        <v>27</v>
      </c>
      <c r="T8731" s="5"/>
    </row>
    <row r="8732" spans="1:20" x14ac:dyDescent="0.25">
      <c r="A8732" s="5">
        <f>8725</f>
      </c>
      <c r="B8732" s="5" t="s">
        <v>8751</v>
      </c>
      <c r="C8732" s="5" t="s">
        <v>26</v>
      </c>
      <c r="D8732" s="5" t="s">
        <v>27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5">
        <v>0</v>
      </c>
      <c r="M8732" s="5">
        <v>0</v>
      </c>
      <c r="N8732" s="5">
        <v>0</v>
      </c>
      <c r="O8732" s="5">
        <v>0</v>
      </c>
      <c r="P8732" s="5">
        <v>10</v>
      </c>
      <c r="Q8732" s="5">
        <v>20</v>
      </c>
      <c r="R8732" s="5">
        <v>25</v>
      </c>
      <c r="S8732" s="5" t="s">
        <v>27</v>
      </c>
      <c r="T8732" s="5"/>
    </row>
    <row r="8733" spans="1:20" x14ac:dyDescent="0.25">
      <c r="A8733" s="5">
        <f>8726</f>
      </c>
      <c r="B8733" s="5" t="s">
        <v>8752</v>
      </c>
      <c r="C8733" s="5" t="s">
        <v>26</v>
      </c>
      <c r="D8733" s="5" t="s">
        <v>27</v>
      </c>
      <c r="E8733" s="5">
        <v>0</v>
      </c>
      <c r="F8733" s="5">
        <v>0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5">
        <v>0</v>
      </c>
      <c r="M8733" s="5">
        <v>0</v>
      </c>
      <c r="N8733" s="5">
        <v>0</v>
      </c>
      <c r="O8733" s="5">
        <v>0</v>
      </c>
      <c r="P8733" s="5">
        <v>10</v>
      </c>
      <c r="Q8733" s="5">
        <v>20</v>
      </c>
      <c r="R8733" s="5">
        <v>25</v>
      </c>
      <c r="S8733" s="5" t="s">
        <v>27</v>
      </c>
      <c r="T8733" s="5"/>
    </row>
    <row r="8734" spans="1:20" x14ac:dyDescent="0.25">
      <c r="A8734" s="5">
        <f>8727</f>
      </c>
      <c r="B8734" s="5" t="s">
        <v>8753</v>
      </c>
      <c r="C8734" s="5" t="s">
        <v>26</v>
      </c>
      <c r="D8734" s="5" t="s">
        <v>27</v>
      </c>
      <c r="E8734" s="5">
        <v>0</v>
      </c>
      <c r="F8734" s="5">
        <v>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5">
        <v>0</v>
      </c>
      <c r="M8734" s="5">
        <v>0</v>
      </c>
      <c r="N8734" s="5">
        <v>0</v>
      </c>
      <c r="O8734" s="5">
        <v>0</v>
      </c>
      <c r="P8734" s="5">
        <v>10</v>
      </c>
      <c r="Q8734" s="5">
        <v>20</v>
      </c>
      <c r="R8734" s="5">
        <v>25</v>
      </c>
      <c r="S8734" s="5" t="s">
        <v>27</v>
      </c>
      <c r="T8734" s="5"/>
    </row>
    <row r="8735" spans="1:20" x14ac:dyDescent="0.25">
      <c r="A8735" s="5">
        <f>8728</f>
      </c>
      <c r="B8735" s="5" t="s">
        <v>8754</v>
      </c>
      <c r="C8735" s="5" t="s">
        <v>26</v>
      </c>
      <c r="D8735" s="5" t="s">
        <v>27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5">
        <v>0</v>
      </c>
      <c r="M8735" s="5">
        <v>0</v>
      </c>
      <c r="N8735" s="5">
        <v>0</v>
      </c>
      <c r="O8735" s="5">
        <v>0</v>
      </c>
      <c r="P8735" s="5">
        <v>10</v>
      </c>
      <c r="Q8735" s="5">
        <v>20</v>
      </c>
      <c r="R8735" s="5">
        <v>25</v>
      </c>
      <c r="S8735" s="5" t="s">
        <v>27</v>
      </c>
      <c r="T8735" s="5"/>
    </row>
    <row r="8736" spans="1:20" x14ac:dyDescent="0.25">
      <c r="A8736" s="5">
        <f>8729</f>
      </c>
      <c r="B8736" s="5" t="s">
        <v>8755</v>
      </c>
      <c r="C8736" s="5" t="s">
        <v>26</v>
      </c>
      <c r="D8736" s="5" t="s">
        <v>27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5">
        <v>0</v>
      </c>
      <c r="N8736" s="5">
        <v>0</v>
      </c>
      <c r="O8736" s="5">
        <v>0</v>
      </c>
      <c r="P8736" s="5">
        <v>10</v>
      </c>
      <c r="Q8736" s="5">
        <v>20</v>
      </c>
      <c r="R8736" s="5">
        <v>25</v>
      </c>
      <c r="S8736" s="5" t="s">
        <v>27</v>
      </c>
      <c r="T8736" s="5"/>
    </row>
    <row r="8737" spans="1:20" x14ac:dyDescent="0.25">
      <c r="A8737" s="5">
        <f>8730</f>
      </c>
      <c r="B8737" s="5" t="s">
        <v>8756</v>
      </c>
      <c r="C8737" s="5" t="s">
        <v>26</v>
      </c>
      <c r="D8737" s="5" t="s">
        <v>27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0</v>
      </c>
      <c r="M8737" s="5">
        <v>0</v>
      </c>
      <c r="N8737" s="5">
        <v>0</v>
      </c>
      <c r="O8737" s="5">
        <v>0</v>
      </c>
      <c r="P8737" s="5">
        <v>10</v>
      </c>
      <c r="Q8737" s="5">
        <v>20</v>
      </c>
      <c r="R8737" s="5">
        <v>25</v>
      </c>
      <c r="S8737" s="5" t="s">
        <v>27</v>
      </c>
      <c r="T8737" s="5"/>
    </row>
    <row r="8738" spans="1:20" x14ac:dyDescent="0.25">
      <c r="A8738" s="5">
        <f>8731</f>
      </c>
      <c r="B8738" s="5" t="s">
        <v>8757</v>
      </c>
      <c r="C8738" s="5" t="s">
        <v>26</v>
      </c>
      <c r="D8738" s="5" t="s">
        <v>27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0</v>
      </c>
      <c r="M8738" s="5">
        <v>0</v>
      </c>
      <c r="N8738" s="5">
        <v>0</v>
      </c>
      <c r="O8738" s="5">
        <v>0</v>
      </c>
      <c r="P8738" s="5">
        <v>10</v>
      </c>
      <c r="Q8738" s="5">
        <v>20</v>
      </c>
      <c r="R8738" s="5">
        <v>25</v>
      </c>
      <c r="S8738" s="5" t="s">
        <v>27</v>
      </c>
      <c r="T8738" s="5"/>
    </row>
    <row r="8739" spans="1:20" x14ac:dyDescent="0.25">
      <c r="A8739" s="5">
        <f>8732</f>
      </c>
      <c r="B8739" s="5" t="s">
        <v>8758</v>
      </c>
      <c r="C8739" s="5" t="s">
        <v>26</v>
      </c>
      <c r="D8739" s="5" t="s">
        <v>27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5">
        <v>0</v>
      </c>
      <c r="O8739" s="5">
        <v>0</v>
      </c>
      <c r="P8739" s="5">
        <v>10</v>
      </c>
      <c r="Q8739" s="5">
        <v>20</v>
      </c>
      <c r="R8739" s="5">
        <v>25</v>
      </c>
      <c r="S8739" s="5" t="s">
        <v>27</v>
      </c>
      <c r="T8739" s="5"/>
    </row>
    <row r="8740" spans="1:20" x14ac:dyDescent="0.25">
      <c r="A8740" s="5">
        <f>8733</f>
      </c>
      <c r="B8740" s="5" t="s">
        <v>8759</v>
      </c>
      <c r="C8740" s="5" t="s">
        <v>26</v>
      </c>
      <c r="D8740" s="5" t="s">
        <v>27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5">
        <v>0</v>
      </c>
      <c r="N8740" s="5">
        <v>0</v>
      </c>
      <c r="O8740" s="5">
        <v>0</v>
      </c>
      <c r="P8740" s="5">
        <v>10</v>
      </c>
      <c r="Q8740" s="5">
        <v>20</v>
      </c>
      <c r="R8740" s="5">
        <v>25</v>
      </c>
      <c r="S8740" s="5" t="s">
        <v>27</v>
      </c>
      <c r="T8740" s="5"/>
    </row>
    <row r="8741" spans="1:20" x14ac:dyDescent="0.25">
      <c r="A8741" s="5">
        <f>8734</f>
      </c>
      <c r="B8741" s="5" t="s">
        <v>8760</v>
      </c>
      <c r="C8741" s="5" t="s">
        <v>26</v>
      </c>
      <c r="D8741" s="5" t="s">
        <v>27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0</v>
      </c>
      <c r="M8741" s="5">
        <v>0</v>
      </c>
      <c r="N8741" s="5">
        <v>0</v>
      </c>
      <c r="O8741" s="5">
        <v>0</v>
      </c>
      <c r="P8741" s="5">
        <v>10</v>
      </c>
      <c r="Q8741" s="5">
        <v>20</v>
      </c>
      <c r="R8741" s="5">
        <v>25</v>
      </c>
      <c r="S8741" s="5" t="s">
        <v>27</v>
      </c>
      <c r="T8741" s="5"/>
    </row>
    <row r="8742" spans="1:20" x14ac:dyDescent="0.25">
      <c r="A8742" s="5">
        <f>8735</f>
      </c>
      <c r="B8742" s="5" t="s">
        <v>8761</v>
      </c>
      <c r="C8742" s="5" t="s">
        <v>26</v>
      </c>
      <c r="D8742" s="5" t="s">
        <v>27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5">
        <v>0</v>
      </c>
      <c r="M8742" s="5">
        <v>0</v>
      </c>
      <c r="N8742" s="5">
        <v>0</v>
      </c>
      <c r="O8742" s="5">
        <v>0</v>
      </c>
      <c r="P8742" s="5">
        <v>10</v>
      </c>
      <c r="Q8742" s="5">
        <v>20</v>
      </c>
      <c r="R8742" s="5">
        <v>25</v>
      </c>
      <c r="S8742" s="5" t="s">
        <v>27</v>
      </c>
      <c r="T8742" s="5"/>
    </row>
    <row r="8743" spans="1:20" x14ac:dyDescent="0.25">
      <c r="A8743" s="5">
        <f>8736</f>
      </c>
      <c r="B8743" s="5" t="s">
        <v>8762</v>
      </c>
      <c r="C8743" s="5" t="s">
        <v>26</v>
      </c>
      <c r="D8743" s="5" t="s">
        <v>27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5">
        <v>0</v>
      </c>
      <c r="O8743" s="5">
        <v>0</v>
      </c>
      <c r="P8743" s="5">
        <v>10</v>
      </c>
      <c r="Q8743" s="5">
        <v>20</v>
      </c>
      <c r="R8743" s="5">
        <v>25</v>
      </c>
      <c r="S8743" s="5" t="s">
        <v>27</v>
      </c>
      <c r="T8743" s="5"/>
    </row>
    <row r="8744" spans="1:20" x14ac:dyDescent="0.25">
      <c r="A8744" s="5">
        <f>8737</f>
      </c>
      <c r="B8744" s="5" t="s">
        <v>8763</v>
      </c>
      <c r="C8744" s="5" t="s">
        <v>26</v>
      </c>
      <c r="D8744" s="5" t="s">
        <v>27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5">
        <v>0</v>
      </c>
      <c r="O8744" s="5">
        <v>0</v>
      </c>
      <c r="P8744" s="5">
        <v>10</v>
      </c>
      <c r="Q8744" s="5">
        <v>20</v>
      </c>
      <c r="R8744" s="5">
        <v>25</v>
      </c>
      <c r="S8744" s="5" t="s">
        <v>27</v>
      </c>
      <c r="T8744" s="5"/>
    </row>
    <row r="8745" spans="1:20" x14ac:dyDescent="0.25">
      <c r="A8745" s="5">
        <f>8738</f>
      </c>
      <c r="B8745" s="5" t="s">
        <v>8764</v>
      </c>
      <c r="C8745" s="5" t="s">
        <v>26</v>
      </c>
      <c r="D8745" s="5" t="s">
        <v>27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5">
        <v>0</v>
      </c>
      <c r="N8745" s="5">
        <v>0</v>
      </c>
      <c r="O8745" s="5">
        <v>0</v>
      </c>
      <c r="P8745" s="5">
        <v>10</v>
      </c>
      <c r="Q8745" s="5">
        <v>20</v>
      </c>
      <c r="R8745" s="5">
        <v>25</v>
      </c>
      <c r="S8745" s="5" t="s">
        <v>27</v>
      </c>
      <c r="T8745" s="5"/>
    </row>
    <row r="8746" spans="1:20" x14ac:dyDescent="0.25">
      <c r="A8746" s="5">
        <f>8739</f>
      </c>
      <c r="B8746" s="5" t="s">
        <v>8765</v>
      </c>
      <c r="C8746" s="5" t="s">
        <v>26</v>
      </c>
      <c r="D8746" s="5" t="s">
        <v>27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5">
        <v>0</v>
      </c>
      <c r="O8746" s="5">
        <v>0</v>
      </c>
      <c r="P8746" s="5">
        <v>10</v>
      </c>
      <c r="Q8746" s="5">
        <v>20</v>
      </c>
      <c r="R8746" s="5">
        <v>25</v>
      </c>
      <c r="S8746" s="5" t="s">
        <v>27</v>
      </c>
      <c r="T8746" s="5"/>
    </row>
    <row r="8747" spans="1:20" x14ac:dyDescent="0.25">
      <c r="A8747" s="5">
        <f>8740</f>
      </c>
      <c r="B8747" s="5" t="s">
        <v>8766</v>
      </c>
      <c r="C8747" s="5" t="s">
        <v>26</v>
      </c>
      <c r="D8747" s="5" t="s">
        <v>26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5">
        <v>0</v>
      </c>
      <c r="N8747" s="5">
        <v>0</v>
      </c>
      <c r="O8747" s="5">
        <v>0</v>
      </c>
      <c r="P8747" s="5">
        <v>10</v>
      </c>
      <c r="Q8747" s="5">
        <v>0</v>
      </c>
      <c r="R8747" s="5">
        <v>0</v>
      </c>
      <c r="S8747" s="5" t="s">
        <v>26</v>
      </c>
      <c r="T8747" s="5"/>
    </row>
    <row r="8748" spans="1:20" x14ac:dyDescent="0.25">
      <c r="A8748" s="5">
        <f>8741</f>
      </c>
      <c r="B8748" s="5" t="s">
        <v>8767</v>
      </c>
      <c r="C8748" s="5" t="s">
        <v>26</v>
      </c>
      <c r="D8748" s="5" t="s">
        <v>26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5">
        <v>0</v>
      </c>
      <c r="N8748" s="5">
        <v>0</v>
      </c>
      <c r="O8748" s="5">
        <v>0</v>
      </c>
      <c r="P8748" s="5">
        <v>10</v>
      </c>
      <c r="Q8748" s="5">
        <v>0</v>
      </c>
      <c r="R8748" s="5">
        <v>0</v>
      </c>
      <c r="S8748" s="5" t="s">
        <v>26</v>
      </c>
      <c r="T8748" s="5"/>
    </row>
    <row r="8749" spans="1:20" x14ac:dyDescent="0.25">
      <c r="A8749" s="5">
        <f>8742</f>
      </c>
      <c r="B8749" s="5" t="s">
        <v>8768</v>
      </c>
      <c r="C8749" s="5" t="s">
        <v>26</v>
      </c>
      <c r="D8749" s="5" t="s">
        <v>26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5">
        <v>0</v>
      </c>
      <c r="O8749" s="5">
        <v>0</v>
      </c>
      <c r="P8749" s="5">
        <v>10</v>
      </c>
      <c r="Q8749" s="5">
        <v>0</v>
      </c>
      <c r="R8749" s="5">
        <v>0</v>
      </c>
      <c r="S8749" s="5" t="s">
        <v>26</v>
      </c>
      <c r="T8749" s="5"/>
    </row>
    <row r="8750" spans="1:20" x14ac:dyDescent="0.25">
      <c r="A8750" s="5">
        <f>8743</f>
      </c>
      <c r="B8750" s="5" t="s">
        <v>8769</v>
      </c>
      <c r="C8750" s="5" t="s">
        <v>26</v>
      </c>
      <c r="D8750" s="5" t="s">
        <v>26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5">
        <v>0</v>
      </c>
      <c r="M8750" s="5">
        <v>0</v>
      </c>
      <c r="N8750" s="5">
        <v>0</v>
      </c>
      <c r="O8750" s="5">
        <v>0</v>
      </c>
      <c r="P8750" s="5">
        <v>10</v>
      </c>
      <c r="Q8750" s="5">
        <v>0</v>
      </c>
      <c r="R8750" s="5">
        <v>0</v>
      </c>
      <c r="S8750" s="5" t="s">
        <v>26</v>
      </c>
      <c r="T8750" s="5"/>
    </row>
    <row r="8751" spans="1:20" x14ac:dyDescent="0.25">
      <c r="A8751" s="5">
        <f>8744</f>
      </c>
      <c r="B8751" s="5" t="s">
        <v>8770</v>
      </c>
      <c r="C8751" s="5" t="s">
        <v>26</v>
      </c>
      <c r="D8751" s="5" t="s">
        <v>26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5">
        <v>0</v>
      </c>
      <c r="M8751" s="5">
        <v>0</v>
      </c>
      <c r="N8751" s="5">
        <v>0</v>
      </c>
      <c r="O8751" s="5">
        <v>0</v>
      </c>
      <c r="P8751" s="5">
        <v>10</v>
      </c>
      <c r="Q8751" s="5">
        <v>0</v>
      </c>
      <c r="R8751" s="5">
        <v>0</v>
      </c>
      <c r="S8751" s="5" t="s">
        <v>26</v>
      </c>
      <c r="T8751" s="5"/>
    </row>
    <row r="8752" spans="1:20" x14ac:dyDescent="0.25">
      <c r="A8752" s="5">
        <f>8745</f>
      </c>
      <c r="B8752" s="5" t="s">
        <v>8771</v>
      </c>
      <c r="C8752" s="5" t="s">
        <v>26</v>
      </c>
      <c r="D8752" s="5" t="s">
        <v>26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5">
        <v>0</v>
      </c>
      <c r="M8752" s="5">
        <v>0</v>
      </c>
      <c r="N8752" s="5">
        <v>0</v>
      </c>
      <c r="O8752" s="5">
        <v>0</v>
      </c>
      <c r="P8752" s="5">
        <v>10</v>
      </c>
      <c r="Q8752" s="5">
        <v>0</v>
      </c>
      <c r="R8752" s="5">
        <v>0</v>
      </c>
      <c r="S8752" s="5" t="s">
        <v>26</v>
      </c>
      <c r="T8752" s="5"/>
    </row>
    <row r="8753" spans="1:20" x14ac:dyDescent="0.25">
      <c r="A8753" s="5">
        <f>8746</f>
      </c>
      <c r="B8753" s="5" t="s">
        <v>8772</v>
      </c>
      <c r="C8753" s="5" t="s">
        <v>26</v>
      </c>
      <c r="D8753" s="5" t="s">
        <v>26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5">
        <v>0</v>
      </c>
      <c r="N8753" s="5">
        <v>0</v>
      </c>
      <c r="O8753" s="5">
        <v>0</v>
      </c>
      <c r="P8753" s="5">
        <v>10</v>
      </c>
      <c r="Q8753" s="5">
        <v>0</v>
      </c>
      <c r="R8753" s="5">
        <v>0</v>
      </c>
      <c r="S8753" s="5" t="s">
        <v>26</v>
      </c>
      <c r="T8753" s="5"/>
    </row>
    <row r="8754" spans="1:20" x14ac:dyDescent="0.25">
      <c r="A8754" s="5">
        <f>8747</f>
      </c>
      <c r="B8754" s="5" t="s">
        <v>8773</v>
      </c>
      <c r="C8754" s="5" t="s">
        <v>26</v>
      </c>
      <c r="D8754" s="5" t="s">
        <v>26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s="5">
        <v>0</v>
      </c>
      <c r="N8754" s="5">
        <v>0</v>
      </c>
      <c r="O8754" s="5">
        <v>0</v>
      </c>
      <c r="P8754" s="5">
        <v>10</v>
      </c>
      <c r="Q8754" s="5">
        <v>0</v>
      </c>
      <c r="R8754" s="5">
        <v>0</v>
      </c>
      <c r="S8754" s="5" t="s">
        <v>26</v>
      </c>
      <c r="T8754" s="5"/>
    </row>
    <row r="8755" spans="1:20" x14ac:dyDescent="0.25">
      <c r="A8755" s="5">
        <f>8748</f>
      </c>
      <c r="B8755" s="5" t="s">
        <v>8774</v>
      </c>
      <c r="C8755" s="5" t="s">
        <v>26</v>
      </c>
      <c r="D8755" s="5" t="s">
        <v>26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5">
        <v>0</v>
      </c>
      <c r="N8755" s="5">
        <v>0</v>
      </c>
      <c r="O8755" s="5">
        <v>0</v>
      </c>
      <c r="P8755" s="5">
        <v>10</v>
      </c>
      <c r="Q8755" s="5">
        <v>0</v>
      </c>
      <c r="R8755" s="5">
        <v>0</v>
      </c>
      <c r="S8755" s="5" t="s">
        <v>26</v>
      </c>
      <c r="T8755" s="5"/>
    </row>
    <row r="8756" spans="1:20" x14ac:dyDescent="0.25">
      <c r="A8756" s="5">
        <f>8749</f>
      </c>
      <c r="B8756" s="5" t="s">
        <v>8775</v>
      </c>
      <c r="C8756" s="5" t="s">
        <v>26</v>
      </c>
      <c r="D8756" s="5" t="s">
        <v>26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5">
        <v>0</v>
      </c>
      <c r="M8756" s="5">
        <v>0</v>
      </c>
      <c r="N8756" s="5">
        <v>0</v>
      </c>
      <c r="O8756" s="5">
        <v>0</v>
      </c>
      <c r="P8756" s="5">
        <v>10</v>
      </c>
      <c r="Q8756" s="5">
        <v>0</v>
      </c>
      <c r="R8756" s="5">
        <v>0</v>
      </c>
      <c r="S8756" s="5" t="s">
        <v>26</v>
      </c>
      <c r="T8756" s="5"/>
    </row>
    <row r="8757" spans="1:20" x14ac:dyDescent="0.25">
      <c r="A8757" s="5">
        <f>8750</f>
      </c>
      <c r="B8757" s="5" t="s">
        <v>8776</v>
      </c>
      <c r="C8757" s="5" t="s">
        <v>26</v>
      </c>
      <c r="D8757" s="5" t="s">
        <v>26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5">
        <v>0</v>
      </c>
      <c r="M8757" s="5">
        <v>0</v>
      </c>
      <c r="N8757" s="5">
        <v>0</v>
      </c>
      <c r="O8757" s="5">
        <v>0</v>
      </c>
      <c r="P8757" s="5">
        <v>10</v>
      </c>
      <c r="Q8757" s="5">
        <v>0</v>
      </c>
      <c r="R8757" s="5">
        <v>0</v>
      </c>
      <c r="S8757" s="5" t="s">
        <v>26</v>
      </c>
      <c r="T8757" s="5"/>
    </row>
    <row r="8758" spans="1:20" x14ac:dyDescent="0.25">
      <c r="A8758" s="5">
        <f>8751</f>
      </c>
      <c r="B8758" s="5" t="s">
        <v>8777</v>
      </c>
      <c r="C8758" s="5" t="s">
        <v>26</v>
      </c>
      <c r="D8758" s="5" t="s">
        <v>26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5">
        <v>0</v>
      </c>
      <c r="M8758" s="5">
        <v>0</v>
      </c>
      <c r="N8758" s="5">
        <v>0</v>
      </c>
      <c r="O8758" s="5">
        <v>0</v>
      </c>
      <c r="P8758" s="5">
        <v>10</v>
      </c>
      <c r="Q8758" s="5">
        <v>0</v>
      </c>
      <c r="R8758" s="5">
        <v>0</v>
      </c>
      <c r="S8758" s="5" t="s">
        <v>26</v>
      </c>
      <c r="T8758" s="5"/>
    </row>
    <row r="8759" spans="1:20" x14ac:dyDescent="0.25">
      <c r="A8759" s="5">
        <f>8752</f>
      </c>
      <c r="B8759" s="5" t="s">
        <v>8778</v>
      </c>
      <c r="C8759" s="5" t="s">
        <v>26</v>
      </c>
      <c r="D8759" s="5" t="s">
        <v>26</v>
      </c>
      <c r="E8759" s="5">
        <v>0</v>
      </c>
      <c r="F8759" s="5">
        <v>0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0</v>
      </c>
      <c r="M8759" s="5">
        <v>0</v>
      </c>
      <c r="N8759" s="5">
        <v>0</v>
      </c>
      <c r="O8759" s="5">
        <v>0</v>
      </c>
      <c r="P8759" s="5">
        <v>10</v>
      </c>
      <c r="Q8759" s="5">
        <v>0</v>
      </c>
      <c r="R8759" s="5">
        <v>0</v>
      </c>
      <c r="S8759" s="5" t="s">
        <v>26</v>
      </c>
      <c r="T8759" s="5"/>
    </row>
    <row r="8760" spans="1:20" x14ac:dyDescent="0.25">
      <c r="A8760" s="5">
        <f>8753</f>
      </c>
      <c r="B8760" s="5" t="s">
        <v>8779</v>
      </c>
      <c r="C8760" s="5" t="s">
        <v>26</v>
      </c>
      <c r="D8760" s="5" t="s">
        <v>26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5">
        <v>0</v>
      </c>
      <c r="N8760" s="5">
        <v>0</v>
      </c>
      <c r="O8760" s="5">
        <v>0</v>
      </c>
      <c r="P8760" s="5">
        <v>10</v>
      </c>
      <c r="Q8760" s="5">
        <v>0</v>
      </c>
      <c r="R8760" s="5">
        <v>0</v>
      </c>
      <c r="S8760" s="5" t="s">
        <v>26</v>
      </c>
      <c r="T8760" s="5"/>
    </row>
    <row r="8761" spans="1:20" x14ac:dyDescent="0.25">
      <c r="A8761" s="5">
        <f>8754</f>
      </c>
      <c r="B8761" s="5" t="s">
        <v>8780</v>
      </c>
      <c r="C8761" s="5" t="s">
        <v>26</v>
      </c>
      <c r="D8761" s="5" t="s">
        <v>26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0</v>
      </c>
      <c r="M8761" s="5">
        <v>0</v>
      </c>
      <c r="N8761" s="5">
        <v>0</v>
      </c>
      <c r="O8761" s="5">
        <v>0</v>
      </c>
      <c r="P8761" s="5">
        <v>10</v>
      </c>
      <c r="Q8761" s="5">
        <v>0</v>
      </c>
      <c r="R8761" s="5">
        <v>0</v>
      </c>
      <c r="S8761" s="5" t="s">
        <v>26</v>
      </c>
      <c r="T8761" s="5"/>
    </row>
    <row r="8762" spans="1:20" x14ac:dyDescent="0.25">
      <c r="A8762" s="5">
        <f>8755</f>
      </c>
      <c r="B8762" s="5" t="s">
        <v>8781</v>
      </c>
      <c r="C8762" s="5" t="s">
        <v>26</v>
      </c>
      <c r="D8762" s="5" t="s">
        <v>26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5">
        <v>0</v>
      </c>
      <c r="M8762" s="5">
        <v>0</v>
      </c>
      <c r="N8762" s="5">
        <v>0</v>
      </c>
      <c r="O8762" s="5">
        <v>0</v>
      </c>
      <c r="P8762" s="5">
        <v>10</v>
      </c>
      <c r="Q8762" s="5">
        <v>0</v>
      </c>
      <c r="R8762" s="5">
        <v>0</v>
      </c>
      <c r="S8762" s="5" t="s">
        <v>26</v>
      </c>
      <c r="T8762" s="5"/>
    </row>
    <row r="8763" spans="1:20" x14ac:dyDescent="0.25">
      <c r="A8763" s="5">
        <f>8756</f>
      </c>
      <c r="B8763" s="5" t="s">
        <v>8782</v>
      </c>
      <c r="C8763" s="5" t="s">
        <v>26</v>
      </c>
      <c r="D8763" s="5" t="s">
        <v>26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5">
        <v>0</v>
      </c>
      <c r="M8763" s="5">
        <v>0</v>
      </c>
      <c r="N8763" s="5">
        <v>0</v>
      </c>
      <c r="O8763" s="5">
        <v>0</v>
      </c>
      <c r="P8763" s="5">
        <v>10</v>
      </c>
      <c r="Q8763" s="5">
        <v>0</v>
      </c>
      <c r="R8763" s="5">
        <v>0</v>
      </c>
      <c r="S8763" s="5" t="s">
        <v>26</v>
      </c>
      <c r="T8763" s="5"/>
    </row>
    <row r="8764" spans="1:20" x14ac:dyDescent="0.25">
      <c r="A8764" s="5">
        <f>8757</f>
      </c>
      <c r="B8764" s="5" t="s">
        <v>8783</v>
      </c>
      <c r="C8764" s="5" t="s">
        <v>26</v>
      </c>
      <c r="D8764" s="5" t="s">
        <v>26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0</v>
      </c>
      <c r="M8764" s="5">
        <v>0</v>
      </c>
      <c r="N8764" s="5">
        <v>0</v>
      </c>
      <c r="O8764" s="5">
        <v>0</v>
      </c>
      <c r="P8764" s="5">
        <v>10</v>
      </c>
      <c r="Q8764" s="5">
        <v>0</v>
      </c>
      <c r="R8764" s="5">
        <v>0</v>
      </c>
      <c r="S8764" s="5" t="s">
        <v>26</v>
      </c>
      <c r="T8764" s="5"/>
    </row>
    <row r="8765" spans="1:20" x14ac:dyDescent="0.25">
      <c r="A8765" s="5">
        <f>8758</f>
      </c>
      <c r="B8765" s="5" t="s">
        <v>8784</v>
      </c>
      <c r="C8765" s="5" t="s">
        <v>26</v>
      </c>
      <c r="D8765" s="5" t="s">
        <v>26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0</v>
      </c>
      <c r="M8765" s="5">
        <v>0</v>
      </c>
      <c r="N8765" s="5">
        <v>0</v>
      </c>
      <c r="O8765" s="5">
        <v>0</v>
      </c>
      <c r="P8765" s="5">
        <v>10</v>
      </c>
      <c r="Q8765" s="5">
        <v>0</v>
      </c>
      <c r="R8765" s="5">
        <v>0</v>
      </c>
      <c r="S8765" s="5" t="s">
        <v>26</v>
      </c>
      <c r="T8765" s="5"/>
    </row>
    <row r="8766" spans="1:20" x14ac:dyDescent="0.25">
      <c r="A8766" s="5">
        <f>8759</f>
      </c>
      <c r="B8766" s="5" t="s">
        <v>8785</v>
      </c>
      <c r="C8766" s="5" t="s">
        <v>26</v>
      </c>
      <c r="D8766" s="5" t="s">
        <v>26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0</v>
      </c>
      <c r="M8766" s="5">
        <v>0</v>
      </c>
      <c r="N8766" s="5">
        <v>0</v>
      </c>
      <c r="O8766" s="5">
        <v>0</v>
      </c>
      <c r="P8766" s="5">
        <v>10</v>
      </c>
      <c r="Q8766" s="5">
        <v>0</v>
      </c>
      <c r="R8766" s="5">
        <v>0</v>
      </c>
      <c r="S8766" s="5" t="s">
        <v>26</v>
      </c>
      <c r="T8766" s="5"/>
    </row>
    <row r="8767" spans="1:20" x14ac:dyDescent="0.25">
      <c r="A8767" s="5">
        <f>8760</f>
      </c>
      <c r="B8767" s="5" t="s">
        <v>8786</v>
      </c>
      <c r="C8767" s="5" t="s">
        <v>26</v>
      </c>
      <c r="D8767" s="5" t="s">
        <v>26</v>
      </c>
      <c r="E8767" s="5">
        <v>0</v>
      </c>
      <c r="F8767" s="5">
        <v>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0</v>
      </c>
      <c r="M8767" s="5">
        <v>0</v>
      </c>
      <c r="N8767" s="5">
        <v>0</v>
      </c>
      <c r="O8767" s="5">
        <v>0</v>
      </c>
      <c r="P8767" s="5">
        <v>10</v>
      </c>
      <c r="Q8767" s="5">
        <v>0</v>
      </c>
      <c r="R8767" s="5">
        <v>0</v>
      </c>
      <c r="S8767" s="5" t="s">
        <v>26</v>
      </c>
      <c r="T8767" s="5"/>
    </row>
    <row r="8768" spans="1:20" x14ac:dyDescent="0.25">
      <c r="A8768" s="5">
        <f>8761</f>
      </c>
      <c r="B8768" s="5" t="s">
        <v>8787</v>
      </c>
      <c r="C8768" s="5" t="s">
        <v>26</v>
      </c>
      <c r="D8768" s="5" t="s">
        <v>26</v>
      </c>
      <c r="E8768" s="5">
        <v>0</v>
      </c>
      <c r="F8768" s="5">
        <v>0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5">
        <v>0</v>
      </c>
      <c r="M8768" s="5">
        <v>0</v>
      </c>
      <c r="N8768" s="5">
        <v>0</v>
      </c>
      <c r="O8768" s="5">
        <v>0</v>
      </c>
      <c r="P8768" s="5">
        <v>10</v>
      </c>
      <c r="Q8768" s="5">
        <v>0</v>
      </c>
      <c r="R8768" s="5">
        <v>0</v>
      </c>
      <c r="S8768" s="5" t="s">
        <v>26</v>
      </c>
      <c r="T8768" s="5"/>
    </row>
    <row r="8769" spans="1:20" x14ac:dyDescent="0.25">
      <c r="A8769" s="5">
        <f>8762</f>
      </c>
      <c r="B8769" s="5" t="s">
        <v>8788</v>
      </c>
      <c r="C8769" s="5" t="s">
        <v>26</v>
      </c>
      <c r="D8769" s="5" t="s">
        <v>26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5">
        <v>0</v>
      </c>
      <c r="N8769" s="5">
        <v>0</v>
      </c>
      <c r="O8769" s="5">
        <v>0</v>
      </c>
      <c r="P8769" s="5">
        <v>10</v>
      </c>
      <c r="Q8769" s="5">
        <v>0</v>
      </c>
      <c r="R8769" s="5">
        <v>0</v>
      </c>
      <c r="S8769" s="5" t="s">
        <v>26</v>
      </c>
      <c r="T8769" s="5"/>
    </row>
    <row r="8770" spans="1:20" x14ac:dyDescent="0.25">
      <c r="A8770" s="5">
        <f>8763</f>
      </c>
      <c r="B8770" s="5" t="s">
        <v>8789</v>
      </c>
      <c r="C8770" s="5" t="s">
        <v>26</v>
      </c>
      <c r="D8770" s="5" t="s">
        <v>26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5">
        <v>0</v>
      </c>
      <c r="N8770" s="5">
        <v>0</v>
      </c>
      <c r="O8770" s="5">
        <v>0</v>
      </c>
      <c r="P8770" s="5">
        <v>10</v>
      </c>
      <c r="Q8770" s="5">
        <v>0</v>
      </c>
      <c r="R8770" s="5">
        <v>0</v>
      </c>
      <c r="S8770" s="5" t="s">
        <v>26</v>
      </c>
      <c r="T8770" s="5"/>
    </row>
    <row r="8771" spans="1:20" x14ac:dyDescent="0.25">
      <c r="A8771" s="5">
        <f>8764</f>
      </c>
      <c r="B8771" s="5" t="s">
        <v>8790</v>
      </c>
      <c r="C8771" s="5" t="s">
        <v>26</v>
      </c>
      <c r="D8771" s="5" t="s">
        <v>26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5">
        <v>0</v>
      </c>
      <c r="N8771" s="5">
        <v>0</v>
      </c>
      <c r="O8771" s="5">
        <v>0</v>
      </c>
      <c r="P8771" s="5">
        <v>10</v>
      </c>
      <c r="Q8771" s="5">
        <v>0</v>
      </c>
      <c r="R8771" s="5">
        <v>0</v>
      </c>
      <c r="S8771" s="5" t="s">
        <v>26</v>
      </c>
      <c r="T8771" s="5"/>
    </row>
    <row r="8772" spans="1:20" x14ac:dyDescent="0.25">
      <c r="A8772" s="5">
        <f>8765</f>
      </c>
      <c r="B8772" s="5" t="s">
        <v>8791</v>
      </c>
      <c r="C8772" s="5" t="s">
        <v>26</v>
      </c>
      <c r="D8772" s="5" t="s">
        <v>26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  <c r="J8772" s="5">
        <v>0</v>
      </c>
      <c r="K8772" s="5">
        <v>0</v>
      </c>
      <c r="L8772" s="5">
        <v>0</v>
      </c>
      <c r="M8772" s="5">
        <v>0</v>
      </c>
      <c r="N8772" s="5">
        <v>0</v>
      </c>
      <c r="O8772" s="5">
        <v>0</v>
      </c>
      <c r="P8772" s="5">
        <v>10</v>
      </c>
      <c r="Q8772" s="5">
        <v>0</v>
      </c>
      <c r="R8772" s="5">
        <v>0</v>
      </c>
      <c r="S8772" s="5" t="s">
        <v>26</v>
      </c>
      <c r="T8772" s="5"/>
    </row>
    <row r="8773" spans="1:20" x14ac:dyDescent="0.25">
      <c r="A8773" s="5">
        <f>8766</f>
      </c>
      <c r="B8773" s="5" t="s">
        <v>8792</v>
      </c>
      <c r="C8773" s="5" t="s">
        <v>26</v>
      </c>
      <c r="D8773" s="5" t="s">
        <v>26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5">
        <v>0</v>
      </c>
      <c r="M8773" s="5">
        <v>0</v>
      </c>
      <c r="N8773" s="5">
        <v>0</v>
      </c>
      <c r="O8773" s="5">
        <v>0</v>
      </c>
      <c r="P8773" s="5">
        <v>10</v>
      </c>
      <c r="Q8773" s="5">
        <v>0</v>
      </c>
      <c r="R8773" s="5">
        <v>0</v>
      </c>
      <c r="S8773" s="5" t="s">
        <v>26</v>
      </c>
      <c r="T8773" s="5"/>
    </row>
    <row r="8774" spans="1:20" x14ac:dyDescent="0.25">
      <c r="A8774" s="5">
        <f>8767</f>
      </c>
      <c r="B8774" s="5" t="s">
        <v>8793</v>
      </c>
      <c r="C8774" s="5" t="s">
        <v>26</v>
      </c>
      <c r="D8774" s="5" t="s">
        <v>26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0</v>
      </c>
      <c r="L8774" s="5">
        <v>0</v>
      </c>
      <c r="M8774" s="5">
        <v>0</v>
      </c>
      <c r="N8774" s="5">
        <v>0</v>
      </c>
      <c r="O8774" s="5">
        <v>0</v>
      </c>
      <c r="P8774" s="5">
        <v>10</v>
      </c>
      <c r="Q8774" s="5">
        <v>0</v>
      </c>
      <c r="R8774" s="5">
        <v>0</v>
      </c>
      <c r="S8774" s="5" t="s">
        <v>26</v>
      </c>
      <c r="T8774" s="5"/>
    </row>
    <row r="8775" spans="1:20" x14ac:dyDescent="0.25">
      <c r="A8775" s="5">
        <f>8768</f>
      </c>
      <c r="B8775" s="5" t="s">
        <v>8794</v>
      </c>
      <c r="C8775" s="5" t="s">
        <v>27</v>
      </c>
      <c r="D8775" s="5" t="s">
        <v>26</v>
      </c>
      <c r="E8775" s="5">
        <v>0</v>
      </c>
      <c r="F8775" s="5">
        <v>0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5">
        <v>0</v>
      </c>
      <c r="M8775" s="5">
        <v>0</v>
      </c>
      <c r="N8775" s="5">
        <v>0</v>
      </c>
      <c r="O8775" s="5">
        <v>0</v>
      </c>
      <c r="P8775" s="5">
        <v>10</v>
      </c>
      <c r="Q8775" s="5">
        <v>0</v>
      </c>
      <c r="R8775" s="5">
        <v>0</v>
      </c>
      <c r="S8775" s="5" t="s">
        <v>26</v>
      </c>
      <c r="T8775" s="5"/>
    </row>
    <row r="8776" spans="1:20" x14ac:dyDescent="0.25">
      <c r="A8776" s="5">
        <f>8769</f>
      </c>
      <c r="B8776" s="5" t="s">
        <v>8795</v>
      </c>
      <c r="C8776" s="5" t="s">
        <v>27</v>
      </c>
      <c r="D8776" s="5" t="s">
        <v>26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5">
        <v>0</v>
      </c>
      <c r="M8776" s="5">
        <v>0</v>
      </c>
      <c r="N8776" s="5">
        <v>0</v>
      </c>
      <c r="O8776" s="5">
        <v>0</v>
      </c>
      <c r="P8776" s="5">
        <v>10</v>
      </c>
      <c r="Q8776" s="5">
        <v>0</v>
      </c>
      <c r="R8776" s="5">
        <v>0</v>
      </c>
      <c r="S8776" s="5" t="s">
        <v>26</v>
      </c>
      <c r="T8776" s="5"/>
    </row>
    <row r="8777" spans="1:20" x14ac:dyDescent="0.25">
      <c r="A8777" s="5">
        <f>8770</f>
      </c>
      <c r="B8777" s="5" t="s">
        <v>8796</v>
      </c>
      <c r="C8777" s="5" t="s">
        <v>27</v>
      </c>
      <c r="D8777" s="5" t="s">
        <v>26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5">
        <v>0</v>
      </c>
      <c r="M8777" s="5">
        <v>0</v>
      </c>
      <c r="N8777" s="5">
        <v>0</v>
      </c>
      <c r="O8777" s="5">
        <v>0</v>
      </c>
      <c r="P8777" s="5">
        <v>10</v>
      </c>
      <c r="Q8777" s="5">
        <v>0</v>
      </c>
      <c r="R8777" s="5">
        <v>0</v>
      </c>
      <c r="S8777" s="5" t="s">
        <v>26</v>
      </c>
      <c r="T8777" s="5"/>
    </row>
    <row r="8778" spans="1:20" x14ac:dyDescent="0.25">
      <c r="A8778" s="5">
        <f>8771</f>
      </c>
      <c r="B8778" s="5" t="s">
        <v>8797</v>
      </c>
      <c r="C8778" s="5" t="s">
        <v>27</v>
      </c>
      <c r="D8778" s="5" t="s">
        <v>26</v>
      </c>
      <c r="E8778" s="5">
        <v>0</v>
      </c>
      <c r="F8778" s="5">
        <v>0</v>
      </c>
      <c r="G8778" s="5">
        <v>1</v>
      </c>
      <c r="H8778" s="5">
        <v>0</v>
      </c>
      <c r="I8778" s="5">
        <v>0</v>
      </c>
      <c r="J8778" s="5">
        <v>0</v>
      </c>
      <c r="K8778" s="5">
        <v>0</v>
      </c>
      <c r="L8778" s="5">
        <v>0</v>
      </c>
      <c r="M8778" s="5">
        <v>0</v>
      </c>
      <c r="N8778" s="5">
        <v>0</v>
      </c>
      <c r="O8778" s="5">
        <v>0</v>
      </c>
      <c r="P8778" s="5">
        <v>10</v>
      </c>
      <c r="Q8778" s="5">
        <v>0</v>
      </c>
      <c r="R8778" s="5">
        <v>0</v>
      </c>
      <c r="S8778" s="5" t="s">
        <v>26</v>
      </c>
      <c r="T8778" s="5"/>
    </row>
    <row r="8779" spans="1:20" x14ac:dyDescent="0.25">
      <c r="A8779" s="5">
        <f>8772</f>
      </c>
      <c r="B8779" s="5" t="s">
        <v>8798</v>
      </c>
      <c r="C8779" s="5" t="s">
        <v>27</v>
      </c>
      <c r="D8779" s="5" t="s">
        <v>26</v>
      </c>
      <c r="E8779" s="5">
        <v>22</v>
      </c>
      <c r="F8779" s="5">
        <v>75</v>
      </c>
      <c r="G8779" s="5">
        <v>1</v>
      </c>
      <c r="H8779" s="5">
        <v>0</v>
      </c>
      <c r="I8779" s="5">
        <v>0</v>
      </c>
      <c r="J8779" s="5">
        <v>1</v>
      </c>
      <c r="K8779" s="5">
        <v>0</v>
      </c>
      <c r="L8779" s="5">
        <v>0</v>
      </c>
      <c r="M8779" s="5">
        <v>1</v>
      </c>
      <c r="N8779" s="5">
        <v>0</v>
      </c>
      <c r="O8779" s="5">
        <v>0</v>
      </c>
      <c r="P8779" s="5">
        <v>10</v>
      </c>
      <c r="Q8779" s="5">
        <v>0</v>
      </c>
      <c r="R8779" s="5">
        <v>0</v>
      </c>
      <c r="S8779" s="5" t="s">
        <v>27</v>
      </c>
      <c r="T8779" s="5"/>
    </row>
    <row r="8780" spans="1:20" x14ac:dyDescent="0.25">
      <c r="A8780" s="5">
        <f>8773</f>
      </c>
      <c r="B8780" s="5" t="s">
        <v>8799</v>
      </c>
      <c r="C8780" s="5" t="s">
        <v>27</v>
      </c>
      <c r="D8780" s="5" t="s">
        <v>26</v>
      </c>
      <c r="E8780" s="5">
        <v>22</v>
      </c>
      <c r="F8780" s="5">
        <v>75</v>
      </c>
      <c r="G8780" s="5">
        <v>1</v>
      </c>
      <c r="H8780" s="5">
        <v>0</v>
      </c>
      <c r="I8780" s="5">
        <v>0</v>
      </c>
      <c r="J8780" s="5">
        <v>1</v>
      </c>
      <c r="K8780" s="5">
        <v>0</v>
      </c>
      <c r="L8780" s="5">
        <v>0</v>
      </c>
      <c r="M8780" s="5">
        <v>1</v>
      </c>
      <c r="N8780" s="5">
        <v>0</v>
      </c>
      <c r="O8780" s="5">
        <v>0</v>
      </c>
      <c r="P8780" s="5">
        <v>10</v>
      </c>
      <c r="Q8780" s="5">
        <v>0</v>
      </c>
      <c r="R8780" s="5">
        <v>0</v>
      </c>
      <c r="S8780" s="5" t="s">
        <v>27</v>
      </c>
      <c r="T8780" s="5"/>
    </row>
    <row r="8781" spans="1:20" x14ac:dyDescent="0.25">
      <c r="A8781" s="5">
        <f>8774</f>
      </c>
      <c r="B8781" s="5" t="s">
        <v>8800</v>
      </c>
      <c r="C8781" s="5" t="s">
        <v>27</v>
      </c>
      <c r="D8781" s="5" t="s">
        <v>26</v>
      </c>
      <c r="E8781" s="5">
        <v>22</v>
      </c>
      <c r="F8781" s="5">
        <v>75</v>
      </c>
      <c r="G8781" s="5">
        <v>1</v>
      </c>
      <c r="H8781" s="5">
        <v>0</v>
      </c>
      <c r="I8781" s="5">
        <v>0</v>
      </c>
      <c r="J8781" s="5">
        <v>1</v>
      </c>
      <c r="K8781" s="5">
        <v>0</v>
      </c>
      <c r="L8781" s="5">
        <v>0</v>
      </c>
      <c r="M8781" s="5">
        <v>1</v>
      </c>
      <c r="N8781" s="5">
        <v>0</v>
      </c>
      <c r="O8781" s="5">
        <v>0</v>
      </c>
      <c r="P8781" s="5">
        <v>10</v>
      </c>
      <c r="Q8781" s="5">
        <v>0</v>
      </c>
      <c r="R8781" s="5">
        <v>0</v>
      </c>
      <c r="S8781" s="5" t="s">
        <v>27</v>
      </c>
      <c r="T8781" s="5"/>
    </row>
    <row r="8782" spans="1:20" x14ac:dyDescent="0.25">
      <c r="A8782" s="5">
        <f>8775</f>
      </c>
      <c r="B8782" s="5" t="s">
        <v>8801</v>
      </c>
      <c r="C8782" s="5" t="s">
        <v>27</v>
      </c>
      <c r="D8782" s="5" t="s">
        <v>26</v>
      </c>
      <c r="E8782" s="5">
        <v>22</v>
      </c>
      <c r="F8782" s="5">
        <v>75</v>
      </c>
      <c r="G8782" s="5">
        <v>1</v>
      </c>
      <c r="H8782" s="5">
        <v>0</v>
      </c>
      <c r="I8782" s="5">
        <v>0</v>
      </c>
      <c r="J8782" s="5">
        <v>1</v>
      </c>
      <c r="K8782" s="5">
        <v>0</v>
      </c>
      <c r="L8782" s="5">
        <v>0</v>
      </c>
      <c r="M8782" s="5">
        <v>1</v>
      </c>
      <c r="N8782" s="5">
        <v>0</v>
      </c>
      <c r="O8782" s="5">
        <v>0</v>
      </c>
      <c r="P8782" s="5">
        <v>10</v>
      </c>
      <c r="Q8782" s="5">
        <v>16</v>
      </c>
      <c r="R8782" s="5">
        <v>23</v>
      </c>
      <c r="S8782" s="5" t="s">
        <v>26</v>
      </c>
      <c r="T8782" s="5"/>
    </row>
    <row r="8783" spans="1:20" x14ac:dyDescent="0.25">
      <c r="A8783" s="5">
        <f>8776</f>
      </c>
      <c r="B8783" s="5" t="s">
        <v>8802</v>
      </c>
      <c r="C8783" s="5" t="s">
        <v>27</v>
      </c>
      <c r="D8783" s="5" t="s">
        <v>26</v>
      </c>
      <c r="E8783" s="5">
        <v>22</v>
      </c>
      <c r="F8783" s="5">
        <v>75</v>
      </c>
      <c r="G8783" s="5">
        <v>1</v>
      </c>
      <c r="H8783" s="5">
        <v>0</v>
      </c>
      <c r="I8783" s="5">
        <v>0</v>
      </c>
      <c r="J8783" s="5">
        <v>1</v>
      </c>
      <c r="K8783" s="5">
        <v>0</v>
      </c>
      <c r="L8783" s="5">
        <v>0</v>
      </c>
      <c r="M8783" s="5">
        <v>1</v>
      </c>
      <c r="N8783" s="5">
        <v>0</v>
      </c>
      <c r="O8783" s="5">
        <v>0</v>
      </c>
      <c r="P8783" s="5">
        <v>10</v>
      </c>
      <c r="Q8783" s="5">
        <v>16</v>
      </c>
      <c r="R8783" s="5">
        <v>23</v>
      </c>
      <c r="S8783" s="5" t="s">
        <v>26</v>
      </c>
      <c r="T8783" s="5"/>
    </row>
    <row r="8784" spans="1:20" x14ac:dyDescent="0.25">
      <c r="A8784" s="5">
        <f>8777</f>
      </c>
      <c r="B8784" s="5" t="s">
        <v>8803</v>
      </c>
      <c r="C8784" s="5" t="s">
        <v>27</v>
      </c>
      <c r="D8784" s="5" t="s">
        <v>26</v>
      </c>
      <c r="E8784" s="5">
        <v>22</v>
      </c>
      <c r="F8784" s="5">
        <v>75</v>
      </c>
      <c r="G8784" s="5">
        <v>1</v>
      </c>
      <c r="H8784" s="5">
        <v>0</v>
      </c>
      <c r="I8784" s="5">
        <v>0</v>
      </c>
      <c r="J8784" s="5">
        <v>1</v>
      </c>
      <c r="K8784" s="5">
        <v>0</v>
      </c>
      <c r="L8784" s="5">
        <v>0</v>
      </c>
      <c r="M8784" s="5">
        <v>1</v>
      </c>
      <c r="N8784" s="5">
        <v>0</v>
      </c>
      <c r="O8784" s="5">
        <v>0</v>
      </c>
      <c r="P8784" s="5">
        <v>10</v>
      </c>
      <c r="Q8784" s="5">
        <v>16</v>
      </c>
      <c r="R8784" s="5">
        <v>23</v>
      </c>
      <c r="S8784" s="5" t="s">
        <v>26</v>
      </c>
      <c r="T8784" s="5"/>
    </row>
    <row r="8785" spans="1:20" x14ac:dyDescent="0.25">
      <c r="A8785" s="5">
        <f>8778</f>
      </c>
      <c r="B8785" s="5" t="s">
        <v>8804</v>
      </c>
      <c r="C8785" s="5" t="s">
        <v>27</v>
      </c>
      <c r="D8785" s="5" t="s">
        <v>26</v>
      </c>
      <c r="E8785" s="5">
        <v>22</v>
      </c>
      <c r="F8785" s="5">
        <v>75</v>
      </c>
      <c r="G8785" s="5">
        <v>1</v>
      </c>
      <c r="H8785" s="5">
        <v>0</v>
      </c>
      <c r="I8785" s="5">
        <v>0</v>
      </c>
      <c r="J8785" s="5">
        <v>1</v>
      </c>
      <c r="K8785" s="5">
        <v>0</v>
      </c>
      <c r="L8785" s="5">
        <v>0</v>
      </c>
      <c r="M8785" s="5">
        <v>1</v>
      </c>
      <c r="N8785" s="5">
        <v>0</v>
      </c>
      <c r="O8785" s="5">
        <v>0</v>
      </c>
      <c r="P8785" s="5">
        <v>10</v>
      </c>
      <c r="Q8785" s="5">
        <v>16</v>
      </c>
      <c r="R8785" s="5">
        <v>23</v>
      </c>
      <c r="S8785" s="5" t="s">
        <v>26</v>
      </c>
      <c r="T8785" s="5"/>
    </row>
    <row r="8786" spans="1:20" x14ac:dyDescent="0.25">
      <c r="A8786" s="5">
        <f>8779</f>
      </c>
      <c r="B8786" s="5" t="s">
        <v>8805</v>
      </c>
      <c r="C8786" s="5" t="s">
        <v>27</v>
      </c>
      <c r="D8786" s="5" t="s">
        <v>26</v>
      </c>
      <c r="E8786" s="5">
        <v>22</v>
      </c>
      <c r="F8786" s="5">
        <v>75</v>
      </c>
      <c r="G8786" s="5">
        <v>1</v>
      </c>
      <c r="H8786" s="5">
        <v>0</v>
      </c>
      <c r="I8786" s="5">
        <v>0</v>
      </c>
      <c r="J8786" s="5">
        <v>1</v>
      </c>
      <c r="K8786" s="5">
        <v>0</v>
      </c>
      <c r="L8786" s="5">
        <v>0</v>
      </c>
      <c r="M8786" s="5">
        <v>1</v>
      </c>
      <c r="N8786" s="5">
        <v>0</v>
      </c>
      <c r="O8786" s="5">
        <v>0</v>
      </c>
      <c r="P8786" s="5">
        <v>10</v>
      </c>
      <c r="Q8786" s="5">
        <v>16</v>
      </c>
      <c r="R8786" s="5">
        <v>23</v>
      </c>
      <c r="S8786" s="5" t="s">
        <v>26</v>
      </c>
      <c r="T8786" s="5"/>
    </row>
    <row r="8787" spans="1:20" x14ac:dyDescent="0.25">
      <c r="A8787" s="5">
        <f>8780</f>
      </c>
      <c r="B8787" s="5" t="s">
        <v>8806</v>
      </c>
      <c r="C8787" s="5" t="s">
        <v>27</v>
      </c>
      <c r="D8787" s="5" t="s">
        <v>26</v>
      </c>
      <c r="E8787" s="5">
        <v>22</v>
      </c>
      <c r="F8787" s="5">
        <v>75</v>
      </c>
      <c r="G8787" s="5">
        <v>1</v>
      </c>
      <c r="H8787" s="5">
        <v>0</v>
      </c>
      <c r="I8787" s="5">
        <v>0</v>
      </c>
      <c r="J8787" s="5">
        <v>1</v>
      </c>
      <c r="K8787" s="5">
        <v>0</v>
      </c>
      <c r="L8787" s="5">
        <v>0</v>
      </c>
      <c r="M8787" s="5">
        <v>1</v>
      </c>
      <c r="N8787" s="5">
        <v>0</v>
      </c>
      <c r="O8787" s="5">
        <v>0</v>
      </c>
      <c r="P8787" s="5">
        <v>10</v>
      </c>
      <c r="Q8787" s="5">
        <v>16</v>
      </c>
      <c r="R8787" s="5">
        <v>23</v>
      </c>
      <c r="S8787" s="5" t="s">
        <v>26</v>
      </c>
      <c r="T8787" s="5"/>
    </row>
    <row r="8788" spans="1:20" x14ac:dyDescent="0.25">
      <c r="A8788" s="5">
        <f>8781</f>
      </c>
      <c r="B8788" s="5" t="s">
        <v>8807</v>
      </c>
      <c r="C8788" s="5" t="s">
        <v>27</v>
      </c>
      <c r="D8788" s="5" t="s">
        <v>26</v>
      </c>
      <c r="E8788" s="5">
        <v>22</v>
      </c>
      <c r="F8788" s="5">
        <v>75</v>
      </c>
      <c r="G8788" s="5">
        <v>1</v>
      </c>
      <c r="H8788" s="5">
        <v>0</v>
      </c>
      <c r="I8788" s="5">
        <v>0</v>
      </c>
      <c r="J8788" s="5">
        <v>1</v>
      </c>
      <c r="K8788" s="5">
        <v>0</v>
      </c>
      <c r="L8788" s="5">
        <v>0</v>
      </c>
      <c r="M8788" s="5">
        <v>1</v>
      </c>
      <c r="N8788" s="5">
        <v>0</v>
      </c>
      <c r="O8788" s="5">
        <v>0</v>
      </c>
      <c r="P8788" s="5">
        <v>10</v>
      </c>
      <c r="Q8788" s="5">
        <v>16</v>
      </c>
      <c r="R8788" s="5">
        <v>23</v>
      </c>
      <c r="S8788" s="5" t="s">
        <v>26</v>
      </c>
      <c r="T8788" s="5"/>
    </row>
    <row r="8789" spans="1:20" x14ac:dyDescent="0.25">
      <c r="A8789" s="5">
        <f>8782</f>
      </c>
      <c r="B8789" s="5" t="s">
        <v>8808</v>
      </c>
      <c r="C8789" s="5" t="s">
        <v>27</v>
      </c>
      <c r="D8789" s="5" t="s">
        <v>26</v>
      </c>
      <c r="E8789" s="5">
        <v>22</v>
      </c>
      <c r="F8789" s="5">
        <v>75</v>
      </c>
      <c r="G8789" s="5">
        <v>1</v>
      </c>
      <c r="H8789" s="5">
        <v>0</v>
      </c>
      <c r="I8789" s="5">
        <v>0</v>
      </c>
      <c r="J8789" s="5">
        <v>1</v>
      </c>
      <c r="K8789" s="5">
        <v>0</v>
      </c>
      <c r="L8789" s="5">
        <v>0</v>
      </c>
      <c r="M8789" s="5">
        <v>1</v>
      </c>
      <c r="N8789" s="5">
        <v>0</v>
      </c>
      <c r="O8789" s="5">
        <v>0</v>
      </c>
      <c r="P8789" s="5">
        <v>10</v>
      </c>
      <c r="Q8789" s="5">
        <v>16</v>
      </c>
      <c r="R8789" s="5">
        <v>23</v>
      </c>
      <c r="S8789" s="5" t="s">
        <v>26</v>
      </c>
      <c r="T8789" s="5"/>
    </row>
    <row r="8790" spans="1:20" x14ac:dyDescent="0.25">
      <c r="A8790" s="5">
        <f>8783</f>
      </c>
      <c r="B8790" s="5" t="s">
        <v>8809</v>
      </c>
      <c r="C8790" s="5" t="s">
        <v>27</v>
      </c>
      <c r="D8790" s="5" t="s">
        <v>26</v>
      </c>
      <c r="E8790" s="5">
        <v>22</v>
      </c>
      <c r="F8790" s="5">
        <v>75</v>
      </c>
      <c r="G8790" s="5">
        <v>1</v>
      </c>
      <c r="H8790" s="5">
        <v>0</v>
      </c>
      <c r="I8790" s="5">
        <v>0</v>
      </c>
      <c r="J8790" s="5">
        <v>1</v>
      </c>
      <c r="K8790" s="5">
        <v>0</v>
      </c>
      <c r="L8790" s="5">
        <v>0</v>
      </c>
      <c r="M8790" s="5">
        <v>1</v>
      </c>
      <c r="N8790" s="5">
        <v>0</v>
      </c>
      <c r="O8790" s="5">
        <v>0</v>
      </c>
      <c r="P8790" s="5">
        <v>10</v>
      </c>
      <c r="Q8790" s="5">
        <v>16</v>
      </c>
      <c r="R8790" s="5">
        <v>23</v>
      </c>
      <c r="S8790" s="5" t="s">
        <v>26</v>
      </c>
      <c r="T8790" s="5"/>
    </row>
    <row r="8791" spans="1:20" x14ac:dyDescent="0.25">
      <c r="A8791" s="5">
        <f>8784</f>
      </c>
      <c r="B8791" s="5" t="s">
        <v>8810</v>
      </c>
      <c r="C8791" s="5" t="s">
        <v>27</v>
      </c>
      <c r="D8791" s="5" t="s">
        <v>26</v>
      </c>
      <c r="E8791" s="5">
        <v>22</v>
      </c>
      <c r="F8791" s="5">
        <v>75</v>
      </c>
      <c r="G8791" s="5">
        <v>1</v>
      </c>
      <c r="H8791" s="5">
        <v>0</v>
      </c>
      <c r="I8791" s="5">
        <v>0</v>
      </c>
      <c r="J8791" s="5">
        <v>1</v>
      </c>
      <c r="K8791" s="5">
        <v>0</v>
      </c>
      <c r="L8791" s="5">
        <v>0</v>
      </c>
      <c r="M8791" s="5">
        <v>1</v>
      </c>
      <c r="N8791" s="5">
        <v>0</v>
      </c>
      <c r="O8791" s="5">
        <v>0</v>
      </c>
      <c r="P8791" s="5">
        <v>10</v>
      </c>
      <c r="Q8791" s="5">
        <v>16</v>
      </c>
      <c r="R8791" s="5">
        <v>23</v>
      </c>
      <c r="S8791" s="5" t="s">
        <v>26</v>
      </c>
      <c r="T8791" s="5"/>
    </row>
    <row r="8792" spans="1:20" x14ac:dyDescent="0.25">
      <c r="A8792" s="5">
        <f>8785</f>
      </c>
      <c r="B8792" s="5" t="s">
        <v>8811</v>
      </c>
      <c r="C8792" s="5" t="s">
        <v>27</v>
      </c>
      <c r="D8792" s="5" t="s">
        <v>26</v>
      </c>
      <c r="E8792" s="5">
        <v>22</v>
      </c>
      <c r="F8792" s="5">
        <v>75</v>
      </c>
      <c r="G8792" s="5">
        <v>1</v>
      </c>
      <c r="H8792" s="5">
        <v>0</v>
      </c>
      <c r="I8792" s="5">
        <v>0</v>
      </c>
      <c r="J8792" s="5">
        <v>1</v>
      </c>
      <c r="K8792" s="5">
        <v>0</v>
      </c>
      <c r="L8792" s="5">
        <v>0</v>
      </c>
      <c r="M8792" s="5">
        <v>1</v>
      </c>
      <c r="N8792" s="5">
        <v>0</v>
      </c>
      <c r="O8792" s="5">
        <v>0</v>
      </c>
      <c r="P8792" s="5">
        <v>10</v>
      </c>
      <c r="Q8792" s="5">
        <v>16</v>
      </c>
      <c r="R8792" s="5">
        <v>23</v>
      </c>
      <c r="S8792" s="5" t="s">
        <v>26</v>
      </c>
      <c r="T8792" s="5"/>
    </row>
    <row r="8793" spans="1:20" x14ac:dyDescent="0.25">
      <c r="A8793" s="5">
        <f>8786</f>
      </c>
      <c r="B8793" s="5" t="s">
        <v>8812</v>
      </c>
      <c r="C8793" s="5" t="s">
        <v>27</v>
      </c>
      <c r="D8793" s="5" t="s">
        <v>26</v>
      </c>
      <c r="E8793" s="5">
        <v>22</v>
      </c>
      <c r="F8793" s="5">
        <v>75</v>
      </c>
      <c r="G8793" s="5">
        <v>1</v>
      </c>
      <c r="H8793" s="5">
        <v>0</v>
      </c>
      <c r="I8793" s="5">
        <v>0</v>
      </c>
      <c r="J8793" s="5">
        <v>1</v>
      </c>
      <c r="K8793" s="5">
        <v>0</v>
      </c>
      <c r="L8793" s="5">
        <v>0</v>
      </c>
      <c r="M8793" s="5">
        <v>1</v>
      </c>
      <c r="N8793" s="5">
        <v>0</v>
      </c>
      <c r="O8793" s="5">
        <v>0</v>
      </c>
      <c r="P8793" s="5">
        <v>10</v>
      </c>
      <c r="Q8793" s="5">
        <v>16</v>
      </c>
      <c r="R8793" s="5">
        <v>23</v>
      </c>
      <c r="S8793" s="5" t="s">
        <v>26</v>
      </c>
      <c r="T8793" s="5"/>
    </row>
    <row r="8794" spans="1:20" x14ac:dyDescent="0.25">
      <c r="A8794" s="5">
        <f>8787</f>
      </c>
      <c r="B8794" s="5" t="s">
        <v>8813</v>
      </c>
      <c r="C8794" s="5" t="s">
        <v>27</v>
      </c>
      <c r="D8794" s="5" t="s">
        <v>26</v>
      </c>
      <c r="E8794" s="5">
        <v>22</v>
      </c>
      <c r="F8794" s="5">
        <v>75</v>
      </c>
      <c r="G8794" s="5">
        <v>1</v>
      </c>
      <c r="H8794" s="5">
        <v>0</v>
      </c>
      <c r="I8794" s="5">
        <v>0</v>
      </c>
      <c r="J8794" s="5">
        <v>1</v>
      </c>
      <c r="K8794" s="5">
        <v>0</v>
      </c>
      <c r="L8794" s="5">
        <v>0</v>
      </c>
      <c r="M8794" s="5">
        <v>1</v>
      </c>
      <c r="N8794" s="5">
        <v>0</v>
      </c>
      <c r="O8794" s="5">
        <v>0</v>
      </c>
      <c r="P8794" s="5">
        <v>10</v>
      </c>
      <c r="Q8794" s="5">
        <v>16</v>
      </c>
      <c r="R8794" s="5">
        <v>23</v>
      </c>
      <c r="S8794" s="5" t="s">
        <v>26</v>
      </c>
      <c r="T8794" s="5"/>
    </row>
    <row r="8795" spans="1:20" x14ac:dyDescent="0.25">
      <c r="A8795" s="5">
        <f>8788</f>
      </c>
      <c r="B8795" s="5" t="s">
        <v>8814</v>
      </c>
      <c r="C8795" s="5" t="s">
        <v>27</v>
      </c>
      <c r="D8795" s="5" t="s">
        <v>26</v>
      </c>
      <c r="E8795" s="5">
        <v>22</v>
      </c>
      <c r="F8795" s="5">
        <v>75</v>
      </c>
      <c r="G8795" s="5">
        <v>1</v>
      </c>
      <c r="H8795" s="5">
        <v>0</v>
      </c>
      <c r="I8795" s="5">
        <v>0</v>
      </c>
      <c r="J8795" s="5">
        <v>1</v>
      </c>
      <c r="K8795" s="5">
        <v>0</v>
      </c>
      <c r="L8795" s="5">
        <v>0</v>
      </c>
      <c r="M8795" s="5">
        <v>1</v>
      </c>
      <c r="N8795" s="5">
        <v>0</v>
      </c>
      <c r="O8795" s="5">
        <v>0</v>
      </c>
      <c r="P8795" s="5">
        <v>10</v>
      </c>
      <c r="Q8795" s="5">
        <v>16</v>
      </c>
      <c r="R8795" s="5">
        <v>23</v>
      </c>
      <c r="S8795" s="5" t="s">
        <v>26</v>
      </c>
      <c r="T8795" s="5"/>
    </row>
    <row r="8796" spans="1:20" x14ac:dyDescent="0.25">
      <c r="A8796" s="5">
        <f>8789</f>
      </c>
      <c r="B8796" s="5" t="s">
        <v>8815</v>
      </c>
      <c r="C8796" s="5" t="s">
        <v>27</v>
      </c>
      <c r="D8796" s="5" t="s">
        <v>26</v>
      </c>
      <c r="E8796" s="5">
        <v>22</v>
      </c>
      <c r="F8796" s="5">
        <v>75</v>
      </c>
      <c r="G8796" s="5">
        <v>1</v>
      </c>
      <c r="H8796" s="5">
        <v>0</v>
      </c>
      <c r="I8796" s="5">
        <v>0</v>
      </c>
      <c r="J8796" s="5">
        <v>1</v>
      </c>
      <c r="K8796" s="5">
        <v>0</v>
      </c>
      <c r="L8796" s="5">
        <v>0</v>
      </c>
      <c r="M8796" s="5">
        <v>1</v>
      </c>
      <c r="N8796" s="5">
        <v>0</v>
      </c>
      <c r="O8796" s="5">
        <v>0</v>
      </c>
      <c r="P8796" s="5">
        <v>10</v>
      </c>
      <c r="Q8796" s="5">
        <v>16</v>
      </c>
      <c r="R8796" s="5">
        <v>23</v>
      </c>
      <c r="S8796" s="5" t="s">
        <v>26</v>
      </c>
      <c r="T8796" s="5"/>
    </row>
    <row r="8797" spans="1:20" x14ac:dyDescent="0.25">
      <c r="A8797" s="5">
        <f>8790</f>
      </c>
      <c r="B8797" s="5" t="s">
        <v>8816</v>
      </c>
      <c r="C8797" s="5" t="s">
        <v>27</v>
      </c>
      <c r="D8797" s="5" t="s">
        <v>26</v>
      </c>
      <c r="E8797" s="5">
        <v>22</v>
      </c>
      <c r="F8797" s="5">
        <v>75</v>
      </c>
      <c r="G8797" s="5">
        <v>1</v>
      </c>
      <c r="H8797" s="5">
        <v>0</v>
      </c>
      <c r="I8797" s="5">
        <v>0</v>
      </c>
      <c r="J8797" s="5">
        <v>1</v>
      </c>
      <c r="K8797" s="5">
        <v>0</v>
      </c>
      <c r="L8797" s="5">
        <v>0</v>
      </c>
      <c r="M8797" s="5">
        <v>1</v>
      </c>
      <c r="N8797" s="5">
        <v>0</v>
      </c>
      <c r="O8797" s="5">
        <v>0</v>
      </c>
      <c r="P8797" s="5">
        <v>10</v>
      </c>
      <c r="Q8797" s="5">
        <v>16</v>
      </c>
      <c r="R8797" s="5">
        <v>23</v>
      </c>
      <c r="S8797" s="5" t="s">
        <v>26</v>
      </c>
      <c r="T8797" s="5"/>
    </row>
    <row r="8798" spans="1:20" x14ac:dyDescent="0.25">
      <c r="A8798" s="5">
        <f>8791</f>
      </c>
      <c r="B8798" s="5" t="s">
        <v>8817</v>
      </c>
      <c r="C8798" s="5" t="s">
        <v>27</v>
      </c>
      <c r="D8798" s="5" t="s">
        <v>26</v>
      </c>
      <c r="E8798" s="5">
        <v>22</v>
      </c>
      <c r="F8798" s="5">
        <v>75</v>
      </c>
      <c r="G8798" s="5">
        <v>1</v>
      </c>
      <c r="H8798" s="5">
        <v>0</v>
      </c>
      <c r="I8798" s="5">
        <v>0</v>
      </c>
      <c r="J8798" s="5">
        <v>1</v>
      </c>
      <c r="K8798" s="5">
        <v>0</v>
      </c>
      <c r="L8798" s="5">
        <v>0</v>
      </c>
      <c r="M8798" s="5">
        <v>1</v>
      </c>
      <c r="N8798" s="5">
        <v>0</v>
      </c>
      <c r="O8798" s="5">
        <v>0</v>
      </c>
      <c r="P8798" s="5">
        <v>10</v>
      </c>
      <c r="Q8798" s="5">
        <v>16</v>
      </c>
      <c r="R8798" s="5">
        <v>23</v>
      </c>
      <c r="S8798" s="5" t="s">
        <v>26</v>
      </c>
      <c r="T8798" s="5"/>
    </row>
    <row r="8799" spans="1:20" x14ac:dyDescent="0.25">
      <c r="A8799" s="5">
        <f>8792</f>
      </c>
      <c r="B8799" s="5" t="s">
        <v>8818</v>
      </c>
      <c r="C8799" s="5" t="s">
        <v>27</v>
      </c>
      <c r="D8799" s="5" t="s">
        <v>26</v>
      </c>
      <c r="E8799" s="5">
        <v>22</v>
      </c>
      <c r="F8799" s="5">
        <v>75</v>
      </c>
      <c r="G8799" s="5">
        <v>1</v>
      </c>
      <c r="H8799" s="5">
        <v>0</v>
      </c>
      <c r="I8799" s="5">
        <v>0</v>
      </c>
      <c r="J8799" s="5">
        <v>1</v>
      </c>
      <c r="K8799" s="5">
        <v>0</v>
      </c>
      <c r="L8799" s="5">
        <v>0</v>
      </c>
      <c r="M8799" s="5">
        <v>1</v>
      </c>
      <c r="N8799" s="5">
        <v>0</v>
      </c>
      <c r="O8799" s="5">
        <v>0</v>
      </c>
      <c r="P8799" s="5">
        <v>10</v>
      </c>
      <c r="Q8799" s="5">
        <v>16</v>
      </c>
      <c r="R8799" s="5">
        <v>23</v>
      </c>
      <c r="S8799" s="5" t="s">
        <v>26</v>
      </c>
      <c r="T8799" s="5"/>
    </row>
    <row r="8800" spans="1:20" x14ac:dyDescent="0.25">
      <c r="A8800" s="5">
        <f>8793</f>
      </c>
      <c r="B8800" s="5" t="s">
        <v>8819</v>
      </c>
      <c r="C8800" s="5" t="s">
        <v>27</v>
      </c>
      <c r="D8800" s="5" t="s">
        <v>26</v>
      </c>
      <c r="E8800" s="5">
        <v>22</v>
      </c>
      <c r="F8800" s="5">
        <v>75</v>
      </c>
      <c r="G8800" s="5">
        <v>1</v>
      </c>
      <c r="H8800" s="5">
        <v>0</v>
      </c>
      <c r="I8800" s="5">
        <v>0</v>
      </c>
      <c r="J8800" s="5">
        <v>1</v>
      </c>
      <c r="K8800" s="5">
        <v>0</v>
      </c>
      <c r="L8800" s="5">
        <v>0</v>
      </c>
      <c r="M8800" s="5">
        <v>1</v>
      </c>
      <c r="N8800" s="5">
        <v>0</v>
      </c>
      <c r="O8800" s="5">
        <v>0</v>
      </c>
      <c r="P8800" s="5">
        <v>10</v>
      </c>
      <c r="Q8800" s="5">
        <v>16</v>
      </c>
      <c r="R8800" s="5">
        <v>23</v>
      </c>
      <c r="S8800" s="5" t="s">
        <v>26</v>
      </c>
      <c r="T8800" s="5"/>
    </row>
    <row r="8801" spans="1:20" x14ac:dyDescent="0.25">
      <c r="A8801" s="5">
        <f>8794</f>
      </c>
      <c r="B8801" s="5" t="s">
        <v>8820</v>
      </c>
      <c r="C8801" s="5" t="s">
        <v>27</v>
      </c>
      <c r="D8801" s="5" t="s">
        <v>26</v>
      </c>
      <c r="E8801" s="5">
        <v>22</v>
      </c>
      <c r="F8801" s="5">
        <v>75</v>
      </c>
      <c r="G8801" s="5">
        <v>1</v>
      </c>
      <c r="H8801" s="5">
        <v>0</v>
      </c>
      <c r="I8801" s="5">
        <v>0</v>
      </c>
      <c r="J8801" s="5">
        <v>1</v>
      </c>
      <c r="K8801" s="5">
        <v>0</v>
      </c>
      <c r="L8801" s="5">
        <v>0</v>
      </c>
      <c r="M8801" s="5">
        <v>1</v>
      </c>
      <c r="N8801" s="5">
        <v>0</v>
      </c>
      <c r="O8801" s="5">
        <v>0</v>
      </c>
      <c r="P8801" s="5">
        <v>10</v>
      </c>
      <c r="Q8801" s="5">
        <v>16</v>
      </c>
      <c r="R8801" s="5">
        <v>23</v>
      </c>
      <c r="S8801" s="5" t="s">
        <v>26</v>
      </c>
      <c r="T8801" s="5"/>
    </row>
    <row r="8802" spans="1:20" x14ac:dyDescent="0.25">
      <c r="A8802" s="5">
        <f>8795</f>
      </c>
      <c r="B8802" s="5" t="s">
        <v>8821</v>
      </c>
      <c r="C8802" s="5" t="s">
        <v>27</v>
      </c>
      <c r="D8802" s="5" t="s">
        <v>26</v>
      </c>
      <c r="E8802" s="5">
        <v>22</v>
      </c>
      <c r="F8802" s="5">
        <v>75</v>
      </c>
      <c r="G8802" s="5">
        <v>1</v>
      </c>
      <c r="H8802" s="5">
        <v>0</v>
      </c>
      <c r="I8802" s="5">
        <v>0</v>
      </c>
      <c r="J8802" s="5">
        <v>1</v>
      </c>
      <c r="K8802" s="5">
        <v>0</v>
      </c>
      <c r="L8802" s="5">
        <v>0</v>
      </c>
      <c r="M8802" s="5">
        <v>1</v>
      </c>
      <c r="N8802" s="5">
        <v>0</v>
      </c>
      <c r="O8802" s="5">
        <v>0</v>
      </c>
      <c r="P8802" s="5">
        <v>10</v>
      </c>
      <c r="Q8802" s="5">
        <v>16</v>
      </c>
      <c r="R8802" s="5">
        <v>23</v>
      </c>
      <c r="S8802" s="5" t="s">
        <v>26</v>
      </c>
      <c r="T8802" s="5"/>
    </row>
    <row r="8803" spans="1:20" x14ac:dyDescent="0.25">
      <c r="A8803" s="5">
        <f>8796</f>
      </c>
      <c r="B8803" s="5" t="s">
        <v>8822</v>
      </c>
      <c r="C8803" s="5" t="s">
        <v>27</v>
      </c>
      <c r="D8803" s="5" t="s">
        <v>26</v>
      </c>
      <c r="E8803" s="5">
        <v>22</v>
      </c>
      <c r="F8803" s="5">
        <v>75</v>
      </c>
      <c r="G8803" s="5">
        <v>1</v>
      </c>
      <c r="H8803" s="5">
        <v>0</v>
      </c>
      <c r="I8803" s="5">
        <v>0</v>
      </c>
      <c r="J8803" s="5">
        <v>1</v>
      </c>
      <c r="K8803" s="5">
        <v>0</v>
      </c>
      <c r="L8803" s="5">
        <v>0</v>
      </c>
      <c r="M8803" s="5">
        <v>1</v>
      </c>
      <c r="N8803" s="5">
        <v>0</v>
      </c>
      <c r="O8803" s="5">
        <v>0</v>
      </c>
      <c r="P8803" s="5">
        <v>10</v>
      </c>
      <c r="Q8803" s="5">
        <v>16</v>
      </c>
      <c r="R8803" s="5">
        <v>23</v>
      </c>
      <c r="S8803" s="5" t="s">
        <v>26</v>
      </c>
      <c r="T8803" s="5"/>
    </row>
    <row r="8804" spans="1:20" x14ac:dyDescent="0.25">
      <c r="A8804" s="5">
        <f>8797</f>
      </c>
      <c r="B8804" s="5" t="s">
        <v>8823</v>
      </c>
      <c r="C8804" s="5" t="s">
        <v>27</v>
      </c>
      <c r="D8804" s="5" t="s">
        <v>26</v>
      </c>
      <c r="E8804" s="5">
        <v>22</v>
      </c>
      <c r="F8804" s="5">
        <v>75</v>
      </c>
      <c r="G8804" s="5">
        <v>1</v>
      </c>
      <c r="H8804" s="5">
        <v>0</v>
      </c>
      <c r="I8804" s="5">
        <v>0</v>
      </c>
      <c r="J8804" s="5">
        <v>1</v>
      </c>
      <c r="K8804" s="5">
        <v>0</v>
      </c>
      <c r="L8804" s="5">
        <v>0</v>
      </c>
      <c r="M8804" s="5">
        <v>1</v>
      </c>
      <c r="N8804" s="5">
        <v>0</v>
      </c>
      <c r="O8804" s="5">
        <v>0</v>
      </c>
      <c r="P8804" s="5">
        <v>10</v>
      </c>
      <c r="Q8804" s="5">
        <v>16</v>
      </c>
      <c r="R8804" s="5">
        <v>23</v>
      </c>
      <c r="S8804" s="5" t="s">
        <v>26</v>
      </c>
      <c r="T8804" s="5"/>
    </row>
    <row r="8805" spans="1:20" x14ac:dyDescent="0.25">
      <c r="A8805" s="5">
        <f>8798</f>
      </c>
      <c r="B8805" s="5" t="s">
        <v>8824</v>
      </c>
      <c r="C8805" s="5" t="s">
        <v>27</v>
      </c>
      <c r="D8805" s="5" t="s">
        <v>26</v>
      </c>
      <c r="E8805" s="5">
        <v>22</v>
      </c>
      <c r="F8805" s="5">
        <v>75</v>
      </c>
      <c r="G8805" s="5">
        <v>1</v>
      </c>
      <c r="H8805" s="5">
        <v>0</v>
      </c>
      <c r="I8805" s="5">
        <v>0</v>
      </c>
      <c r="J8805" s="5">
        <v>1</v>
      </c>
      <c r="K8805" s="5">
        <v>0</v>
      </c>
      <c r="L8805" s="5">
        <v>0</v>
      </c>
      <c r="M8805" s="5">
        <v>1</v>
      </c>
      <c r="N8805" s="5">
        <v>0</v>
      </c>
      <c r="O8805" s="5">
        <v>0</v>
      </c>
      <c r="P8805" s="5">
        <v>10</v>
      </c>
      <c r="Q8805" s="5">
        <v>16</v>
      </c>
      <c r="R8805" s="5">
        <v>23</v>
      </c>
      <c r="S8805" s="5" t="s">
        <v>26</v>
      </c>
      <c r="T8805" s="5"/>
    </row>
    <row r="8806" spans="1:20" x14ac:dyDescent="0.25">
      <c r="A8806" s="5">
        <f>8799</f>
      </c>
      <c r="B8806" s="5" t="s">
        <v>8825</v>
      </c>
      <c r="C8806" s="5" t="s">
        <v>27</v>
      </c>
      <c r="D8806" s="5" t="s">
        <v>26</v>
      </c>
      <c r="E8806" s="5">
        <v>22</v>
      </c>
      <c r="F8806" s="5">
        <v>75</v>
      </c>
      <c r="G8806" s="5">
        <v>1</v>
      </c>
      <c r="H8806" s="5">
        <v>0</v>
      </c>
      <c r="I8806" s="5">
        <v>0</v>
      </c>
      <c r="J8806" s="5">
        <v>1</v>
      </c>
      <c r="K8806" s="5">
        <v>0</v>
      </c>
      <c r="L8806" s="5">
        <v>0</v>
      </c>
      <c r="M8806" s="5">
        <v>1</v>
      </c>
      <c r="N8806" s="5">
        <v>0</v>
      </c>
      <c r="O8806" s="5">
        <v>0</v>
      </c>
      <c r="P8806" s="5">
        <v>10</v>
      </c>
      <c r="Q8806" s="5">
        <v>16</v>
      </c>
      <c r="R8806" s="5">
        <v>23</v>
      </c>
      <c r="S8806" s="5" t="s">
        <v>26</v>
      </c>
      <c r="T8806" s="5"/>
    </row>
    <row r="8807" spans="1:20" x14ac:dyDescent="0.25">
      <c r="A8807" s="5">
        <f>8800</f>
      </c>
      <c r="B8807" s="5" t="s">
        <v>8826</v>
      </c>
      <c r="C8807" s="5" t="s">
        <v>27</v>
      </c>
      <c r="D8807" s="5" t="s">
        <v>26</v>
      </c>
      <c r="E8807" s="5">
        <v>22</v>
      </c>
      <c r="F8807" s="5">
        <v>75</v>
      </c>
      <c r="G8807" s="5">
        <v>1</v>
      </c>
      <c r="H8807" s="5">
        <v>0</v>
      </c>
      <c r="I8807" s="5">
        <v>0</v>
      </c>
      <c r="J8807" s="5">
        <v>1</v>
      </c>
      <c r="K8807" s="5">
        <v>0</v>
      </c>
      <c r="L8807" s="5">
        <v>0</v>
      </c>
      <c r="M8807" s="5">
        <v>1</v>
      </c>
      <c r="N8807" s="5">
        <v>0</v>
      </c>
      <c r="O8807" s="5">
        <v>0</v>
      </c>
      <c r="P8807" s="5">
        <v>10</v>
      </c>
      <c r="Q8807" s="5">
        <v>16</v>
      </c>
      <c r="R8807" s="5">
        <v>23</v>
      </c>
      <c r="S8807" s="5" t="s">
        <v>26</v>
      </c>
      <c r="T8807" s="5"/>
    </row>
    <row r="8808" spans="1:20" x14ac:dyDescent="0.25">
      <c r="A8808" s="5">
        <f>8801</f>
      </c>
      <c r="B8808" s="5" t="s">
        <v>8827</v>
      </c>
      <c r="C8808" s="5" t="s">
        <v>27</v>
      </c>
      <c r="D8808" s="5" t="s">
        <v>26</v>
      </c>
      <c r="E8808" s="5">
        <v>22</v>
      </c>
      <c r="F8808" s="5">
        <v>75</v>
      </c>
      <c r="G8808" s="5">
        <v>1</v>
      </c>
      <c r="H8808" s="5">
        <v>0</v>
      </c>
      <c r="I8808" s="5">
        <v>0</v>
      </c>
      <c r="J8808" s="5">
        <v>1</v>
      </c>
      <c r="K8808" s="5">
        <v>0</v>
      </c>
      <c r="L8808" s="5">
        <v>0</v>
      </c>
      <c r="M8808" s="5">
        <v>1</v>
      </c>
      <c r="N8808" s="5">
        <v>0</v>
      </c>
      <c r="O8808" s="5">
        <v>0</v>
      </c>
      <c r="P8808" s="5">
        <v>10</v>
      </c>
      <c r="Q8808" s="5">
        <v>16</v>
      </c>
      <c r="R8808" s="5">
        <v>23</v>
      </c>
      <c r="S8808" s="5" t="s">
        <v>26</v>
      </c>
      <c r="T8808" s="5"/>
    </row>
    <row r="8809" spans="1:20" x14ac:dyDescent="0.25">
      <c r="A8809" s="5">
        <f>8802</f>
      </c>
      <c r="B8809" s="5" t="s">
        <v>8828</v>
      </c>
      <c r="C8809" s="5" t="s">
        <v>27</v>
      </c>
      <c r="D8809" s="5" t="s">
        <v>26</v>
      </c>
      <c r="E8809" s="5">
        <v>22</v>
      </c>
      <c r="F8809" s="5">
        <v>75</v>
      </c>
      <c r="G8809" s="5">
        <v>1</v>
      </c>
      <c r="H8809" s="5">
        <v>0</v>
      </c>
      <c r="I8809" s="5">
        <v>0</v>
      </c>
      <c r="J8809" s="5">
        <v>1</v>
      </c>
      <c r="K8809" s="5">
        <v>0</v>
      </c>
      <c r="L8809" s="5">
        <v>0</v>
      </c>
      <c r="M8809" s="5">
        <v>1</v>
      </c>
      <c r="N8809" s="5">
        <v>0</v>
      </c>
      <c r="O8809" s="5">
        <v>0</v>
      </c>
      <c r="P8809" s="5">
        <v>10</v>
      </c>
      <c r="Q8809" s="5">
        <v>16</v>
      </c>
      <c r="R8809" s="5">
        <v>23</v>
      </c>
      <c r="S8809" s="5" t="s">
        <v>26</v>
      </c>
      <c r="T8809" s="5"/>
    </row>
    <row r="8810" spans="1:20" x14ac:dyDescent="0.25">
      <c r="A8810" s="5">
        <f>8803</f>
      </c>
      <c r="B8810" s="5" t="s">
        <v>8829</v>
      </c>
      <c r="C8810" s="5" t="s">
        <v>27</v>
      </c>
      <c r="D8810" s="5" t="s">
        <v>26</v>
      </c>
      <c r="E8810" s="5">
        <v>22</v>
      </c>
      <c r="F8810" s="5">
        <v>75</v>
      </c>
      <c r="G8810" s="5">
        <v>1</v>
      </c>
      <c r="H8810" s="5">
        <v>0</v>
      </c>
      <c r="I8810" s="5">
        <v>0</v>
      </c>
      <c r="J8810" s="5">
        <v>1</v>
      </c>
      <c r="K8810" s="5">
        <v>0</v>
      </c>
      <c r="L8810" s="5">
        <v>0</v>
      </c>
      <c r="M8810" s="5">
        <v>1</v>
      </c>
      <c r="N8810" s="5">
        <v>0</v>
      </c>
      <c r="O8810" s="5">
        <v>0</v>
      </c>
      <c r="P8810" s="5">
        <v>10</v>
      </c>
      <c r="Q8810" s="5">
        <v>16</v>
      </c>
      <c r="R8810" s="5">
        <v>23</v>
      </c>
      <c r="S8810" s="5" t="s">
        <v>26</v>
      </c>
      <c r="T8810" s="5"/>
    </row>
    <row r="8811" spans="1:20" x14ac:dyDescent="0.25">
      <c r="A8811" s="5">
        <f>8804</f>
      </c>
      <c r="B8811" s="5" t="s">
        <v>8830</v>
      </c>
      <c r="C8811" s="5" t="s">
        <v>27</v>
      </c>
      <c r="D8811" s="5" t="s">
        <v>26</v>
      </c>
      <c r="E8811" s="5">
        <v>22</v>
      </c>
      <c r="F8811" s="5">
        <v>75</v>
      </c>
      <c r="G8811" s="5">
        <v>1</v>
      </c>
      <c r="H8811" s="5">
        <v>0</v>
      </c>
      <c r="I8811" s="5">
        <v>0</v>
      </c>
      <c r="J8811" s="5">
        <v>1</v>
      </c>
      <c r="K8811" s="5">
        <v>0</v>
      </c>
      <c r="L8811" s="5">
        <v>0</v>
      </c>
      <c r="M8811" s="5">
        <v>1</v>
      </c>
      <c r="N8811" s="5">
        <v>0</v>
      </c>
      <c r="O8811" s="5">
        <v>0</v>
      </c>
      <c r="P8811" s="5">
        <v>10</v>
      </c>
      <c r="Q8811" s="5">
        <v>16</v>
      </c>
      <c r="R8811" s="5">
        <v>23</v>
      </c>
      <c r="S8811" s="5" t="s">
        <v>26</v>
      </c>
      <c r="T8811" s="5"/>
    </row>
    <row r="8812" spans="1:20" x14ac:dyDescent="0.25">
      <c r="A8812" s="5">
        <f>8805</f>
      </c>
      <c r="B8812" s="5" t="s">
        <v>8831</v>
      </c>
      <c r="C8812" s="5" t="s">
        <v>27</v>
      </c>
      <c r="D8812" s="5" t="s">
        <v>26</v>
      </c>
      <c r="E8812" s="5">
        <v>22</v>
      </c>
      <c r="F8812" s="5">
        <v>75</v>
      </c>
      <c r="G8812" s="5">
        <v>1</v>
      </c>
      <c r="H8812" s="5">
        <v>0</v>
      </c>
      <c r="I8812" s="5">
        <v>0</v>
      </c>
      <c r="J8812" s="5">
        <v>1</v>
      </c>
      <c r="K8812" s="5">
        <v>0</v>
      </c>
      <c r="L8812" s="5">
        <v>0</v>
      </c>
      <c r="M8812" s="5">
        <v>1</v>
      </c>
      <c r="N8812" s="5">
        <v>0</v>
      </c>
      <c r="O8812" s="5">
        <v>0</v>
      </c>
      <c r="P8812" s="5">
        <v>10</v>
      </c>
      <c r="Q8812" s="5">
        <v>16</v>
      </c>
      <c r="R8812" s="5">
        <v>23</v>
      </c>
      <c r="S8812" s="5" t="s">
        <v>26</v>
      </c>
      <c r="T8812" s="5"/>
    </row>
    <row r="8813" spans="1:20" x14ac:dyDescent="0.25">
      <c r="A8813" s="5">
        <f>8806</f>
      </c>
      <c r="B8813" s="5" t="s">
        <v>8832</v>
      </c>
      <c r="C8813" s="5" t="s">
        <v>27</v>
      </c>
      <c r="D8813" s="5" t="s">
        <v>26</v>
      </c>
      <c r="E8813" s="5">
        <v>22</v>
      </c>
      <c r="F8813" s="5">
        <v>75</v>
      </c>
      <c r="G8813" s="5">
        <v>1</v>
      </c>
      <c r="H8813" s="5">
        <v>0</v>
      </c>
      <c r="I8813" s="5">
        <v>0</v>
      </c>
      <c r="J8813" s="5">
        <v>1</v>
      </c>
      <c r="K8813" s="5">
        <v>0</v>
      </c>
      <c r="L8813" s="5">
        <v>0</v>
      </c>
      <c r="M8813" s="5">
        <v>1</v>
      </c>
      <c r="N8813" s="5">
        <v>0</v>
      </c>
      <c r="O8813" s="5">
        <v>0</v>
      </c>
      <c r="P8813" s="5">
        <v>10</v>
      </c>
      <c r="Q8813" s="5">
        <v>16</v>
      </c>
      <c r="R8813" s="5">
        <v>23</v>
      </c>
      <c r="S8813" s="5" t="s">
        <v>26</v>
      </c>
      <c r="T8813" s="5"/>
    </row>
    <row r="8814" spans="1:20" x14ac:dyDescent="0.25">
      <c r="A8814" s="5">
        <f>8807</f>
      </c>
      <c r="B8814" s="5" t="s">
        <v>8833</v>
      </c>
      <c r="C8814" s="5" t="s">
        <v>27</v>
      </c>
      <c r="D8814" s="5" t="s">
        <v>26</v>
      </c>
      <c r="E8814" s="5">
        <v>22</v>
      </c>
      <c r="F8814" s="5">
        <v>75</v>
      </c>
      <c r="G8814" s="5">
        <v>1</v>
      </c>
      <c r="H8814" s="5">
        <v>0</v>
      </c>
      <c r="I8814" s="5">
        <v>0</v>
      </c>
      <c r="J8814" s="5">
        <v>1</v>
      </c>
      <c r="K8814" s="5">
        <v>0</v>
      </c>
      <c r="L8814" s="5">
        <v>0</v>
      </c>
      <c r="M8814" s="5">
        <v>1</v>
      </c>
      <c r="N8814" s="5">
        <v>0</v>
      </c>
      <c r="O8814" s="5">
        <v>0</v>
      </c>
      <c r="P8814" s="5">
        <v>10</v>
      </c>
      <c r="Q8814" s="5">
        <v>16</v>
      </c>
      <c r="R8814" s="5">
        <v>23</v>
      </c>
      <c r="S8814" s="5" t="s">
        <v>26</v>
      </c>
      <c r="T8814" s="5"/>
    </row>
    <row r="8815" spans="1:20" x14ac:dyDescent="0.25">
      <c r="A8815" s="5">
        <f>8808</f>
      </c>
      <c r="B8815" s="5" t="s">
        <v>8834</v>
      </c>
      <c r="C8815" s="5" t="s">
        <v>27</v>
      </c>
      <c r="D8815" s="5" t="s">
        <v>26</v>
      </c>
      <c r="E8815" s="5">
        <v>22</v>
      </c>
      <c r="F8815" s="5">
        <v>75</v>
      </c>
      <c r="G8815" s="5">
        <v>1</v>
      </c>
      <c r="H8815" s="5">
        <v>0</v>
      </c>
      <c r="I8815" s="5">
        <v>0</v>
      </c>
      <c r="J8815" s="5">
        <v>1</v>
      </c>
      <c r="K8815" s="5">
        <v>0</v>
      </c>
      <c r="L8815" s="5">
        <v>0</v>
      </c>
      <c r="M8815" s="5">
        <v>1</v>
      </c>
      <c r="N8815" s="5">
        <v>0</v>
      </c>
      <c r="O8815" s="5">
        <v>0</v>
      </c>
      <c r="P8815" s="5">
        <v>10</v>
      </c>
      <c r="Q8815" s="5">
        <v>16</v>
      </c>
      <c r="R8815" s="5">
        <v>23</v>
      </c>
      <c r="S8815" s="5" t="s">
        <v>26</v>
      </c>
      <c r="T8815" s="5"/>
    </row>
    <row r="8816" spans="1:20" x14ac:dyDescent="0.25">
      <c r="A8816" s="5">
        <f>8809</f>
      </c>
      <c r="B8816" s="5" t="s">
        <v>8835</v>
      </c>
      <c r="C8816" s="5" t="s">
        <v>27</v>
      </c>
      <c r="D8816" s="5" t="s">
        <v>26</v>
      </c>
      <c r="E8816" s="5">
        <v>22</v>
      </c>
      <c r="F8816" s="5">
        <v>75</v>
      </c>
      <c r="G8816" s="5">
        <v>1</v>
      </c>
      <c r="H8816" s="5">
        <v>0</v>
      </c>
      <c r="I8816" s="5">
        <v>0</v>
      </c>
      <c r="J8816" s="5">
        <v>1</v>
      </c>
      <c r="K8816" s="5">
        <v>0</v>
      </c>
      <c r="L8816" s="5">
        <v>0</v>
      </c>
      <c r="M8816" s="5">
        <v>1</v>
      </c>
      <c r="N8816" s="5">
        <v>0</v>
      </c>
      <c r="O8816" s="5">
        <v>0</v>
      </c>
      <c r="P8816" s="5">
        <v>10</v>
      </c>
      <c r="Q8816" s="5">
        <v>16</v>
      </c>
      <c r="R8816" s="5">
        <v>23</v>
      </c>
      <c r="S8816" s="5" t="s">
        <v>26</v>
      </c>
      <c r="T8816" s="5"/>
    </row>
    <row r="8817" spans="1:20" x14ac:dyDescent="0.25">
      <c r="A8817" s="5">
        <f>8810</f>
      </c>
      <c r="B8817" s="5" t="s">
        <v>8836</v>
      </c>
      <c r="C8817" s="5" t="s">
        <v>27</v>
      </c>
      <c r="D8817" s="5" t="s">
        <v>26</v>
      </c>
      <c r="E8817" s="5">
        <v>22</v>
      </c>
      <c r="F8817" s="5">
        <v>75</v>
      </c>
      <c r="G8817" s="5">
        <v>1</v>
      </c>
      <c r="H8817" s="5">
        <v>0</v>
      </c>
      <c r="I8817" s="5">
        <v>0</v>
      </c>
      <c r="J8817" s="5">
        <v>1</v>
      </c>
      <c r="K8817" s="5">
        <v>0</v>
      </c>
      <c r="L8817" s="5">
        <v>0</v>
      </c>
      <c r="M8817" s="5">
        <v>1</v>
      </c>
      <c r="N8817" s="5">
        <v>0</v>
      </c>
      <c r="O8817" s="5">
        <v>0</v>
      </c>
      <c r="P8817" s="5">
        <v>10</v>
      </c>
      <c r="Q8817" s="5">
        <v>16</v>
      </c>
      <c r="R8817" s="5">
        <v>23</v>
      </c>
      <c r="S8817" s="5" t="s">
        <v>26</v>
      </c>
      <c r="T8817" s="5"/>
    </row>
    <row r="8818" spans="1:20" x14ac:dyDescent="0.25">
      <c r="A8818" s="5">
        <f>8811</f>
      </c>
      <c r="B8818" s="5" t="s">
        <v>8837</v>
      </c>
      <c r="C8818" s="5" t="s">
        <v>27</v>
      </c>
      <c r="D8818" s="5" t="s">
        <v>26</v>
      </c>
      <c r="E8818" s="5">
        <v>22</v>
      </c>
      <c r="F8818" s="5">
        <v>75</v>
      </c>
      <c r="G8818" s="5">
        <v>1</v>
      </c>
      <c r="H8818" s="5">
        <v>0</v>
      </c>
      <c r="I8818" s="5">
        <v>0</v>
      </c>
      <c r="J8818" s="5">
        <v>1</v>
      </c>
      <c r="K8818" s="5">
        <v>0</v>
      </c>
      <c r="L8818" s="5">
        <v>0</v>
      </c>
      <c r="M8818" s="5">
        <v>1</v>
      </c>
      <c r="N8818" s="5">
        <v>0</v>
      </c>
      <c r="O8818" s="5">
        <v>0</v>
      </c>
      <c r="P8818" s="5">
        <v>10</v>
      </c>
      <c r="Q8818" s="5">
        <v>16</v>
      </c>
      <c r="R8818" s="5">
        <v>23</v>
      </c>
      <c r="S8818" s="5" t="s">
        <v>26</v>
      </c>
      <c r="T8818" s="5"/>
    </row>
    <row r="8819" spans="1:20" x14ac:dyDescent="0.25">
      <c r="A8819" s="5">
        <f>8812</f>
      </c>
      <c r="B8819" s="5" t="s">
        <v>8838</v>
      </c>
      <c r="C8819" s="5" t="s">
        <v>27</v>
      </c>
      <c r="D8819" s="5" t="s">
        <v>26</v>
      </c>
      <c r="E8819" s="5">
        <v>22</v>
      </c>
      <c r="F8819" s="5">
        <v>75</v>
      </c>
      <c r="G8819" s="5">
        <v>1</v>
      </c>
      <c r="H8819" s="5">
        <v>0</v>
      </c>
      <c r="I8819" s="5">
        <v>0</v>
      </c>
      <c r="J8819" s="5">
        <v>1</v>
      </c>
      <c r="K8819" s="5">
        <v>0</v>
      </c>
      <c r="L8819" s="5">
        <v>0</v>
      </c>
      <c r="M8819" s="5">
        <v>1</v>
      </c>
      <c r="N8819" s="5">
        <v>0</v>
      </c>
      <c r="O8819" s="5">
        <v>0</v>
      </c>
      <c r="P8819" s="5">
        <v>10</v>
      </c>
      <c r="Q8819" s="5">
        <v>16</v>
      </c>
      <c r="R8819" s="5">
        <v>23</v>
      </c>
      <c r="S8819" s="5" t="s">
        <v>26</v>
      </c>
      <c r="T8819" s="5"/>
    </row>
    <row r="8820" spans="1:20" x14ac:dyDescent="0.25">
      <c r="A8820" s="5">
        <f>8813</f>
      </c>
      <c r="B8820" s="5" t="s">
        <v>8839</v>
      </c>
      <c r="C8820" s="5" t="s">
        <v>27</v>
      </c>
      <c r="D8820" s="5" t="s">
        <v>26</v>
      </c>
      <c r="E8820" s="5">
        <v>22</v>
      </c>
      <c r="F8820" s="5">
        <v>75</v>
      </c>
      <c r="G8820" s="5">
        <v>1</v>
      </c>
      <c r="H8820" s="5">
        <v>0</v>
      </c>
      <c r="I8820" s="5">
        <v>0</v>
      </c>
      <c r="J8820" s="5">
        <v>1</v>
      </c>
      <c r="K8820" s="5">
        <v>0</v>
      </c>
      <c r="L8820" s="5">
        <v>0</v>
      </c>
      <c r="M8820" s="5">
        <v>1</v>
      </c>
      <c r="N8820" s="5">
        <v>0</v>
      </c>
      <c r="O8820" s="5">
        <v>0</v>
      </c>
      <c r="P8820" s="5">
        <v>10</v>
      </c>
      <c r="Q8820" s="5">
        <v>16</v>
      </c>
      <c r="R8820" s="5">
        <v>23</v>
      </c>
      <c r="S8820" s="5" t="s">
        <v>26</v>
      </c>
      <c r="T8820" s="5"/>
    </row>
    <row r="8821" spans="1:20" x14ac:dyDescent="0.25">
      <c r="A8821" s="5">
        <f>8814</f>
      </c>
      <c r="B8821" s="5" t="s">
        <v>8840</v>
      </c>
      <c r="C8821" s="5" t="s">
        <v>27</v>
      </c>
      <c r="D8821" s="5" t="s">
        <v>26</v>
      </c>
      <c r="E8821" s="5">
        <v>22</v>
      </c>
      <c r="F8821" s="5">
        <v>75</v>
      </c>
      <c r="G8821" s="5">
        <v>1</v>
      </c>
      <c r="H8821" s="5">
        <v>0</v>
      </c>
      <c r="I8821" s="5">
        <v>0</v>
      </c>
      <c r="J8821" s="5">
        <v>1</v>
      </c>
      <c r="K8821" s="5">
        <v>0</v>
      </c>
      <c r="L8821" s="5">
        <v>0</v>
      </c>
      <c r="M8821" s="5">
        <v>1</v>
      </c>
      <c r="N8821" s="5">
        <v>0</v>
      </c>
      <c r="O8821" s="5">
        <v>0</v>
      </c>
      <c r="P8821" s="5">
        <v>10</v>
      </c>
      <c r="Q8821" s="5">
        <v>16</v>
      </c>
      <c r="R8821" s="5">
        <v>23</v>
      </c>
      <c r="S8821" s="5" t="s">
        <v>26</v>
      </c>
      <c r="T8821" s="5"/>
    </row>
    <row r="8822" spans="1:20" x14ac:dyDescent="0.25">
      <c r="A8822" s="5">
        <f>8815</f>
      </c>
      <c r="B8822" s="5" t="s">
        <v>8841</v>
      </c>
      <c r="C8822" s="5" t="s">
        <v>27</v>
      </c>
      <c r="D8822" s="5" t="s">
        <v>26</v>
      </c>
      <c r="E8822" s="5">
        <v>22</v>
      </c>
      <c r="F8822" s="5">
        <v>75</v>
      </c>
      <c r="G8822" s="5">
        <v>1</v>
      </c>
      <c r="H8822" s="5">
        <v>0</v>
      </c>
      <c r="I8822" s="5">
        <v>0</v>
      </c>
      <c r="J8822" s="5">
        <v>1</v>
      </c>
      <c r="K8822" s="5">
        <v>0</v>
      </c>
      <c r="L8822" s="5">
        <v>0</v>
      </c>
      <c r="M8822" s="5">
        <v>1</v>
      </c>
      <c r="N8822" s="5">
        <v>0</v>
      </c>
      <c r="O8822" s="5">
        <v>0</v>
      </c>
      <c r="P8822" s="5">
        <v>10</v>
      </c>
      <c r="Q8822" s="5">
        <v>16</v>
      </c>
      <c r="R8822" s="5">
        <v>23</v>
      </c>
      <c r="S8822" s="5" t="s">
        <v>26</v>
      </c>
      <c r="T8822" s="5"/>
    </row>
    <row r="8823" spans="1:20" x14ac:dyDescent="0.25">
      <c r="A8823" s="5">
        <f>8816</f>
      </c>
      <c r="B8823" s="5" t="s">
        <v>8842</v>
      </c>
      <c r="C8823" s="5" t="s">
        <v>27</v>
      </c>
      <c r="D8823" s="5" t="s">
        <v>26</v>
      </c>
      <c r="E8823" s="5">
        <v>22</v>
      </c>
      <c r="F8823" s="5">
        <v>75</v>
      </c>
      <c r="G8823" s="5">
        <v>1</v>
      </c>
      <c r="H8823" s="5">
        <v>0</v>
      </c>
      <c r="I8823" s="5">
        <v>0</v>
      </c>
      <c r="J8823" s="5">
        <v>1</v>
      </c>
      <c r="K8823" s="5">
        <v>0</v>
      </c>
      <c r="L8823" s="5">
        <v>0</v>
      </c>
      <c r="M8823" s="5">
        <v>1</v>
      </c>
      <c r="N8823" s="5">
        <v>0</v>
      </c>
      <c r="O8823" s="5">
        <v>0</v>
      </c>
      <c r="P8823" s="5">
        <v>10</v>
      </c>
      <c r="Q8823" s="5">
        <v>16</v>
      </c>
      <c r="R8823" s="5">
        <v>23</v>
      </c>
      <c r="S8823" s="5" t="s">
        <v>26</v>
      </c>
      <c r="T8823" s="5"/>
    </row>
    <row r="8824" spans="1:20" x14ac:dyDescent="0.25">
      <c r="A8824" s="5">
        <f>8817</f>
      </c>
      <c r="B8824" s="5" t="s">
        <v>8843</v>
      </c>
      <c r="C8824" s="5" t="s">
        <v>27</v>
      </c>
      <c r="D8824" s="5" t="s">
        <v>26</v>
      </c>
      <c r="E8824" s="5">
        <v>22</v>
      </c>
      <c r="F8824" s="5">
        <v>75</v>
      </c>
      <c r="G8824" s="5">
        <v>1</v>
      </c>
      <c r="H8824" s="5">
        <v>0</v>
      </c>
      <c r="I8824" s="5">
        <v>0</v>
      </c>
      <c r="J8824" s="5">
        <v>1</v>
      </c>
      <c r="K8824" s="5">
        <v>0</v>
      </c>
      <c r="L8824" s="5">
        <v>0</v>
      </c>
      <c r="M8824" s="5">
        <v>1</v>
      </c>
      <c r="N8824" s="5">
        <v>0</v>
      </c>
      <c r="O8824" s="5">
        <v>0</v>
      </c>
      <c r="P8824" s="5">
        <v>10</v>
      </c>
      <c r="Q8824" s="5">
        <v>16</v>
      </c>
      <c r="R8824" s="5">
        <v>23</v>
      </c>
      <c r="S8824" s="5" t="s">
        <v>26</v>
      </c>
      <c r="T8824" s="5"/>
    </row>
    <row r="8825" spans="1:20" x14ac:dyDescent="0.25">
      <c r="A8825" s="5">
        <f>8818</f>
      </c>
      <c r="B8825" s="5" t="s">
        <v>8844</v>
      </c>
      <c r="C8825" s="5" t="s">
        <v>27</v>
      </c>
      <c r="D8825" s="5" t="s">
        <v>26</v>
      </c>
      <c r="E8825" s="5">
        <v>22</v>
      </c>
      <c r="F8825" s="5">
        <v>75</v>
      </c>
      <c r="G8825" s="5">
        <v>1</v>
      </c>
      <c r="H8825" s="5">
        <v>0</v>
      </c>
      <c r="I8825" s="5">
        <v>0</v>
      </c>
      <c r="J8825" s="5">
        <v>1</v>
      </c>
      <c r="K8825" s="5">
        <v>0</v>
      </c>
      <c r="L8825" s="5">
        <v>0</v>
      </c>
      <c r="M8825" s="5">
        <v>1</v>
      </c>
      <c r="N8825" s="5">
        <v>0</v>
      </c>
      <c r="O8825" s="5">
        <v>0</v>
      </c>
      <c r="P8825" s="5">
        <v>10</v>
      </c>
      <c r="Q8825" s="5">
        <v>16</v>
      </c>
      <c r="R8825" s="5">
        <v>23</v>
      </c>
      <c r="S8825" s="5" t="s">
        <v>26</v>
      </c>
      <c r="T8825" s="5"/>
    </row>
    <row r="8826" spans="1:20" x14ac:dyDescent="0.25">
      <c r="A8826" s="5">
        <f>8819</f>
      </c>
      <c r="B8826" s="5" t="s">
        <v>8845</v>
      </c>
      <c r="C8826" s="5" t="s">
        <v>27</v>
      </c>
      <c r="D8826" s="5" t="s">
        <v>26</v>
      </c>
      <c r="E8826" s="5">
        <v>22</v>
      </c>
      <c r="F8826" s="5">
        <v>75</v>
      </c>
      <c r="G8826" s="5">
        <v>1</v>
      </c>
      <c r="H8826" s="5">
        <v>0</v>
      </c>
      <c r="I8826" s="5">
        <v>0</v>
      </c>
      <c r="J8826" s="5">
        <v>1</v>
      </c>
      <c r="K8826" s="5">
        <v>0</v>
      </c>
      <c r="L8826" s="5">
        <v>0</v>
      </c>
      <c r="M8826" s="5">
        <v>1</v>
      </c>
      <c r="N8826" s="5">
        <v>0</v>
      </c>
      <c r="O8826" s="5">
        <v>0</v>
      </c>
      <c r="P8826" s="5">
        <v>10</v>
      </c>
      <c r="Q8826" s="5">
        <v>16</v>
      </c>
      <c r="R8826" s="5">
        <v>23</v>
      </c>
      <c r="S8826" s="5" t="s">
        <v>26</v>
      </c>
      <c r="T8826" s="5"/>
    </row>
    <row r="8827" spans="1:20" x14ac:dyDescent="0.25">
      <c r="A8827" s="5">
        <f>8820</f>
      </c>
      <c r="B8827" s="5" t="s">
        <v>8846</v>
      </c>
      <c r="C8827" s="5" t="s">
        <v>27</v>
      </c>
      <c r="D8827" s="5" t="s">
        <v>26</v>
      </c>
      <c r="E8827" s="5">
        <v>22</v>
      </c>
      <c r="F8827" s="5">
        <v>75</v>
      </c>
      <c r="G8827" s="5">
        <v>1</v>
      </c>
      <c r="H8827" s="5">
        <v>0</v>
      </c>
      <c r="I8827" s="5">
        <v>0</v>
      </c>
      <c r="J8827" s="5">
        <v>1</v>
      </c>
      <c r="K8827" s="5">
        <v>0</v>
      </c>
      <c r="L8827" s="5">
        <v>0</v>
      </c>
      <c r="M8827" s="5">
        <v>1</v>
      </c>
      <c r="N8827" s="5">
        <v>0</v>
      </c>
      <c r="O8827" s="5">
        <v>0</v>
      </c>
      <c r="P8827" s="5">
        <v>10</v>
      </c>
      <c r="Q8827" s="5">
        <v>16</v>
      </c>
      <c r="R8827" s="5">
        <v>23</v>
      </c>
      <c r="S8827" s="5" t="s">
        <v>26</v>
      </c>
      <c r="T8827" s="5"/>
    </row>
    <row r="8828" spans="1:20" x14ac:dyDescent="0.25">
      <c r="A8828" s="5">
        <f>8821</f>
      </c>
      <c r="B8828" s="5" t="s">
        <v>8847</v>
      </c>
      <c r="C8828" s="5" t="s">
        <v>27</v>
      </c>
      <c r="D8828" s="5" t="s">
        <v>26</v>
      </c>
      <c r="E8828" s="5">
        <v>22</v>
      </c>
      <c r="F8828" s="5">
        <v>75</v>
      </c>
      <c r="G8828" s="5">
        <v>1</v>
      </c>
      <c r="H8828" s="5">
        <v>0</v>
      </c>
      <c r="I8828" s="5">
        <v>0</v>
      </c>
      <c r="J8828" s="5">
        <v>1</v>
      </c>
      <c r="K8828" s="5">
        <v>0</v>
      </c>
      <c r="L8828" s="5">
        <v>0</v>
      </c>
      <c r="M8828" s="5">
        <v>1</v>
      </c>
      <c r="N8828" s="5">
        <v>0</v>
      </c>
      <c r="O8828" s="5">
        <v>0</v>
      </c>
      <c r="P8828" s="5">
        <v>10</v>
      </c>
      <c r="Q8828" s="5">
        <v>16</v>
      </c>
      <c r="R8828" s="5">
        <v>23</v>
      </c>
      <c r="S8828" s="5" t="s">
        <v>26</v>
      </c>
      <c r="T8828" s="5"/>
    </row>
    <row r="8829" spans="1:20" x14ac:dyDescent="0.25">
      <c r="A8829" s="5">
        <f>8822</f>
      </c>
      <c r="B8829" s="5" t="s">
        <v>8848</v>
      </c>
      <c r="C8829" s="5" t="s">
        <v>27</v>
      </c>
      <c r="D8829" s="5" t="s">
        <v>26</v>
      </c>
      <c r="E8829" s="5">
        <v>22</v>
      </c>
      <c r="F8829" s="5">
        <v>75</v>
      </c>
      <c r="G8829" s="5">
        <v>1</v>
      </c>
      <c r="H8829" s="5">
        <v>0</v>
      </c>
      <c r="I8829" s="5">
        <v>0</v>
      </c>
      <c r="J8829" s="5">
        <v>1</v>
      </c>
      <c r="K8829" s="5">
        <v>0</v>
      </c>
      <c r="L8829" s="5">
        <v>0</v>
      </c>
      <c r="M8829" s="5">
        <v>1</v>
      </c>
      <c r="N8829" s="5">
        <v>0</v>
      </c>
      <c r="O8829" s="5">
        <v>0</v>
      </c>
      <c r="P8829" s="5">
        <v>10</v>
      </c>
      <c r="Q8829" s="5">
        <v>16</v>
      </c>
      <c r="R8829" s="5">
        <v>23</v>
      </c>
      <c r="S8829" s="5" t="s">
        <v>26</v>
      </c>
      <c r="T8829" s="5"/>
    </row>
    <row r="8830" spans="1:20" x14ac:dyDescent="0.25">
      <c r="A8830" s="5">
        <f>8823</f>
      </c>
      <c r="B8830" s="5" t="s">
        <v>8849</v>
      </c>
      <c r="C8830" s="5" t="s">
        <v>27</v>
      </c>
      <c r="D8830" s="5" t="s">
        <v>26</v>
      </c>
      <c r="E8830" s="5">
        <v>22</v>
      </c>
      <c r="F8830" s="5">
        <v>75</v>
      </c>
      <c r="G8830" s="5">
        <v>1</v>
      </c>
      <c r="H8830" s="5">
        <v>0</v>
      </c>
      <c r="I8830" s="5">
        <v>0</v>
      </c>
      <c r="J8830" s="5">
        <v>1</v>
      </c>
      <c r="K8830" s="5">
        <v>0</v>
      </c>
      <c r="L8830" s="5">
        <v>0</v>
      </c>
      <c r="M8830" s="5">
        <v>1</v>
      </c>
      <c r="N8830" s="5">
        <v>0</v>
      </c>
      <c r="O8830" s="5">
        <v>0</v>
      </c>
      <c r="P8830" s="5">
        <v>10</v>
      </c>
      <c r="Q8830" s="5">
        <v>16</v>
      </c>
      <c r="R8830" s="5">
        <v>23</v>
      </c>
      <c r="S8830" s="5" t="s">
        <v>26</v>
      </c>
      <c r="T8830" s="5"/>
    </row>
    <row r="8831" spans="1:20" x14ac:dyDescent="0.25">
      <c r="A8831" s="5">
        <f>8824</f>
      </c>
      <c r="B8831" s="5" t="s">
        <v>8850</v>
      </c>
      <c r="C8831" s="5" t="s">
        <v>27</v>
      </c>
      <c r="D8831" s="5" t="s">
        <v>26</v>
      </c>
      <c r="E8831" s="5">
        <v>22</v>
      </c>
      <c r="F8831" s="5">
        <v>75</v>
      </c>
      <c r="G8831" s="5">
        <v>1</v>
      </c>
      <c r="H8831" s="5">
        <v>0</v>
      </c>
      <c r="I8831" s="5">
        <v>0</v>
      </c>
      <c r="J8831" s="5">
        <v>1</v>
      </c>
      <c r="K8831" s="5">
        <v>0</v>
      </c>
      <c r="L8831" s="5">
        <v>0</v>
      </c>
      <c r="M8831" s="5">
        <v>1</v>
      </c>
      <c r="N8831" s="5">
        <v>0</v>
      </c>
      <c r="O8831" s="5">
        <v>0</v>
      </c>
      <c r="P8831" s="5">
        <v>10</v>
      </c>
      <c r="Q8831" s="5">
        <v>16</v>
      </c>
      <c r="R8831" s="5">
        <v>23</v>
      </c>
      <c r="S8831" s="5" t="s">
        <v>26</v>
      </c>
      <c r="T8831" s="5"/>
    </row>
    <row r="8832" spans="1:20" x14ac:dyDescent="0.25">
      <c r="A8832" s="5">
        <f>8825</f>
      </c>
      <c r="B8832" s="5" t="s">
        <v>8851</v>
      </c>
      <c r="C8832" s="5" t="s">
        <v>27</v>
      </c>
      <c r="D8832" s="5" t="s">
        <v>26</v>
      </c>
      <c r="E8832" s="5">
        <v>22</v>
      </c>
      <c r="F8832" s="5">
        <v>75</v>
      </c>
      <c r="G8832" s="5">
        <v>1</v>
      </c>
      <c r="H8832" s="5">
        <v>0</v>
      </c>
      <c r="I8832" s="5">
        <v>0</v>
      </c>
      <c r="J8832" s="5">
        <v>1</v>
      </c>
      <c r="K8832" s="5">
        <v>0</v>
      </c>
      <c r="L8832" s="5">
        <v>0</v>
      </c>
      <c r="M8832" s="5">
        <v>1</v>
      </c>
      <c r="N8832" s="5">
        <v>0</v>
      </c>
      <c r="O8832" s="5">
        <v>0</v>
      </c>
      <c r="P8832" s="5">
        <v>10</v>
      </c>
      <c r="Q8832" s="5">
        <v>16</v>
      </c>
      <c r="R8832" s="5">
        <v>23</v>
      </c>
      <c r="S8832" s="5" t="s">
        <v>26</v>
      </c>
      <c r="T8832" s="5"/>
    </row>
    <row r="8833" spans="1:20" x14ac:dyDescent="0.25">
      <c r="A8833" s="5">
        <f>8826</f>
      </c>
      <c r="B8833" s="5" t="s">
        <v>8852</v>
      </c>
      <c r="C8833" s="5" t="s">
        <v>27</v>
      </c>
      <c r="D8833" s="5" t="s">
        <v>26</v>
      </c>
      <c r="E8833" s="5">
        <v>22</v>
      </c>
      <c r="F8833" s="5">
        <v>75</v>
      </c>
      <c r="G8833" s="5">
        <v>1</v>
      </c>
      <c r="H8833" s="5">
        <v>0</v>
      </c>
      <c r="I8833" s="5">
        <v>0</v>
      </c>
      <c r="J8833" s="5">
        <v>1</v>
      </c>
      <c r="K8833" s="5">
        <v>0</v>
      </c>
      <c r="L8833" s="5">
        <v>0</v>
      </c>
      <c r="M8833" s="5">
        <v>1</v>
      </c>
      <c r="N8833" s="5">
        <v>0</v>
      </c>
      <c r="O8833" s="5">
        <v>0</v>
      </c>
      <c r="P8833" s="5">
        <v>10</v>
      </c>
      <c r="Q8833" s="5">
        <v>16</v>
      </c>
      <c r="R8833" s="5">
        <v>23</v>
      </c>
      <c r="S8833" s="5" t="s">
        <v>26</v>
      </c>
      <c r="T8833" s="5"/>
    </row>
    <row r="8834" spans="1:20" x14ac:dyDescent="0.25">
      <c r="A8834" s="5">
        <f>8827</f>
      </c>
      <c r="B8834" s="5" t="s">
        <v>8853</v>
      </c>
      <c r="C8834" s="5" t="s">
        <v>27</v>
      </c>
      <c r="D8834" s="5" t="s">
        <v>26</v>
      </c>
      <c r="E8834" s="5">
        <v>22</v>
      </c>
      <c r="F8834" s="5">
        <v>75</v>
      </c>
      <c r="G8834" s="5">
        <v>1</v>
      </c>
      <c r="H8834" s="5">
        <v>0</v>
      </c>
      <c r="I8834" s="5">
        <v>0</v>
      </c>
      <c r="J8834" s="5">
        <v>1</v>
      </c>
      <c r="K8834" s="5">
        <v>0</v>
      </c>
      <c r="L8834" s="5">
        <v>0</v>
      </c>
      <c r="M8834" s="5">
        <v>1</v>
      </c>
      <c r="N8834" s="5">
        <v>0</v>
      </c>
      <c r="O8834" s="5">
        <v>0</v>
      </c>
      <c r="P8834" s="5">
        <v>10</v>
      </c>
      <c r="Q8834" s="5">
        <v>16</v>
      </c>
      <c r="R8834" s="5">
        <v>23</v>
      </c>
      <c r="S8834" s="5" t="s">
        <v>26</v>
      </c>
      <c r="T8834" s="5"/>
    </row>
    <row r="8835" spans="1:20" x14ac:dyDescent="0.25">
      <c r="A8835" s="5">
        <f>8828</f>
      </c>
      <c r="B8835" s="5" t="s">
        <v>8854</v>
      </c>
      <c r="C8835" s="5" t="s">
        <v>27</v>
      </c>
      <c r="D8835" s="5" t="s">
        <v>26</v>
      </c>
      <c r="E8835" s="5">
        <v>22</v>
      </c>
      <c r="F8835" s="5">
        <v>75</v>
      </c>
      <c r="G8835" s="5">
        <v>1</v>
      </c>
      <c r="H8835" s="5">
        <v>0</v>
      </c>
      <c r="I8835" s="5">
        <v>0</v>
      </c>
      <c r="J8835" s="5">
        <v>1</v>
      </c>
      <c r="K8835" s="5">
        <v>0</v>
      </c>
      <c r="L8835" s="5">
        <v>0</v>
      </c>
      <c r="M8835" s="5">
        <v>1</v>
      </c>
      <c r="N8835" s="5">
        <v>0</v>
      </c>
      <c r="O8835" s="5">
        <v>0</v>
      </c>
      <c r="P8835" s="5">
        <v>10</v>
      </c>
      <c r="Q8835" s="5">
        <v>16</v>
      </c>
      <c r="R8835" s="5">
        <v>23</v>
      </c>
      <c r="S8835" s="5" t="s">
        <v>26</v>
      </c>
      <c r="T8835" s="5"/>
    </row>
    <row r="8836" spans="1:20" x14ac:dyDescent="0.25">
      <c r="A8836" s="5">
        <f>8829</f>
      </c>
      <c r="B8836" s="5" t="s">
        <v>8855</v>
      </c>
      <c r="C8836" s="5" t="s">
        <v>27</v>
      </c>
      <c r="D8836" s="5" t="s">
        <v>26</v>
      </c>
      <c r="E8836" s="5">
        <v>22</v>
      </c>
      <c r="F8836" s="5">
        <v>75</v>
      </c>
      <c r="G8836" s="5">
        <v>1</v>
      </c>
      <c r="H8836" s="5">
        <v>0</v>
      </c>
      <c r="I8836" s="5">
        <v>0</v>
      </c>
      <c r="J8836" s="5">
        <v>1</v>
      </c>
      <c r="K8836" s="5">
        <v>0</v>
      </c>
      <c r="L8836" s="5">
        <v>0</v>
      </c>
      <c r="M8836" s="5">
        <v>1</v>
      </c>
      <c r="N8836" s="5">
        <v>0</v>
      </c>
      <c r="O8836" s="5">
        <v>0</v>
      </c>
      <c r="P8836" s="5">
        <v>10</v>
      </c>
      <c r="Q8836" s="5">
        <v>16</v>
      </c>
      <c r="R8836" s="5">
        <v>23</v>
      </c>
      <c r="S8836" s="5" t="s">
        <v>26</v>
      </c>
      <c r="T8836" s="5"/>
    </row>
    <row r="8837" spans="1:20" x14ac:dyDescent="0.25">
      <c r="A8837" s="5">
        <f>8830</f>
      </c>
      <c r="B8837" s="5" t="s">
        <v>8856</v>
      </c>
      <c r="C8837" s="5" t="s">
        <v>27</v>
      </c>
      <c r="D8837" s="5" t="s">
        <v>26</v>
      </c>
      <c r="E8837" s="5">
        <v>22</v>
      </c>
      <c r="F8837" s="5">
        <v>75</v>
      </c>
      <c r="G8837" s="5">
        <v>1</v>
      </c>
      <c r="H8837" s="5">
        <v>0</v>
      </c>
      <c r="I8837" s="5">
        <v>0</v>
      </c>
      <c r="J8837" s="5">
        <v>1</v>
      </c>
      <c r="K8837" s="5">
        <v>0</v>
      </c>
      <c r="L8837" s="5">
        <v>0</v>
      </c>
      <c r="M8837" s="5">
        <v>1</v>
      </c>
      <c r="N8837" s="5">
        <v>0</v>
      </c>
      <c r="O8837" s="5">
        <v>0</v>
      </c>
      <c r="P8837" s="5">
        <v>10</v>
      </c>
      <c r="Q8837" s="5">
        <v>16</v>
      </c>
      <c r="R8837" s="5">
        <v>23</v>
      </c>
      <c r="S8837" s="5" t="s">
        <v>26</v>
      </c>
      <c r="T8837" s="5"/>
    </row>
    <row r="8838" spans="1:20" x14ac:dyDescent="0.25">
      <c r="A8838" s="5">
        <f>8831</f>
      </c>
      <c r="B8838" s="5" t="s">
        <v>8857</v>
      </c>
      <c r="C8838" s="5" t="s">
        <v>27</v>
      </c>
      <c r="D8838" s="5" t="s">
        <v>26</v>
      </c>
      <c r="E8838" s="5">
        <v>22</v>
      </c>
      <c r="F8838" s="5">
        <v>75</v>
      </c>
      <c r="G8838" s="5">
        <v>1</v>
      </c>
      <c r="H8838" s="5">
        <v>0</v>
      </c>
      <c r="I8838" s="5">
        <v>0</v>
      </c>
      <c r="J8838" s="5">
        <v>1</v>
      </c>
      <c r="K8838" s="5">
        <v>0</v>
      </c>
      <c r="L8838" s="5">
        <v>0</v>
      </c>
      <c r="M8838" s="5">
        <v>1</v>
      </c>
      <c r="N8838" s="5">
        <v>0</v>
      </c>
      <c r="O8838" s="5">
        <v>0</v>
      </c>
      <c r="P8838" s="5">
        <v>10</v>
      </c>
      <c r="Q8838" s="5">
        <v>16</v>
      </c>
      <c r="R8838" s="5">
        <v>23</v>
      </c>
      <c r="S8838" s="5" t="s">
        <v>26</v>
      </c>
      <c r="T8838" s="5"/>
    </row>
    <row r="8839" spans="1:20" x14ac:dyDescent="0.25">
      <c r="A8839" s="5">
        <f>8832</f>
      </c>
      <c r="B8839" s="5" t="s">
        <v>8858</v>
      </c>
      <c r="C8839" s="5" t="s">
        <v>27</v>
      </c>
      <c r="D8839" s="5" t="s">
        <v>26</v>
      </c>
      <c r="E8839" s="5">
        <v>22</v>
      </c>
      <c r="F8839" s="5">
        <v>75</v>
      </c>
      <c r="G8839" s="5">
        <v>1</v>
      </c>
      <c r="H8839" s="5">
        <v>0</v>
      </c>
      <c r="I8839" s="5">
        <v>0</v>
      </c>
      <c r="J8839" s="5">
        <v>1</v>
      </c>
      <c r="K8839" s="5">
        <v>0</v>
      </c>
      <c r="L8839" s="5">
        <v>0</v>
      </c>
      <c r="M8839" s="5">
        <v>1</v>
      </c>
      <c r="N8839" s="5">
        <v>0</v>
      </c>
      <c r="O8839" s="5">
        <v>0</v>
      </c>
      <c r="P8839" s="5">
        <v>10</v>
      </c>
      <c r="Q8839" s="5">
        <v>16</v>
      </c>
      <c r="R8839" s="5">
        <v>23</v>
      </c>
      <c r="S8839" s="5" t="s">
        <v>26</v>
      </c>
      <c r="T8839" s="5"/>
    </row>
    <row r="8840" spans="1:20" x14ac:dyDescent="0.25">
      <c r="A8840" s="5">
        <f>8833</f>
      </c>
      <c r="B8840" s="5" t="s">
        <v>8859</v>
      </c>
      <c r="C8840" s="5" t="s">
        <v>27</v>
      </c>
      <c r="D8840" s="5" t="s">
        <v>26</v>
      </c>
      <c r="E8840" s="5">
        <v>22</v>
      </c>
      <c r="F8840" s="5">
        <v>75</v>
      </c>
      <c r="G8840" s="5">
        <v>1</v>
      </c>
      <c r="H8840" s="5">
        <v>0</v>
      </c>
      <c r="I8840" s="5">
        <v>0</v>
      </c>
      <c r="J8840" s="5">
        <v>1</v>
      </c>
      <c r="K8840" s="5">
        <v>0</v>
      </c>
      <c r="L8840" s="5">
        <v>0</v>
      </c>
      <c r="M8840" s="5">
        <v>1</v>
      </c>
      <c r="N8840" s="5">
        <v>0</v>
      </c>
      <c r="O8840" s="5">
        <v>0</v>
      </c>
      <c r="P8840" s="5">
        <v>10</v>
      </c>
      <c r="Q8840" s="5">
        <v>16</v>
      </c>
      <c r="R8840" s="5">
        <v>23</v>
      </c>
      <c r="S8840" s="5" t="s">
        <v>26</v>
      </c>
      <c r="T8840" s="5"/>
    </row>
    <row r="8841" spans="1:20" x14ac:dyDescent="0.25">
      <c r="A8841" s="5">
        <f>8834</f>
      </c>
      <c r="B8841" s="5" t="s">
        <v>8860</v>
      </c>
      <c r="C8841" s="5" t="s">
        <v>27</v>
      </c>
      <c r="D8841" s="5" t="s">
        <v>26</v>
      </c>
      <c r="E8841" s="5">
        <v>22</v>
      </c>
      <c r="F8841" s="5">
        <v>75</v>
      </c>
      <c r="G8841" s="5">
        <v>1</v>
      </c>
      <c r="H8841" s="5">
        <v>0</v>
      </c>
      <c r="I8841" s="5">
        <v>0</v>
      </c>
      <c r="J8841" s="5">
        <v>1</v>
      </c>
      <c r="K8841" s="5">
        <v>0</v>
      </c>
      <c r="L8841" s="5">
        <v>0</v>
      </c>
      <c r="M8841" s="5">
        <v>1</v>
      </c>
      <c r="N8841" s="5">
        <v>0</v>
      </c>
      <c r="O8841" s="5">
        <v>0</v>
      </c>
      <c r="P8841" s="5">
        <v>10</v>
      </c>
      <c r="Q8841" s="5">
        <v>16</v>
      </c>
      <c r="R8841" s="5">
        <v>23</v>
      </c>
      <c r="S8841" s="5" t="s">
        <v>26</v>
      </c>
      <c r="T8841" s="5"/>
    </row>
    <row r="8842" spans="1:20" x14ac:dyDescent="0.25">
      <c r="A8842" s="5">
        <f>8835</f>
      </c>
      <c r="B8842" s="5" t="s">
        <v>8861</v>
      </c>
      <c r="C8842" s="5" t="s">
        <v>27</v>
      </c>
      <c r="D8842" s="5" t="s">
        <v>26</v>
      </c>
      <c r="E8842" s="5">
        <v>22</v>
      </c>
      <c r="F8842" s="5">
        <v>75</v>
      </c>
      <c r="G8842" s="5">
        <v>1</v>
      </c>
      <c r="H8842" s="5">
        <v>0</v>
      </c>
      <c r="I8842" s="5">
        <v>0</v>
      </c>
      <c r="J8842" s="5">
        <v>1</v>
      </c>
      <c r="K8842" s="5">
        <v>0</v>
      </c>
      <c r="L8842" s="5">
        <v>0</v>
      </c>
      <c r="M8842" s="5">
        <v>1</v>
      </c>
      <c r="N8842" s="5">
        <v>0</v>
      </c>
      <c r="O8842" s="5">
        <v>0</v>
      </c>
      <c r="P8842" s="5">
        <v>10</v>
      </c>
      <c r="Q8842" s="5">
        <v>16</v>
      </c>
      <c r="R8842" s="5">
        <v>23</v>
      </c>
      <c r="S8842" s="5" t="s">
        <v>26</v>
      </c>
      <c r="T8842" s="5"/>
    </row>
    <row r="8843" spans="1:20" x14ac:dyDescent="0.25">
      <c r="A8843" s="5">
        <f>8836</f>
      </c>
      <c r="B8843" s="5" t="s">
        <v>8862</v>
      </c>
      <c r="C8843" s="5" t="s">
        <v>27</v>
      </c>
      <c r="D8843" s="5" t="s">
        <v>26</v>
      </c>
      <c r="E8843" s="5">
        <v>22</v>
      </c>
      <c r="F8843" s="5">
        <v>75</v>
      </c>
      <c r="G8843" s="5">
        <v>1</v>
      </c>
      <c r="H8843" s="5">
        <v>0</v>
      </c>
      <c r="I8843" s="5">
        <v>0</v>
      </c>
      <c r="J8843" s="5">
        <v>1</v>
      </c>
      <c r="K8843" s="5">
        <v>0</v>
      </c>
      <c r="L8843" s="5">
        <v>0</v>
      </c>
      <c r="M8843" s="5">
        <v>1</v>
      </c>
      <c r="N8843" s="5">
        <v>0</v>
      </c>
      <c r="O8843" s="5">
        <v>0</v>
      </c>
      <c r="P8843" s="5">
        <v>10</v>
      </c>
      <c r="Q8843" s="5">
        <v>16</v>
      </c>
      <c r="R8843" s="5">
        <v>23</v>
      </c>
      <c r="S8843" s="5" t="s">
        <v>26</v>
      </c>
      <c r="T8843" s="5"/>
    </row>
    <row r="8844" spans="1:20" x14ac:dyDescent="0.25">
      <c r="A8844" s="5">
        <f>8837</f>
      </c>
      <c r="B8844" s="5" t="s">
        <v>8863</v>
      </c>
      <c r="C8844" s="5" t="s">
        <v>27</v>
      </c>
      <c r="D8844" s="5" t="s">
        <v>26</v>
      </c>
      <c r="E8844" s="5">
        <v>22</v>
      </c>
      <c r="F8844" s="5">
        <v>75</v>
      </c>
      <c r="G8844" s="5">
        <v>1</v>
      </c>
      <c r="H8844" s="5">
        <v>0</v>
      </c>
      <c r="I8844" s="5">
        <v>0</v>
      </c>
      <c r="J8844" s="5">
        <v>1</v>
      </c>
      <c r="K8844" s="5">
        <v>0</v>
      </c>
      <c r="L8844" s="5">
        <v>0</v>
      </c>
      <c r="M8844" s="5">
        <v>1</v>
      </c>
      <c r="N8844" s="5">
        <v>0</v>
      </c>
      <c r="O8844" s="5">
        <v>0</v>
      </c>
      <c r="P8844" s="5">
        <v>10</v>
      </c>
      <c r="Q8844" s="5">
        <v>16</v>
      </c>
      <c r="R8844" s="5">
        <v>23</v>
      </c>
      <c r="S8844" s="5" t="s">
        <v>26</v>
      </c>
      <c r="T8844" s="5"/>
    </row>
    <row r="8845" spans="1:20" x14ac:dyDescent="0.25">
      <c r="A8845" s="5">
        <f>8838</f>
      </c>
      <c r="B8845" s="5" t="s">
        <v>8864</v>
      </c>
      <c r="C8845" s="5" t="s">
        <v>27</v>
      </c>
      <c r="D8845" s="5" t="s">
        <v>26</v>
      </c>
      <c r="E8845" s="5">
        <v>22</v>
      </c>
      <c r="F8845" s="5">
        <v>75</v>
      </c>
      <c r="G8845" s="5">
        <v>1</v>
      </c>
      <c r="H8845" s="5">
        <v>0</v>
      </c>
      <c r="I8845" s="5">
        <v>0</v>
      </c>
      <c r="J8845" s="5">
        <v>1</v>
      </c>
      <c r="K8845" s="5">
        <v>0</v>
      </c>
      <c r="L8845" s="5">
        <v>0</v>
      </c>
      <c r="M8845" s="5">
        <v>1</v>
      </c>
      <c r="N8845" s="5">
        <v>0</v>
      </c>
      <c r="O8845" s="5">
        <v>0</v>
      </c>
      <c r="P8845" s="5">
        <v>10</v>
      </c>
      <c r="Q8845" s="5">
        <v>16</v>
      </c>
      <c r="R8845" s="5">
        <v>23</v>
      </c>
      <c r="S8845" s="5" t="s">
        <v>26</v>
      </c>
      <c r="T8845" s="5"/>
    </row>
    <row r="8846" spans="1:20" x14ac:dyDescent="0.25">
      <c r="A8846" s="5">
        <f>8839</f>
      </c>
      <c r="B8846" s="5" t="s">
        <v>8865</v>
      </c>
      <c r="C8846" s="5" t="s">
        <v>27</v>
      </c>
      <c r="D8846" s="5" t="s">
        <v>26</v>
      </c>
      <c r="E8846" s="5">
        <v>22</v>
      </c>
      <c r="F8846" s="5">
        <v>75</v>
      </c>
      <c r="G8846" s="5">
        <v>1</v>
      </c>
      <c r="H8846" s="5">
        <v>0</v>
      </c>
      <c r="I8846" s="5">
        <v>0</v>
      </c>
      <c r="J8846" s="5">
        <v>1</v>
      </c>
      <c r="K8846" s="5">
        <v>0</v>
      </c>
      <c r="L8846" s="5">
        <v>0</v>
      </c>
      <c r="M8846" s="5">
        <v>1</v>
      </c>
      <c r="N8846" s="5">
        <v>0</v>
      </c>
      <c r="O8846" s="5">
        <v>0</v>
      </c>
      <c r="P8846" s="5">
        <v>10</v>
      </c>
      <c r="Q8846" s="5">
        <v>16</v>
      </c>
      <c r="R8846" s="5">
        <v>23</v>
      </c>
      <c r="S8846" s="5" t="s">
        <v>26</v>
      </c>
      <c r="T8846" s="5"/>
    </row>
    <row r="8847" spans="1:20" x14ac:dyDescent="0.25">
      <c r="A8847" s="5">
        <f>8840</f>
      </c>
      <c r="B8847" s="5" t="s">
        <v>8866</v>
      </c>
      <c r="C8847" s="5" t="s">
        <v>27</v>
      </c>
      <c r="D8847" s="5" t="s">
        <v>26</v>
      </c>
      <c r="E8847" s="5">
        <v>22</v>
      </c>
      <c r="F8847" s="5">
        <v>75</v>
      </c>
      <c r="G8847" s="5">
        <v>1</v>
      </c>
      <c r="H8847" s="5">
        <v>0</v>
      </c>
      <c r="I8847" s="5">
        <v>0</v>
      </c>
      <c r="J8847" s="5">
        <v>1</v>
      </c>
      <c r="K8847" s="5">
        <v>0</v>
      </c>
      <c r="L8847" s="5">
        <v>0</v>
      </c>
      <c r="M8847" s="5">
        <v>1</v>
      </c>
      <c r="N8847" s="5">
        <v>0</v>
      </c>
      <c r="O8847" s="5">
        <v>0</v>
      </c>
      <c r="P8847" s="5">
        <v>10</v>
      </c>
      <c r="Q8847" s="5">
        <v>16</v>
      </c>
      <c r="R8847" s="5">
        <v>23</v>
      </c>
      <c r="S8847" s="5" t="s">
        <v>26</v>
      </c>
      <c r="T8847" s="5"/>
    </row>
    <row r="8848" spans="1:20" x14ac:dyDescent="0.25">
      <c r="A8848" s="5">
        <f>8841</f>
      </c>
      <c r="B8848" s="5" t="s">
        <v>8867</v>
      </c>
      <c r="C8848" s="5" t="s">
        <v>27</v>
      </c>
      <c r="D8848" s="5" t="s">
        <v>26</v>
      </c>
      <c r="E8848" s="5">
        <v>22</v>
      </c>
      <c r="F8848" s="5">
        <v>75</v>
      </c>
      <c r="G8848" s="5">
        <v>1</v>
      </c>
      <c r="H8848" s="5">
        <v>0</v>
      </c>
      <c r="I8848" s="5">
        <v>0</v>
      </c>
      <c r="J8848" s="5">
        <v>1</v>
      </c>
      <c r="K8848" s="5">
        <v>0</v>
      </c>
      <c r="L8848" s="5">
        <v>0</v>
      </c>
      <c r="M8848" s="5">
        <v>1</v>
      </c>
      <c r="N8848" s="5">
        <v>0</v>
      </c>
      <c r="O8848" s="5">
        <v>0</v>
      </c>
      <c r="P8848" s="5">
        <v>10</v>
      </c>
      <c r="Q8848" s="5">
        <v>16</v>
      </c>
      <c r="R8848" s="5">
        <v>23</v>
      </c>
      <c r="S8848" s="5" t="s">
        <v>26</v>
      </c>
      <c r="T8848" s="5"/>
    </row>
    <row r="8849" spans="1:20" x14ac:dyDescent="0.25">
      <c r="A8849" s="5">
        <f>8842</f>
      </c>
      <c r="B8849" s="5" t="s">
        <v>8868</v>
      </c>
      <c r="C8849" s="5" t="s">
        <v>27</v>
      </c>
      <c r="D8849" s="5" t="s">
        <v>26</v>
      </c>
      <c r="E8849" s="5">
        <v>22</v>
      </c>
      <c r="F8849" s="5">
        <v>75</v>
      </c>
      <c r="G8849" s="5">
        <v>1</v>
      </c>
      <c r="H8849" s="5">
        <v>0</v>
      </c>
      <c r="I8849" s="5">
        <v>0</v>
      </c>
      <c r="J8849" s="5">
        <v>1</v>
      </c>
      <c r="K8849" s="5">
        <v>0</v>
      </c>
      <c r="L8849" s="5">
        <v>0</v>
      </c>
      <c r="M8849" s="5">
        <v>1</v>
      </c>
      <c r="N8849" s="5">
        <v>0</v>
      </c>
      <c r="O8849" s="5">
        <v>0</v>
      </c>
      <c r="P8849" s="5">
        <v>10</v>
      </c>
      <c r="Q8849" s="5">
        <v>16</v>
      </c>
      <c r="R8849" s="5">
        <v>23</v>
      </c>
      <c r="S8849" s="5" t="s">
        <v>26</v>
      </c>
      <c r="T8849" s="5"/>
    </row>
    <row r="8850" spans="1:20" x14ac:dyDescent="0.25">
      <c r="A8850" s="5">
        <f>8843</f>
      </c>
      <c r="B8850" s="5" t="s">
        <v>8869</v>
      </c>
      <c r="C8850" s="5" t="s">
        <v>27</v>
      </c>
      <c r="D8850" s="5" t="s">
        <v>26</v>
      </c>
      <c r="E8850" s="5">
        <v>22</v>
      </c>
      <c r="F8850" s="5">
        <v>75</v>
      </c>
      <c r="G8850" s="5">
        <v>1</v>
      </c>
      <c r="H8850" s="5">
        <v>0</v>
      </c>
      <c r="I8850" s="5">
        <v>0</v>
      </c>
      <c r="J8850" s="5">
        <v>1</v>
      </c>
      <c r="K8850" s="5">
        <v>0</v>
      </c>
      <c r="L8850" s="5">
        <v>0</v>
      </c>
      <c r="M8850" s="5">
        <v>1</v>
      </c>
      <c r="N8850" s="5">
        <v>0</v>
      </c>
      <c r="O8850" s="5">
        <v>0</v>
      </c>
      <c r="P8850" s="5">
        <v>10</v>
      </c>
      <c r="Q8850" s="5">
        <v>16</v>
      </c>
      <c r="R8850" s="5">
        <v>23</v>
      </c>
      <c r="S8850" s="5" t="s">
        <v>26</v>
      </c>
      <c r="T8850" s="5"/>
    </row>
    <row r="8851" spans="1:20" x14ac:dyDescent="0.25">
      <c r="A8851" s="5">
        <f>8844</f>
      </c>
      <c r="B8851" s="5" t="s">
        <v>8870</v>
      </c>
      <c r="C8851" s="5" t="s">
        <v>27</v>
      </c>
      <c r="D8851" s="5" t="s">
        <v>26</v>
      </c>
      <c r="E8851" s="5">
        <v>22</v>
      </c>
      <c r="F8851" s="5">
        <v>75</v>
      </c>
      <c r="G8851" s="5">
        <v>1</v>
      </c>
      <c r="H8851" s="5">
        <v>0</v>
      </c>
      <c r="I8851" s="5">
        <v>0</v>
      </c>
      <c r="J8851" s="5">
        <v>1</v>
      </c>
      <c r="K8851" s="5">
        <v>0</v>
      </c>
      <c r="L8851" s="5">
        <v>0</v>
      </c>
      <c r="M8851" s="5">
        <v>1</v>
      </c>
      <c r="N8851" s="5">
        <v>0</v>
      </c>
      <c r="O8851" s="5">
        <v>0</v>
      </c>
      <c r="P8851" s="5">
        <v>10</v>
      </c>
      <c r="Q8851" s="5">
        <v>16</v>
      </c>
      <c r="R8851" s="5">
        <v>23</v>
      </c>
      <c r="S8851" s="5" t="s">
        <v>26</v>
      </c>
      <c r="T8851" s="5"/>
    </row>
    <row r="8852" spans="1:20" x14ac:dyDescent="0.25">
      <c r="A8852" s="5">
        <f>8845</f>
      </c>
      <c r="B8852" s="5" t="s">
        <v>8871</v>
      </c>
      <c r="C8852" s="5" t="s">
        <v>27</v>
      </c>
      <c r="D8852" s="5" t="s">
        <v>26</v>
      </c>
      <c r="E8852" s="5">
        <v>22</v>
      </c>
      <c r="F8852" s="5">
        <v>75</v>
      </c>
      <c r="G8852" s="5">
        <v>1</v>
      </c>
      <c r="H8852" s="5">
        <v>0</v>
      </c>
      <c r="I8852" s="5">
        <v>0</v>
      </c>
      <c r="J8852" s="5">
        <v>1</v>
      </c>
      <c r="K8852" s="5">
        <v>0</v>
      </c>
      <c r="L8852" s="5">
        <v>0</v>
      </c>
      <c r="M8852" s="5">
        <v>1</v>
      </c>
      <c r="N8852" s="5">
        <v>0</v>
      </c>
      <c r="O8852" s="5">
        <v>0</v>
      </c>
      <c r="P8852" s="5">
        <v>10</v>
      </c>
      <c r="Q8852" s="5">
        <v>16</v>
      </c>
      <c r="R8852" s="5">
        <v>23</v>
      </c>
      <c r="S8852" s="5" t="s">
        <v>26</v>
      </c>
      <c r="T8852" s="5"/>
    </row>
    <row r="8853" spans="1:20" x14ac:dyDescent="0.25">
      <c r="A8853" s="5">
        <f>8846</f>
      </c>
      <c r="B8853" s="5" t="s">
        <v>8872</v>
      </c>
      <c r="C8853" s="5" t="s">
        <v>27</v>
      </c>
      <c r="D8853" s="5" t="s">
        <v>26</v>
      </c>
      <c r="E8853" s="5">
        <v>22</v>
      </c>
      <c r="F8853" s="5">
        <v>75</v>
      </c>
      <c r="G8853" s="5">
        <v>1</v>
      </c>
      <c r="H8853" s="5">
        <v>0</v>
      </c>
      <c r="I8853" s="5">
        <v>0</v>
      </c>
      <c r="J8853" s="5">
        <v>1</v>
      </c>
      <c r="K8853" s="5">
        <v>0</v>
      </c>
      <c r="L8853" s="5">
        <v>0</v>
      </c>
      <c r="M8853" s="5">
        <v>1</v>
      </c>
      <c r="N8853" s="5">
        <v>0</v>
      </c>
      <c r="O8853" s="5">
        <v>0</v>
      </c>
      <c r="P8853" s="5">
        <v>10</v>
      </c>
      <c r="Q8853" s="5">
        <v>16</v>
      </c>
      <c r="R8853" s="5">
        <v>23</v>
      </c>
      <c r="S8853" s="5" t="s">
        <v>26</v>
      </c>
      <c r="T8853" s="5"/>
    </row>
    <row r="8854" spans="1:20" x14ac:dyDescent="0.25">
      <c r="A8854" s="5">
        <f>8847</f>
      </c>
      <c r="B8854" s="5" t="s">
        <v>8873</v>
      </c>
      <c r="C8854" s="5" t="s">
        <v>27</v>
      </c>
      <c r="D8854" s="5" t="s">
        <v>26</v>
      </c>
      <c r="E8854" s="5">
        <v>22</v>
      </c>
      <c r="F8854" s="5">
        <v>75</v>
      </c>
      <c r="G8854" s="5">
        <v>1</v>
      </c>
      <c r="H8854" s="5">
        <v>0</v>
      </c>
      <c r="I8854" s="5">
        <v>0</v>
      </c>
      <c r="J8854" s="5">
        <v>1</v>
      </c>
      <c r="K8854" s="5">
        <v>0</v>
      </c>
      <c r="L8854" s="5">
        <v>0</v>
      </c>
      <c r="M8854" s="5">
        <v>1</v>
      </c>
      <c r="N8854" s="5">
        <v>0</v>
      </c>
      <c r="O8854" s="5">
        <v>0</v>
      </c>
      <c r="P8854" s="5">
        <v>10</v>
      </c>
      <c r="Q8854" s="5">
        <v>16</v>
      </c>
      <c r="R8854" s="5">
        <v>23</v>
      </c>
      <c r="S8854" s="5" t="s">
        <v>26</v>
      </c>
      <c r="T8854" s="5"/>
    </row>
    <row r="8855" spans="1:20" x14ac:dyDescent="0.25">
      <c r="A8855" s="5">
        <f>8848</f>
      </c>
      <c r="B8855" s="5" t="s">
        <v>8874</v>
      </c>
      <c r="C8855" s="5" t="s">
        <v>27</v>
      </c>
      <c r="D8855" s="5" t="s">
        <v>26</v>
      </c>
      <c r="E8855" s="5">
        <v>22</v>
      </c>
      <c r="F8855" s="5">
        <v>75</v>
      </c>
      <c r="G8855" s="5">
        <v>1</v>
      </c>
      <c r="H8855" s="5">
        <v>0</v>
      </c>
      <c r="I8855" s="5">
        <v>0</v>
      </c>
      <c r="J8855" s="5">
        <v>1</v>
      </c>
      <c r="K8855" s="5">
        <v>0</v>
      </c>
      <c r="L8855" s="5">
        <v>0</v>
      </c>
      <c r="M8855" s="5">
        <v>1</v>
      </c>
      <c r="N8855" s="5">
        <v>0</v>
      </c>
      <c r="O8855" s="5">
        <v>0</v>
      </c>
      <c r="P8855" s="5">
        <v>10</v>
      </c>
      <c r="Q8855" s="5">
        <v>16</v>
      </c>
      <c r="R8855" s="5">
        <v>23</v>
      </c>
      <c r="S8855" s="5" t="s">
        <v>26</v>
      </c>
      <c r="T8855" s="5"/>
    </row>
    <row r="8856" spans="1:20" x14ac:dyDescent="0.25">
      <c r="A8856" s="5">
        <f>8849</f>
      </c>
      <c r="B8856" s="5" t="s">
        <v>8875</v>
      </c>
      <c r="C8856" s="5" t="s">
        <v>27</v>
      </c>
      <c r="D8856" s="5" t="s">
        <v>26</v>
      </c>
      <c r="E8856" s="5">
        <v>22</v>
      </c>
      <c r="F8856" s="5">
        <v>75</v>
      </c>
      <c r="G8856" s="5">
        <v>1</v>
      </c>
      <c r="H8856" s="5">
        <v>0</v>
      </c>
      <c r="I8856" s="5">
        <v>0</v>
      </c>
      <c r="J8856" s="5">
        <v>1</v>
      </c>
      <c r="K8856" s="5">
        <v>0</v>
      </c>
      <c r="L8856" s="5">
        <v>0</v>
      </c>
      <c r="M8856" s="5">
        <v>1</v>
      </c>
      <c r="N8856" s="5">
        <v>0</v>
      </c>
      <c r="O8856" s="5">
        <v>0</v>
      </c>
      <c r="P8856" s="5">
        <v>10</v>
      </c>
      <c r="Q8856" s="5">
        <v>16</v>
      </c>
      <c r="R8856" s="5">
        <v>23</v>
      </c>
      <c r="S8856" s="5" t="s">
        <v>26</v>
      </c>
      <c r="T8856" s="5"/>
    </row>
    <row r="8857" spans="1:20" x14ac:dyDescent="0.25">
      <c r="A8857" s="5">
        <f>8850</f>
      </c>
      <c r="B8857" s="5" t="s">
        <v>8876</v>
      </c>
      <c r="C8857" s="5" t="s">
        <v>27</v>
      </c>
      <c r="D8857" s="5" t="s">
        <v>26</v>
      </c>
      <c r="E8857" s="5">
        <v>22</v>
      </c>
      <c r="F8857" s="5">
        <v>75</v>
      </c>
      <c r="G8857" s="5">
        <v>1</v>
      </c>
      <c r="H8857" s="5">
        <v>0</v>
      </c>
      <c r="I8857" s="5">
        <v>0</v>
      </c>
      <c r="J8857" s="5">
        <v>1</v>
      </c>
      <c r="K8857" s="5">
        <v>0</v>
      </c>
      <c r="L8857" s="5">
        <v>0</v>
      </c>
      <c r="M8857" s="5">
        <v>1</v>
      </c>
      <c r="N8857" s="5">
        <v>0</v>
      </c>
      <c r="O8857" s="5">
        <v>0</v>
      </c>
      <c r="P8857" s="5">
        <v>10</v>
      </c>
      <c r="Q8857" s="5">
        <v>16</v>
      </c>
      <c r="R8857" s="5">
        <v>23</v>
      </c>
      <c r="S8857" s="5" t="s">
        <v>26</v>
      </c>
      <c r="T8857" s="5"/>
    </row>
    <row r="8858" spans="1:20" x14ac:dyDescent="0.25">
      <c r="A8858" s="5">
        <f>8851</f>
      </c>
      <c r="B8858" s="5" t="s">
        <v>8877</v>
      </c>
      <c r="C8858" s="5" t="s">
        <v>27</v>
      </c>
      <c r="D8858" s="5" t="s">
        <v>26</v>
      </c>
      <c r="E8858" s="5">
        <v>22</v>
      </c>
      <c r="F8858" s="5">
        <v>75</v>
      </c>
      <c r="G8858" s="5">
        <v>1</v>
      </c>
      <c r="H8858" s="5">
        <v>0</v>
      </c>
      <c r="I8858" s="5">
        <v>0</v>
      </c>
      <c r="J8858" s="5">
        <v>1</v>
      </c>
      <c r="K8858" s="5">
        <v>0</v>
      </c>
      <c r="L8858" s="5">
        <v>0</v>
      </c>
      <c r="M8858" s="5">
        <v>1</v>
      </c>
      <c r="N8858" s="5">
        <v>0</v>
      </c>
      <c r="O8858" s="5">
        <v>0</v>
      </c>
      <c r="P8858" s="5">
        <v>10</v>
      </c>
      <c r="Q8858" s="5">
        <v>16</v>
      </c>
      <c r="R8858" s="5">
        <v>23</v>
      </c>
      <c r="S8858" s="5" t="s">
        <v>26</v>
      </c>
      <c r="T8858" s="5"/>
    </row>
    <row r="8859" spans="1:20" x14ac:dyDescent="0.25">
      <c r="A8859" s="5">
        <f>8852</f>
      </c>
      <c r="B8859" s="5" t="s">
        <v>8878</v>
      </c>
      <c r="C8859" s="5" t="s">
        <v>27</v>
      </c>
      <c r="D8859" s="5" t="s">
        <v>26</v>
      </c>
      <c r="E8859" s="5">
        <v>22</v>
      </c>
      <c r="F8859" s="5">
        <v>75</v>
      </c>
      <c r="G8859" s="5">
        <v>1</v>
      </c>
      <c r="H8859" s="5">
        <v>0</v>
      </c>
      <c r="I8859" s="5">
        <v>0</v>
      </c>
      <c r="J8859" s="5">
        <v>1</v>
      </c>
      <c r="K8859" s="5">
        <v>0</v>
      </c>
      <c r="L8859" s="5">
        <v>0</v>
      </c>
      <c r="M8859" s="5">
        <v>1</v>
      </c>
      <c r="N8859" s="5">
        <v>0</v>
      </c>
      <c r="O8859" s="5">
        <v>0</v>
      </c>
      <c r="P8859" s="5">
        <v>10</v>
      </c>
      <c r="Q8859" s="5">
        <v>16</v>
      </c>
      <c r="R8859" s="5">
        <v>23</v>
      </c>
      <c r="S8859" s="5" t="s">
        <v>26</v>
      </c>
      <c r="T8859" s="5"/>
    </row>
    <row r="8860" spans="1:20" x14ac:dyDescent="0.25">
      <c r="A8860" s="5">
        <f>8853</f>
      </c>
      <c r="B8860" s="5" t="s">
        <v>8879</v>
      </c>
      <c r="C8860" s="5" t="s">
        <v>27</v>
      </c>
      <c r="D8860" s="5" t="s">
        <v>26</v>
      </c>
      <c r="E8860" s="5">
        <v>22</v>
      </c>
      <c r="F8860" s="5">
        <v>75</v>
      </c>
      <c r="G8860" s="5">
        <v>1</v>
      </c>
      <c r="H8860" s="5">
        <v>0</v>
      </c>
      <c r="I8860" s="5">
        <v>0</v>
      </c>
      <c r="J8860" s="5">
        <v>1</v>
      </c>
      <c r="K8860" s="5">
        <v>0</v>
      </c>
      <c r="L8860" s="5">
        <v>0</v>
      </c>
      <c r="M8860" s="5">
        <v>1</v>
      </c>
      <c r="N8860" s="5">
        <v>0</v>
      </c>
      <c r="O8860" s="5">
        <v>0</v>
      </c>
      <c r="P8860" s="5">
        <v>10</v>
      </c>
      <c r="Q8860" s="5">
        <v>16</v>
      </c>
      <c r="R8860" s="5">
        <v>23</v>
      </c>
      <c r="S8860" s="5" t="s">
        <v>26</v>
      </c>
      <c r="T8860" s="5"/>
    </row>
    <row r="8861" spans="1:20" x14ac:dyDescent="0.25">
      <c r="A8861" s="5">
        <f>8854</f>
      </c>
      <c r="B8861" s="5" t="s">
        <v>8880</v>
      </c>
      <c r="C8861" s="5" t="s">
        <v>27</v>
      </c>
      <c r="D8861" s="5" t="s">
        <v>26</v>
      </c>
      <c r="E8861" s="5">
        <v>22</v>
      </c>
      <c r="F8861" s="5">
        <v>75</v>
      </c>
      <c r="G8861" s="5">
        <v>1</v>
      </c>
      <c r="H8861" s="5">
        <v>0</v>
      </c>
      <c r="I8861" s="5">
        <v>0</v>
      </c>
      <c r="J8861" s="5">
        <v>1</v>
      </c>
      <c r="K8861" s="5">
        <v>0</v>
      </c>
      <c r="L8861" s="5">
        <v>0</v>
      </c>
      <c r="M8861" s="5">
        <v>1</v>
      </c>
      <c r="N8861" s="5">
        <v>0</v>
      </c>
      <c r="O8861" s="5">
        <v>0</v>
      </c>
      <c r="P8861" s="5">
        <v>10</v>
      </c>
      <c r="Q8861" s="5">
        <v>16</v>
      </c>
      <c r="R8861" s="5">
        <v>23</v>
      </c>
      <c r="S8861" s="5" t="s">
        <v>26</v>
      </c>
      <c r="T8861" s="5"/>
    </row>
    <row r="8862" spans="1:20" x14ac:dyDescent="0.25">
      <c r="A8862" s="5">
        <f>8855</f>
      </c>
      <c r="B8862" s="5" t="s">
        <v>8881</v>
      </c>
      <c r="C8862" s="5" t="s">
        <v>27</v>
      </c>
      <c r="D8862" s="5" t="s">
        <v>26</v>
      </c>
      <c r="E8862" s="5">
        <v>22</v>
      </c>
      <c r="F8862" s="5">
        <v>75</v>
      </c>
      <c r="G8862" s="5">
        <v>1</v>
      </c>
      <c r="H8862" s="5">
        <v>0</v>
      </c>
      <c r="I8862" s="5">
        <v>0</v>
      </c>
      <c r="J8862" s="5">
        <v>1</v>
      </c>
      <c r="K8862" s="5">
        <v>0</v>
      </c>
      <c r="L8862" s="5">
        <v>0</v>
      </c>
      <c r="M8862" s="5">
        <v>1</v>
      </c>
      <c r="N8862" s="5">
        <v>0</v>
      </c>
      <c r="O8862" s="5">
        <v>0</v>
      </c>
      <c r="P8862" s="5">
        <v>10</v>
      </c>
      <c r="Q8862" s="5">
        <v>16</v>
      </c>
      <c r="R8862" s="5">
        <v>23</v>
      </c>
      <c r="S8862" s="5" t="s">
        <v>26</v>
      </c>
      <c r="T8862" s="5"/>
    </row>
    <row r="8863" spans="1:20" x14ac:dyDescent="0.25">
      <c r="A8863" s="5">
        <f>8856</f>
      </c>
      <c r="B8863" s="5" t="s">
        <v>8882</v>
      </c>
      <c r="C8863" s="5" t="s">
        <v>27</v>
      </c>
      <c r="D8863" s="5" t="s">
        <v>26</v>
      </c>
      <c r="E8863" s="5">
        <v>22</v>
      </c>
      <c r="F8863" s="5">
        <v>75</v>
      </c>
      <c r="G8863" s="5">
        <v>1</v>
      </c>
      <c r="H8863" s="5">
        <v>0</v>
      </c>
      <c r="I8863" s="5">
        <v>0</v>
      </c>
      <c r="J8863" s="5">
        <v>1</v>
      </c>
      <c r="K8863" s="5">
        <v>0</v>
      </c>
      <c r="L8863" s="5">
        <v>0</v>
      </c>
      <c r="M8863" s="5">
        <v>1</v>
      </c>
      <c r="N8863" s="5">
        <v>0</v>
      </c>
      <c r="O8863" s="5">
        <v>0</v>
      </c>
      <c r="P8863" s="5">
        <v>10</v>
      </c>
      <c r="Q8863" s="5">
        <v>16</v>
      </c>
      <c r="R8863" s="5">
        <v>23</v>
      </c>
      <c r="S8863" s="5" t="s">
        <v>26</v>
      </c>
      <c r="T8863" s="5"/>
    </row>
    <row r="8864" spans="1:20" x14ac:dyDescent="0.25">
      <c r="A8864" s="5">
        <f>8857</f>
      </c>
      <c r="B8864" s="5" t="s">
        <v>8883</v>
      </c>
      <c r="C8864" s="5" t="s">
        <v>27</v>
      </c>
      <c r="D8864" s="5" t="s">
        <v>26</v>
      </c>
      <c r="E8864" s="5">
        <v>22</v>
      </c>
      <c r="F8864" s="5">
        <v>75</v>
      </c>
      <c r="G8864" s="5">
        <v>1</v>
      </c>
      <c r="H8864" s="5">
        <v>0</v>
      </c>
      <c r="I8864" s="5">
        <v>0</v>
      </c>
      <c r="J8864" s="5">
        <v>1</v>
      </c>
      <c r="K8864" s="5">
        <v>0</v>
      </c>
      <c r="L8864" s="5">
        <v>0</v>
      </c>
      <c r="M8864" s="5">
        <v>1</v>
      </c>
      <c r="N8864" s="5">
        <v>0</v>
      </c>
      <c r="O8864" s="5">
        <v>0</v>
      </c>
      <c r="P8864" s="5">
        <v>10</v>
      </c>
      <c r="Q8864" s="5">
        <v>16</v>
      </c>
      <c r="R8864" s="5">
        <v>23</v>
      </c>
      <c r="S8864" s="5" t="s">
        <v>26</v>
      </c>
      <c r="T8864" s="5"/>
    </row>
    <row r="8865" spans="1:20" x14ac:dyDescent="0.25">
      <c r="A8865" s="5">
        <f>8858</f>
      </c>
      <c r="B8865" s="5" t="s">
        <v>8884</v>
      </c>
      <c r="C8865" s="5" t="s">
        <v>27</v>
      </c>
      <c r="D8865" s="5" t="s">
        <v>26</v>
      </c>
      <c r="E8865" s="5">
        <v>22</v>
      </c>
      <c r="F8865" s="5">
        <v>75</v>
      </c>
      <c r="G8865" s="5">
        <v>1</v>
      </c>
      <c r="H8865" s="5">
        <v>0</v>
      </c>
      <c r="I8865" s="5">
        <v>0</v>
      </c>
      <c r="J8865" s="5">
        <v>1</v>
      </c>
      <c r="K8865" s="5">
        <v>0</v>
      </c>
      <c r="L8865" s="5">
        <v>0</v>
      </c>
      <c r="M8865" s="5">
        <v>1</v>
      </c>
      <c r="N8865" s="5">
        <v>0</v>
      </c>
      <c r="O8865" s="5">
        <v>0</v>
      </c>
      <c r="P8865" s="5">
        <v>10</v>
      </c>
      <c r="Q8865" s="5">
        <v>16</v>
      </c>
      <c r="R8865" s="5">
        <v>23</v>
      </c>
      <c r="S8865" s="5" t="s">
        <v>26</v>
      </c>
      <c r="T8865" s="5"/>
    </row>
    <row r="8866" spans="1:20" x14ac:dyDescent="0.25">
      <c r="A8866" s="5">
        <f>8859</f>
      </c>
      <c r="B8866" s="5" t="s">
        <v>8885</v>
      </c>
      <c r="C8866" s="5" t="s">
        <v>27</v>
      </c>
      <c r="D8866" s="5" t="s">
        <v>26</v>
      </c>
      <c r="E8866" s="5">
        <v>22</v>
      </c>
      <c r="F8866" s="5">
        <v>75</v>
      </c>
      <c r="G8866" s="5">
        <v>1</v>
      </c>
      <c r="H8866" s="5">
        <v>0</v>
      </c>
      <c r="I8866" s="5">
        <v>0</v>
      </c>
      <c r="J8866" s="5">
        <v>1</v>
      </c>
      <c r="K8866" s="5">
        <v>0</v>
      </c>
      <c r="L8866" s="5">
        <v>0</v>
      </c>
      <c r="M8866" s="5">
        <v>1</v>
      </c>
      <c r="N8866" s="5">
        <v>0</v>
      </c>
      <c r="O8866" s="5">
        <v>0</v>
      </c>
      <c r="P8866" s="5">
        <v>10</v>
      </c>
      <c r="Q8866" s="5">
        <v>16</v>
      </c>
      <c r="R8866" s="5">
        <v>23</v>
      </c>
      <c r="S8866" s="5" t="s">
        <v>26</v>
      </c>
      <c r="T8866" s="5"/>
    </row>
    <row r="8867" spans="1:20" x14ac:dyDescent="0.25">
      <c r="A8867" s="5">
        <f>8860</f>
      </c>
      <c r="B8867" s="5" t="s">
        <v>8886</v>
      </c>
      <c r="C8867" s="5" t="s">
        <v>27</v>
      </c>
      <c r="D8867" s="5" t="s">
        <v>26</v>
      </c>
      <c r="E8867" s="5">
        <v>22</v>
      </c>
      <c r="F8867" s="5">
        <v>75</v>
      </c>
      <c r="G8867" s="5">
        <v>1</v>
      </c>
      <c r="H8867" s="5">
        <v>0</v>
      </c>
      <c r="I8867" s="5">
        <v>0</v>
      </c>
      <c r="J8867" s="5">
        <v>1</v>
      </c>
      <c r="K8867" s="5">
        <v>0</v>
      </c>
      <c r="L8867" s="5">
        <v>0</v>
      </c>
      <c r="M8867" s="5">
        <v>1</v>
      </c>
      <c r="N8867" s="5">
        <v>0</v>
      </c>
      <c r="O8867" s="5">
        <v>0</v>
      </c>
      <c r="P8867" s="5">
        <v>10</v>
      </c>
      <c r="Q8867" s="5">
        <v>16</v>
      </c>
      <c r="R8867" s="5">
        <v>23</v>
      </c>
      <c r="S8867" s="5" t="s">
        <v>26</v>
      </c>
      <c r="T8867" s="5"/>
    </row>
    <row r="8868" spans="1:20" x14ac:dyDescent="0.25">
      <c r="A8868" s="5">
        <f>8861</f>
      </c>
      <c r="B8868" s="5" t="s">
        <v>8887</v>
      </c>
      <c r="C8868" s="5" t="s">
        <v>27</v>
      </c>
      <c r="D8868" s="5" t="s">
        <v>26</v>
      </c>
      <c r="E8868" s="5">
        <v>22</v>
      </c>
      <c r="F8868" s="5">
        <v>75</v>
      </c>
      <c r="G8868" s="5">
        <v>1</v>
      </c>
      <c r="H8868" s="5">
        <v>0</v>
      </c>
      <c r="I8868" s="5">
        <v>0</v>
      </c>
      <c r="J8868" s="5">
        <v>1</v>
      </c>
      <c r="K8868" s="5">
        <v>0</v>
      </c>
      <c r="L8868" s="5">
        <v>0</v>
      </c>
      <c r="M8868" s="5">
        <v>1</v>
      </c>
      <c r="N8868" s="5">
        <v>0</v>
      </c>
      <c r="O8868" s="5">
        <v>0</v>
      </c>
      <c r="P8868" s="5">
        <v>10</v>
      </c>
      <c r="Q8868" s="5">
        <v>16</v>
      </c>
      <c r="R8868" s="5">
        <v>23</v>
      </c>
      <c r="S8868" s="5" t="s">
        <v>26</v>
      </c>
      <c r="T8868" s="5"/>
    </row>
    <row r="8869" spans="1:20" x14ac:dyDescent="0.25">
      <c r="A8869" s="5">
        <f>8862</f>
      </c>
      <c r="B8869" s="5" t="s">
        <v>8888</v>
      </c>
      <c r="C8869" s="5" t="s">
        <v>27</v>
      </c>
      <c r="D8869" s="5" t="s">
        <v>26</v>
      </c>
      <c r="E8869" s="5">
        <v>22</v>
      </c>
      <c r="F8869" s="5">
        <v>75</v>
      </c>
      <c r="G8869" s="5">
        <v>1</v>
      </c>
      <c r="H8869" s="5">
        <v>0</v>
      </c>
      <c r="I8869" s="5">
        <v>0</v>
      </c>
      <c r="J8869" s="5">
        <v>1</v>
      </c>
      <c r="K8869" s="5">
        <v>0</v>
      </c>
      <c r="L8869" s="5">
        <v>0</v>
      </c>
      <c r="M8869" s="5">
        <v>1</v>
      </c>
      <c r="N8869" s="5">
        <v>0</v>
      </c>
      <c r="O8869" s="5">
        <v>0</v>
      </c>
      <c r="P8869" s="5">
        <v>10</v>
      </c>
      <c r="Q8869" s="5">
        <v>16</v>
      </c>
      <c r="R8869" s="5">
        <v>23</v>
      </c>
      <c r="S8869" s="5" t="s">
        <v>26</v>
      </c>
      <c r="T8869" s="5"/>
    </row>
    <row r="8870" spans="1:20" x14ac:dyDescent="0.25">
      <c r="A8870" s="5">
        <f>8863</f>
      </c>
      <c r="B8870" s="5" t="s">
        <v>8889</v>
      </c>
      <c r="C8870" s="5" t="s">
        <v>27</v>
      </c>
      <c r="D8870" s="5" t="s">
        <v>26</v>
      </c>
      <c r="E8870" s="5">
        <v>22</v>
      </c>
      <c r="F8870" s="5">
        <v>75</v>
      </c>
      <c r="G8870" s="5">
        <v>1</v>
      </c>
      <c r="H8870" s="5">
        <v>0</v>
      </c>
      <c r="I8870" s="5">
        <v>0</v>
      </c>
      <c r="J8870" s="5">
        <v>1</v>
      </c>
      <c r="K8870" s="5">
        <v>0</v>
      </c>
      <c r="L8870" s="5">
        <v>0</v>
      </c>
      <c r="M8870" s="5">
        <v>1</v>
      </c>
      <c r="N8870" s="5">
        <v>0</v>
      </c>
      <c r="O8870" s="5">
        <v>0</v>
      </c>
      <c r="P8870" s="5">
        <v>10</v>
      </c>
      <c r="Q8870" s="5">
        <v>16</v>
      </c>
      <c r="R8870" s="5">
        <v>23</v>
      </c>
      <c r="S8870" s="5" t="s">
        <v>26</v>
      </c>
      <c r="T8870" s="5"/>
    </row>
    <row r="8871" spans="1:20" x14ac:dyDescent="0.25">
      <c r="A8871" s="5">
        <f>8864</f>
      </c>
      <c r="B8871" s="5" t="s">
        <v>8890</v>
      </c>
      <c r="C8871" s="5" t="s">
        <v>27</v>
      </c>
      <c r="D8871" s="5" t="s">
        <v>26</v>
      </c>
      <c r="E8871" s="5">
        <v>22</v>
      </c>
      <c r="F8871" s="5">
        <v>75</v>
      </c>
      <c r="G8871" s="5">
        <v>1</v>
      </c>
      <c r="H8871" s="5">
        <v>0</v>
      </c>
      <c r="I8871" s="5">
        <v>0</v>
      </c>
      <c r="J8871" s="5">
        <v>1</v>
      </c>
      <c r="K8871" s="5">
        <v>0</v>
      </c>
      <c r="L8871" s="5">
        <v>0</v>
      </c>
      <c r="M8871" s="5">
        <v>1</v>
      </c>
      <c r="N8871" s="5">
        <v>0</v>
      </c>
      <c r="O8871" s="5">
        <v>0</v>
      </c>
      <c r="P8871" s="5">
        <v>10</v>
      </c>
      <c r="Q8871" s="5">
        <v>16</v>
      </c>
      <c r="R8871" s="5">
        <v>23</v>
      </c>
      <c r="S8871" s="5" t="s">
        <v>26</v>
      </c>
      <c r="T8871" s="5"/>
    </row>
    <row r="8872" spans="1:20" x14ac:dyDescent="0.25">
      <c r="A8872" s="5">
        <f>8865</f>
      </c>
      <c r="B8872" s="5" t="s">
        <v>8891</v>
      </c>
      <c r="C8872" s="5" t="s">
        <v>27</v>
      </c>
      <c r="D8872" s="5" t="s">
        <v>26</v>
      </c>
      <c r="E8872" s="5">
        <v>22</v>
      </c>
      <c r="F8872" s="5">
        <v>75</v>
      </c>
      <c r="G8872" s="5">
        <v>1</v>
      </c>
      <c r="H8872" s="5">
        <v>0</v>
      </c>
      <c r="I8872" s="5">
        <v>0</v>
      </c>
      <c r="J8872" s="5">
        <v>1</v>
      </c>
      <c r="K8872" s="5">
        <v>0</v>
      </c>
      <c r="L8872" s="5">
        <v>0</v>
      </c>
      <c r="M8872" s="5">
        <v>1</v>
      </c>
      <c r="N8872" s="5">
        <v>0</v>
      </c>
      <c r="O8872" s="5">
        <v>0</v>
      </c>
      <c r="P8872" s="5">
        <v>10</v>
      </c>
      <c r="Q8872" s="5">
        <v>16</v>
      </c>
      <c r="R8872" s="5">
        <v>23</v>
      </c>
      <c r="S8872" s="5" t="s">
        <v>26</v>
      </c>
      <c r="T8872" s="5"/>
    </row>
    <row r="8873" spans="1:20" x14ac:dyDescent="0.25">
      <c r="A8873" s="5">
        <f>8866</f>
      </c>
      <c r="B8873" s="5" t="s">
        <v>8892</v>
      </c>
      <c r="C8873" s="5" t="s">
        <v>27</v>
      </c>
      <c r="D8873" s="5" t="s">
        <v>26</v>
      </c>
      <c r="E8873" s="5">
        <v>22</v>
      </c>
      <c r="F8873" s="5">
        <v>75</v>
      </c>
      <c r="G8873" s="5">
        <v>1</v>
      </c>
      <c r="H8873" s="5">
        <v>0</v>
      </c>
      <c r="I8873" s="5">
        <v>0</v>
      </c>
      <c r="J8873" s="5">
        <v>1</v>
      </c>
      <c r="K8873" s="5">
        <v>0</v>
      </c>
      <c r="L8873" s="5">
        <v>0</v>
      </c>
      <c r="M8873" s="5">
        <v>1</v>
      </c>
      <c r="N8873" s="5">
        <v>0</v>
      </c>
      <c r="O8873" s="5">
        <v>0</v>
      </c>
      <c r="P8873" s="5">
        <v>10</v>
      </c>
      <c r="Q8873" s="5">
        <v>16</v>
      </c>
      <c r="R8873" s="5">
        <v>23</v>
      </c>
      <c r="S8873" s="5" t="s">
        <v>26</v>
      </c>
      <c r="T8873" s="5"/>
    </row>
    <row r="8874" spans="1:20" x14ac:dyDescent="0.25">
      <c r="A8874" s="5">
        <f>8867</f>
      </c>
      <c r="B8874" s="5" t="s">
        <v>8893</v>
      </c>
      <c r="C8874" s="5" t="s">
        <v>27</v>
      </c>
      <c r="D8874" s="5" t="s">
        <v>26</v>
      </c>
      <c r="E8874" s="5">
        <v>22</v>
      </c>
      <c r="F8874" s="5">
        <v>75</v>
      </c>
      <c r="G8874" s="5">
        <v>1</v>
      </c>
      <c r="H8874" s="5">
        <v>0</v>
      </c>
      <c r="I8874" s="5">
        <v>0</v>
      </c>
      <c r="J8874" s="5">
        <v>1</v>
      </c>
      <c r="K8874" s="5">
        <v>0</v>
      </c>
      <c r="L8874" s="5">
        <v>0</v>
      </c>
      <c r="M8874" s="5">
        <v>1</v>
      </c>
      <c r="N8874" s="5">
        <v>0</v>
      </c>
      <c r="O8874" s="5">
        <v>0</v>
      </c>
      <c r="P8874" s="5">
        <v>10</v>
      </c>
      <c r="Q8874" s="5">
        <v>16</v>
      </c>
      <c r="R8874" s="5">
        <v>23</v>
      </c>
      <c r="S8874" s="5" t="s">
        <v>26</v>
      </c>
      <c r="T8874" s="5"/>
    </row>
    <row r="8875" spans="1:20" x14ac:dyDescent="0.25">
      <c r="A8875" s="5">
        <f>8868</f>
      </c>
      <c r="B8875" s="5" t="s">
        <v>8894</v>
      </c>
      <c r="C8875" s="5" t="s">
        <v>27</v>
      </c>
      <c r="D8875" s="5" t="s">
        <v>26</v>
      </c>
      <c r="E8875" s="5">
        <v>22</v>
      </c>
      <c r="F8875" s="5">
        <v>75</v>
      </c>
      <c r="G8875" s="5">
        <v>1</v>
      </c>
      <c r="H8875" s="5">
        <v>0</v>
      </c>
      <c r="I8875" s="5">
        <v>0</v>
      </c>
      <c r="J8875" s="5">
        <v>1</v>
      </c>
      <c r="K8875" s="5">
        <v>0</v>
      </c>
      <c r="L8875" s="5">
        <v>0</v>
      </c>
      <c r="M8875" s="5">
        <v>1</v>
      </c>
      <c r="N8875" s="5">
        <v>0</v>
      </c>
      <c r="O8875" s="5">
        <v>0</v>
      </c>
      <c r="P8875" s="5">
        <v>10</v>
      </c>
      <c r="Q8875" s="5">
        <v>16</v>
      </c>
      <c r="R8875" s="5">
        <v>23</v>
      </c>
      <c r="S8875" s="5" t="s">
        <v>26</v>
      </c>
      <c r="T8875" s="5"/>
    </row>
    <row r="8876" spans="1:20" x14ac:dyDescent="0.25">
      <c r="A8876" s="5">
        <f>8869</f>
      </c>
      <c r="B8876" s="5" t="s">
        <v>8895</v>
      </c>
      <c r="C8876" s="5" t="s">
        <v>27</v>
      </c>
      <c r="D8876" s="5" t="s">
        <v>26</v>
      </c>
      <c r="E8876" s="5">
        <v>22</v>
      </c>
      <c r="F8876" s="5">
        <v>75</v>
      </c>
      <c r="G8876" s="5">
        <v>1</v>
      </c>
      <c r="H8876" s="5">
        <v>0</v>
      </c>
      <c r="I8876" s="5">
        <v>0</v>
      </c>
      <c r="J8876" s="5">
        <v>1</v>
      </c>
      <c r="K8876" s="5">
        <v>0</v>
      </c>
      <c r="L8876" s="5">
        <v>0</v>
      </c>
      <c r="M8876" s="5">
        <v>1</v>
      </c>
      <c r="N8876" s="5">
        <v>0</v>
      </c>
      <c r="O8876" s="5">
        <v>0</v>
      </c>
      <c r="P8876" s="5">
        <v>10</v>
      </c>
      <c r="Q8876" s="5">
        <v>16</v>
      </c>
      <c r="R8876" s="5">
        <v>23</v>
      </c>
      <c r="S8876" s="5" t="s">
        <v>26</v>
      </c>
      <c r="T8876" s="5"/>
    </row>
    <row r="8877" spans="1:20" x14ac:dyDescent="0.25">
      <c r="A8877" s="5">
        <f>8870</f>
      </c>
      <c r="B8877" s="5" t="s">
        <v>8896</v>
      </c>
      <c r="C8877" s="5" t="s">
        <v>27</v>
      </c>
      <c r="D8877" s="5" t="s">
        <v>26</v>
      </c>
      <c r="E8877" s="5">
        <v>22</v>
      </c>
      <c r="F8877" s="5">
        <v>75</v>
      </c>
      <c r="G8877" s="5">
        <v>1</v>
      </c>
      <c r="H8877" s="5">
        <v>0</v>
      </c>
      <c r="I8877" s="5">
        <v>0</v>
      </c>
      <c r="J8877" s="5">
        <v>1</v>
      </c>
      <c r="K8877" s="5">
        <v>0</v>
      </c>
      <c r="L8877" s="5">
        <v>0</v>
      </c>
      <c r="M8877" s="5">
        <v>1</v>
      </c>
      <c r="N8877" s="5">
        <v>0</v>
      </c>
      <c r="O8877" s="5">
        <v>0</v>
      </c>
      <c r="P8877" s="5">
        <v>10</v>
      </c>
      <c r="Q8877" s="5">
        <v>16</v>
      </c>
      <c r="R8877" s="5">
        <v>23</v>
      </c>
      <c r="S8877" s="5" t="s">
        <v>26</v>
      </c>
      <c r="T8877" s="5"/>
    </row>
    <row r="8878" spans="1:20" x14ac:dyDescent="0.25">
      <c r="A8878" s="5">
        <f>8871</f>
      </c>
      <c r="B8878" s="5" t="s">
        <v>8897</v>
      </c>
      <c r="C8878" s="5" t="s">
        <v>27</v>
      </c>
      <c r="D8878" s="5" t="s">
        <v>26</v>
      </c>
      <c r="E8878" s="5">
        <v>22</v>
      </c>
      <c r="F8878" s="5">
        <v>75</v>
      </c>
      <c r="G8878" s="5">
        <v>1</v>
      </c>
      <c r="H8878" s="5">
        <v>0</v>
      </c>
      <c r="I8878" s="5">
        <v>0</v>
      </c>
      <c r="J8878" s="5">
        <v>1</v>
      </c>
      <c r="K8878" s="5">
        <v>0</v>
      </c>
      <c r="L8878" s="5">
        <v>0</v>
      </c>
      <c r="M8878" s="5">
        <v>1</v>
      </c>
      <c r="N8878" s="5">
        <v>0</v>
      </c>
      <c r="O8878" s="5">
        <v>0</v>
      </c>
      <c r="P8878" s="5">
        <v>10</v>
      </c>
      <c r="Q8878" s="5">
        <v>16</v>
      </c>
      <c r="R8878" s="5">
        <v>23</v>
      </c>
      <c r="S8878" s="5" t="s">
        <v>26</v>
      </c>
      <c r="T8878" s="5"/>
    </row>
    <row r="8879" spans="1:20" x14ac:dyDescent="0.25">
      <c r="A8879" s="5">
        <f>8872</f>
      </c>
      <c r="B8879" s="5" t="s">
        <v>8898</v>
      </c>
      <c r="C8879" s="5" t="s">
        <v>27</v>
      </c>
      <c r="D8879" s="5" t="s">
        <v>26</v>
      </c>
      <c r="E8879" s="5">
        <v>22</v>
      </c>
      <c r="F8879" s="5">
        <v>75</v>
      </c>
      <c r="G8879" s="5">
        <v>1</v>
      </c>
      <c r="H8879" s="5">
        <v>0</v>
      </c>
      <c r="I8879" s="5">
        <v>0</v>
      </c>
      <c r="J8879" s="5">
        <v>1</v>
      </c>
      <c r="K8879" s="5">
        <v>0</v>
      </c>
      <c r="L8879" s="5">
        <v>0</v>
      </c>
      <c r="M8879" s="5">
        <v>1</v>
      </c>
      <c r="N8879" s="5">
        <v>0</v>
      </c>
      <c r="O8879" s="5">
        <v>0</v>
      </c>
      <c r="P8879" s="5">
        <v>10</v>
      </c>
      <c r="Q8879" s="5">
        <v>16</v>
      </c>
      <c r="R8879" s="5">
        <v>23</v>
      </c>
      <c r="S8879" s="5" t="s">
        <v>26</v>
      </c>
      <c r="T8879" s="5"/>
    </row>
    <row r="8880" spans="1:20" x14ac:dyDescent="0.25">
      <c r="A8880" s="5">
        <f>8873</f>
      </c>
      <c r="B8880" s="5" t="s">
        <v>8899</v>
      </c>
      <c r="C8880" s="5" t="s">
        <v>27</v>
      </c>
      <c r="D8880" s="5" t="s">
        <v>26</v>
      </c>
      <c r="E8880" s="5">
        <v>22</v>
      </c>
      <c r="F8880" s="5">
        <v>75</v>
      </c>
      <c r="G8880" s="5">
        <v>1</v>
      </c>
      <c r="H8880" s="5">
        <v>0</v>
      </c>
      <c r="I8880" s="5">
        <v>0</v>
      </c>
      <c r="J8880" s="5">
        <v>1</v>
      </c>
      <c r="K8880" s="5">
        <v>0</v>
      </c>
      <c r="L8880" s="5">
        <v>0</v>
      </c>
      <c r="M8880" s="5">
        <v>1</v>
      </c>
      <c r="N8880" s="5">
        <v>0</v>
      </c>
      <c r="O8880" s="5">
        <v>0</v>
      </c>
      <c r="P8880" s="5">
        <v>10</v>
      </c>
      <c r="Q8880" s="5">
        <v>16</v>
      </c>
      <c r="R8880" s="5">
        <v>23</v>
      </c>
      <c r="S8880" s="5" t="s">
        <v>26</v>
      </c>
      <c r="T8880" s="5"/>
    </row>
    <row r="8881" spans="1:20" x14ac:dyDescent="0.25">
      <c r="A8881" s="5">
        <f>8874</f>
      </c>
      <c r="B8881" s="5" t="s">
        <v>8900</v>
      </c>
      <c r="C8881" s="5" t="s">
        <v>27</v>
      </c>
      <c r="D8881" s="5" t="s">
        <v>26</v>
      </c>
      <c r="E8881" s="5">
        <v>22</v>
      </c>
      <c r="F8881" s="5">
        <v>75</v>
      </c>
      <c r="G8881" s="5">
        <v>1</v>
      </c>
      <c r="H8881" s="5">
        <v>0</v>
      </c>
      <c r="I8881" s="5">
        <v>0</v>
      </c>
      <c r="J8881" s="5">
        <v>1</v>
      </c>
      <c r="K8881" s="5">
        <v>0</v>
      </c>
      <c r="L8881" s="5">
        <v>0</v>
      </c>
      <c r="M8881" s="5">
        <v>1</v>
      </c>
      <c r="N8881" s="5">
        <v>0</v>
      </c>
      <c r="O8881" s="5">
        <v>0</v>
      </c>
      <c r="P8881" s="5">
        <v>10</v>
      </c>
      <c r="Q8881" s="5">
        <v>16</v>
      </c>
      <c r="R8881" s="5">
        <v>23</v>
      </c>
      <c r="S8881" s="5" t="s">
        <v>26</v>
      </c>
      <c r="T8881" s="5"/>
    </row>
    <row r="8882" spans="1:20" x14ac:dyDescent="0.25">
      <c r="A8882" s="5">
        <f>8875</f>
      </c>
      <c r="B8882" s="5" t="s">
        <v>8901</v>
      </c>
      <c r="C8882" s="5" t="s">
        <v>27</v>
      </c>
      <c r="D8882" s="5" t="s">
        <v>26</v>
      </c>
      <c r="E8882" s="5">
        <v>22</v>
      </c>
      <c r="F8882" s="5">
        <v>75</v>
      </c>
      <c r="G8882" s="5">
        <v>1</v>
      </c>
      <c r="H8882" s="5">
        <v>0</v>
      </c>
      <c r="I8882" s="5">
        <v>0</v>
      </c>
      <c r="J8882" s="5">
        <v>1</v>
      </c>
      <c r="K8882" s="5">
        <v>0</v>
      </c>
      <c r="L8882" s="5">
        <v>0</v>
      </c>
      <c r="M8882" s="5">
        <v>1</v>
      </c>
      <c r="N8882" s="5">
        <v>0</v>
      </c>
      <c r="O8882" s="5">
        <v>0</v>
      </c>
      <c r="P8882" s="5">
        <v>10</v>
      </c>
      <c r="Q8882" s="5">
        <v>16</v>
      </c>
      <c r="R8882" s="5">
        <v>23</v>
      </c>
      <c r="S8882" s="5" t="s">
        <v>26</v>
      </c>
      <c r="T8882" s="5"/>
    </row>
    <row r="8883" spans="1:20" x14ac:dyDescent="0.25">
      <c r="A8883" s="5">
        <f>8876</f>
      </c>
      <c r="B8883" s="5" t="s">
        <v>8902</v>
      </c>
      <c r="C8883" s="5" t="s">
        <v>27</v>
      </c>
      <c r="D8883" s="5" t="s">
        <v>26</v>
      </c>
      <c r="E8883" s="5">
        <v>22</v>
      </c>
      <c r="F8883" s="5">
        <v>75</v>
      </c>
      <c r="G8883" s="5">
        <v>1</v>
      </c>
      <c r="H8883" s="5">
        <v>0</v>
      </c>
      <c r="I8883" s="5">
        <v>0</v>
      </c>
      <c r="J8883" s="5">
        <v>1</v>
      </c>
      <c r="K8883" s="5">
        <v>0</v>
      </c>
      <c r="L8883" s="5">
        <v>0</v>
      </c>
      <c r="M8883" s="5">
        <v>1</v>
      </c>
      <c r="N8883" s="5">
        <v>0</v>
      </c>
      <c r="O8883" s="5">
        <v>0</v>
      </c>
      <c r="P8883" s="5">
        <v>10</v>
      </c>
      <c r="Q8883" s="5">
        <v>16</v>
      </c>
      <c r="R8883" s="5">
        <v>23</v>
      </c>
      <c r="S8883" s="5" t="s">
        <v>26</v>
      </c>
      <c r="T8883" s="5"/>
    </row>
    <row r="8884" spans="1:20" x14ac:dyDescent="0.25">
      <c r="A8884" s="5">
        <f>8877</f>
      </c>
      <c r="B8884" s="5" t="s">
        <v>8903</v>
      </c>
      <c r="C8884" s="5" t="s">
        <v>27</v>
      </c>
      <c r="D8884" s="5" t="s">
        <v>26</v>
      </c>
      <c r="E8884" s="5">
        <v>22</v>
      </c>
      <c r="F8884" s="5">
        <v>75</v>
      </c>
      <c r="G8884" s="5">
        <v>1</v>
      </c>
      <c r="H8884" s="5">
        <v>0</v>
      </c>
      <c r="I8884" s="5">
        <v>0</v>
      </c>
      <c r="J8884" s="5">
        <v>1</v>
      </c>
      <c r="K8884" s="5">
        <v>0</v>
      </c>
      <c r="L8884" s="5">
        <v>0</v>
      </c>
      <c r="M8884" s="5">
        <v>1</v>
      </c>
      <c r="N8884" s="5">
        <v>0</v>
      </c>
      <c r="O8884" s="5">
        <v>0</v>
      </c>
      <c r="P8884" s="5">
        <v>10</v>
      </c>
      <c r="Q8884" s="5">
        <v>16</v>
      </c>
      <c r="R8884" s="5">
        <v>23</v>
      </c>
      <c r="S8884" s="5" t="s">
        <v>26</v>
      </c>
      <c r="T8884" s="5"/>
    </row>
    <row r="8885" spans="1:20" x14ac:dyDescent="0.25">
      <c r="A8885" s="5">
        <f>8878</f>
      </c>
      <c r="B8885" s="5" t="s">
        <v>8904</v>
      </c>
      <c r="C8885" s="5" t="s">
        <v>27</v>
      </c>
      <c r="D8885" s="5" t="s">
        <v>26</v>
      </c>
      <c r="E8885" s="5">
        <v>22</v>
      </c>
      <c r="F8885" s="5">
        <v>75</v>
      </c>
      <c r="G8885" s="5">
        <v>1</v>
      </c>
      <c r="H8885" s="5">
        <v>0</v>
      </c>
      <c r="I8885" s="5">
        <v>0</v>
      </c>
      <c r="J8885" s="5">
        <v>1</v>
      </c>
      <c r="K8885" s="5">
        <v>0</v>
      </c>
      <c r="L8885" s="5">
        <v>0</v>
      </c>
      <c r="M8885" s="5">
        <v>1</v>
      </c>
      <c r="N8885" s="5">
        <v>0</v>
      </c>
      <c r="O8885" s="5">
        <v>0</v>
      </c>
      <c r="P8885" s="5">
        <v>10</v>
      </c>
      <c r="Q8885" s="5">
        <v>16</v>
      </c>
      <c r="R8885" s="5">
        <v>23</v>
      </c>
      <c r="S8885" s="5" t="s">
        <v>26</v>
      </c>
      <c r="T8885" s="5"/>
    </row>
    <row r="8886" spans="1:20" x14ac:dyDescent="0.25">
      <c r="A8886" s="5">
        <f>8879</f>
      </c>
      <c r="B8886" s="5" t="s">
        <v>8905</v>
      </c>
      <c r="C8886" s="5" t="s">
        <v>27</v>
      </c>
      <c r="D8886" s="5" t="s">
        <v>26</v>
      </c>
      <c r="E8886" s="5">
        <v>22</v>
      </c>
      <c r="F8886" s="5">
        <v>75</v>
      </c>
      <c r="G8886" s="5">
        <v>1</v>
      </c>
      <c r="H8886" s="5">
        <v>0</v>
      </c>
      <c r="I8886" s="5">
        <v>0</v>
      </c>
      <c r="J8886" s="5">
        <v>1</v>
      </c>
      <c r="K8886" s="5">
        <v>0</v>
      </c>
      <c r="L8886" s="5">
        <v>0</v>
      </c>
      <c r="M8886" s="5">
        <v>1</v>
      </c>
      <c r="N8886" s="5">
        <v>0</v>
      </c>
      <c r="O8886" s="5">
        <v>0</v>
      </c>
      <c r="P8886" s="5">
        <v>10</v>
      </c>
      <c r="Q8886" s="5">
        <v>16</v>
      </c>
      <c r="R8886" s="5">
        <v>23</v>
      </c>
      <c r="S8886" s="5" t="s">
        <v>26</v>
      </c>
      <c r="T8886" s="5"/>
    </row>
    <row r="8887" spans="1:20" x14ac:dyDescent="0.25">
      <c r="A8887" s="5">
        <f>8880</f>
      </c>
      <c r="B8887" s="5" t="s">
        <v>8906</v>
      </c>
      <c r="C8887" s="5" t="s">
        <v>27</v>
      </c>
      <c r="D8887" s="5" t="s">
        <v>26</v>
      </c>
      <c r="E8887" s="5">
        <v>22</v>
      </c>
      <c r="F8887" s="5">
        <v>75</v>
      </c>
      <c r="G8887" s="5">
        <v>1</v>
      </c>
      <c r="H8887" s="5">
        <v>0</v>
      </c>
      <c r="I8887" s="5">
        <v>0</v>
      </c>
      <c r="J8887" s="5">
        <v>1</v>
      </c>
      <c r="K8887" s="5">
        <v>0</v>
      </c>
      <c r="L8887" s="5">
        <v>0</v>
      </c>
      <c r="M8887" s="5">
        <v>1</v>
      </c>
      <c r="N8887" s="5">
        <v>0</v>
      </c>
      <c r="O8887" s="5">
        <v>0</v>
      </c>
      <c r="P8887" s="5">
        <v>10</v>
      </c>
      <c r="Q8887" s="5">
        <v>16</v>
      </c>
      <c r="R8887" s="5">
        <v>23</v>
      </c>
      <c r="S8887" s="5" t="s">
        <v>26</v>
      </c>
      <c r="T8887" s="5"/>
    </row>
    <row r="8888" spans="1:20" x14ac:dyDescent="0.25">
      <c r="A8888" s="5">
        <f>8881</f>
      </c>
      <c r="B8888" s="5" t="s">
        <v>8907</v>
      </c>
      <c r="C8888" s="5" t="s">
        <v>27</v>
      </c>
      <c r="D8888" s="5" t="s">
        <v>26</v>
      </c>
      <c r="E8888" s="5">
        <v>22</v>
      </c>
      <c r="F8888" s="5">
        <v>75</v>
      </c>
      <c r="G8888" s="5">
        <v>1</v>
      </c>
      <c r="H8888" s="5">
        <v>0</v>
      </c>
      <c r="I8888" s="5">
        <v>0</v>
      </c>
      <c r="J8888" s="5">
        <v>1</v>
      </c>
      <c r="K8888" s="5">
        <v>0</v>
      </c>
      <c r="L8888" s="5">
        <v>0</v>
      </c>
      <c r="M8888" s="5">
        <v>1</v>
      </c>
      <c r="N8888" s="5">
        <v>0</v>
      </c>
      <c r="O8888" s="5">
        <v>0</v>
      </c>
      <c r="P8888" s="5">
        <v>10</v>
      </c>
      <c r="Q8888" s="5">
        <v>16</v>
      </c>
      <c r="R8888" s="5">
        <v>23</v>
      </c>
      <c r="S8888" s="5" t="s">
        <v>26</v>
      </c>
      <c r="T8888" s="5"/>
    </row>
    <row r="8889" spans="1:20" x14ac:dyDescent="0.25">
      <c r="A8889" s="5">
        <f>8882</f>
      </c>
      <c r="B8889" s="5" t="s">
        <v>8908</v>
      </c>
      <c r="C8889" s="5" t="s">
        <v>27</v>
      </c>
      <c r="D8889" s="5" t="s">
        <v>26</v>
      </c>
      <c r="E8889" s="5">
        <v>22</v>
      </c>
      <c r="F8889" s="5">
        <v>75</v>
      </c>
      <c r="G8889" s="5">
        <v>1</v>
      </c>
      <c r="H8889" s="5">
        <v>0</v>
      </c>
      <c r="I8889" s="5">
        <v>0</v>
      </c>
      <c r="J8889" s="5">
        <v>1</v>
      </c>
      <c r="K8889" s="5">
        <v>0</v>
      </c>
      <c r="L8889" s="5">
        <v>0</v>
      </c>
      <c r="M8889" s="5">
        <v>1</v>
      </c>
      <c r="N8889" s="5">
        <v>0</v>
      </c>
      <c r="O8889" s="5">
        <v>0</v>
      </c>
      <c r="P8889" s="5">
        <v>10</v>
      </c>
      <c r="Q8889" s="5">
        <v>16</v>
      </c>
      <c r="R8889" s="5">
        <v>23</v>
      </c>
      <c r="S8889" s="5" t="s">
        <v>26</v>
      </c>
      <c r="T8889" s="5"/>
    </row>
    <row r="8890" spans="1:20" x14ac:dyDescent="0.25">
      <c r="A8890" s="5">
        <f>8883</f>
      </c>
      <c r="B8890" s="5" t="s">
        <v>8909</v>
      </c>
      <c r="C8890" s="5" t="s">
        <v>27</v>
      </c>
      <c r="D8890" s="5" t="s">
        <v>26</v>
      </c>
      <c r="E8890" s="5">
        <v>22</v>
      </c>
      <c r="F8890" s="5">
        <v>75</v>
      </c>
      <c r="G8890" s="5">
        <v>1</v>
      </c>
      <c r="H8890" s="5">
        <v>0</v>
      </c>
      <c r="I8890" s="5">
        <v>0</v>
      </c>
      <c r="J8890" s="5">
        <v>1</v>
      </c>
      <c r="K8890" s="5">
        <v>0</v>
      </c>
      <c r="L8890" s="5">
        <v>0</v>
      </c>
      <c r="M8890" s="5">
        <v>1</v>
      </c>
      <c r="N8890" s="5">
        <v>0</v>
      </c>
      <c r="O8890" s="5">
        <v>0</v>
      </c>
      <c r="P8890" s="5">
        <v>10</v>
      </c>
      <c r="Q8890" s="5">
        <v>16</v>
      </c>
      <c r="R8890" s="5">
        <v>23</v>
      </c>
      <c r="S8890" s="5" t="s">
        <v>26</v>
      </c>
      <c r="T8890" s="5"/>
    </row>
    <row r="8891" spans="1:20" x14ac:dyDescent="0.25">
      <c r="A8891" s="5">
        <f>8884</f>
      </c>
      <c r="B8891" s="5" t="s">
        <v>8910</v>
      </c>
      <c r="C8891" s="5" t="s">
        <v>27</v>
      </c>
      <c r="D8891" s="5" t="s">
        <v>26</v>
      </c>
      <c r="E8891" s="5">
        <v>22</v>
      </c>
      <c r="F8891" s="5">
        <v>75</v>
      </c>
      <c r="G8891" s="5">
        <v>1</v>
      </c>
      <c r="H8891" s="5">
        <v>0</v>
      </c>
      <c r="I8891" s="5">
        <v>0</v>
      </c>
      <c r="J8891" s="5">
        <v>1</v>
      </c>
      <c r="K8891" s="5">
        <v>0</v>
      </c>
      <c r="L8891" s="5">
        <v>0</v>
      </c>
      <c r="M8891" s="5">
        <v>1</v>
      </c>
      <c r="N8891" s="5">
        <v>0</v>
      </c>
      <c r="O8891" s="5">
        <v>0</v>
      </c>
      <c r="P8891" s="5">
        <v>10</v>
      </c>
      <c r="Q8891" s="5">
        <v>16</v>
      </c>
      <c r="R8891" s="5">
        <v>23</v>
      </c>
      <c r="S8891" s="5" t="s">
        <v>26</v>
      </c>
      <c r="T8891" s="5"/>
    </row>
    <row r="8892" spans="1:20" x14ac:dyDescent="0.25">
      <c r="A8892" s="5">
        <f>8885</f>
      </c>
      <c r="B8892" s="5" t="s">
        <v>8911</v>
      </c>
      <c r="C8892" s="5" t="s">
        <v>27</v>
      </c>
      <c r="D8892" s="5" t="s">
        <v>26</v>
      </c>
      <c r="E8892" s="5">
        <v>22</v>
      </c>
      <c r="F8892" s="5">
        <v>75</v>
      </c>
      <c r="G8892" s="5">
        <v>1</v>
      </c>
      <c r="H8892" s="5">
        <v>0</v>
      </c>
      <c r="I8892" s="5">
        <v>0</v>
      </c>
      <c r="J8892" s="5">
        <v>1</v>
      </c>
      <c r="K8892" s="5">
        <v>0</v>
      </c>
      <c r="L8892" s="5">
        <v>0</v>
      </c>
      <c r="M8892" s="5">
        <v>1</v>
      </c>
      <c r="N8892" s="5">
        <v>0</v>
      </c>
      <c r="O8892" s="5">
        <v>0</v>
      </c>
      <c r="P8892" s="5">
        <v>10</v>
      </c>
      <c r="Q8892" s="5">
        <v>16</v>
      </c>
      <c r="R8892" s="5">
        <v>23</v>
      </c>
      <c r="S8892" s="5" t="s">
        <v>26</v>
      </c>
      <c r="T8892" s="5"/>
    </row>
    <row r="8893" spans="1:20" x14ac:dyDescent="0.25">
      <c r="A8893" s="5">
        <f>8886</f>
      </c>
      <c r="B8893" s="5" t="s">
        <v>8912</v>
      </c>
      <c r="C8893" s="5" t="s">
        <v>27</v>
      </c>
      <c r="D8893" s="5" t="s">
        <v>26</v>
      </c>
      <c r="E8893" s="5">
        <v>22</v>
      </c>
      <c r="F8893" s="5">
        <v>75</v>
      </c>
      <c r="G8893" s="5">
        <v>1</v>
      </c>
      <c r="H8893" s="5">
        <v>0</v>
      </c>
      <c r="I8893" s="5">
        <v>0</v>
      </c>
      <c r="J8893" s="5">
        <v>1</v>
      </c>
      <c r="K8893" s="5">
        <v>0</v>
      </c>
      <c r="L8893" s="5">
        <v>0</v>
      </c>
      <c r="M8893" s="5">
        <v>1</v>
      </c>
      <c r="N8893" s="5">
        <v>0</v>
      </c>
      <c r="O8893" s="5">
        <v>0</v>
      </c>
      <c r="P8893" s="5">
        <v>10</v>
      </c>
      <c r="Q8893" s="5">
        <v>16</v>
      </c>
      <c r="R8893" s="5">
        <v>23</v>
      </c>
      <c r="S8893" s="5" t="s">
        <v>26</v>
      </c>
      <c r="T8893" s="5"/>
    </row>
    <row r="8894" spans="1:20" x14ac:dyDescent="0.25">
      <c r="A8894" s="5">
        <f>8887</f>
      </c>
      <c r="B8894" s="5" t="s">
        <v>8913</v>
      </c>
      <c r="C8894" s="5" t="s">
        <v>27</v>
      </c>
      <c r="D8894" s="5" t="s">
        <v>26</v>
      </c>
      <c r="E8894" s="5">
        <v>22</v>
      </c>
      <c r="F8894" s="5">
        <v>75</v>
      </c>
      <c r="G8894" s="5">
        <v>1</v>
      </c>
      <c r="H8894" s="5">
        <v>0</v>
      </c>
      <c r="I8894" s="5">
        <v>0</v>
      </c>
      <c r="J8894" s="5">
        <v>1</v>
      </c>
      <c r="K8894" s="5">
        <v>0</v>
      </c>
      <c r="L8894" s="5">
        <v>0</v>
      </c>
      <c r="M8894" s="5">
        <v>1</v>
      </c>
      <c r="N8894" s="5">
        <v>0</v>
      </c>
      <c r="O8894" s="5">
        <v>0</v>
      </c>
      <c r="P8894" s="5">
        <v>10</v>
      </c>
      <c r="Q8894" s="5">
        <v>16</v>
      </c>
      <c r="R8894" s="5">
        <v>23</v>
      </c>
      <c r="S8894" s="5" t="s">
        <v>26</v>
      </c>
      <c r="T8894" s="5"/>
    </row>
    <row r="8895" spans="1:20" x14ac:dyDescent="0.25">
      <c r="A8895" s="5">
        <f>8888</f>
      </c>
      <c r="B8895" s="5" t="s">
        <v>8914</v>
      </c>
      <c r="C8895" s="5" t="s">
        <v>27</v>
      </c>
      <c r="D8895" s="5" t="s">
        <v>26</v>
      </c>
      <c r="E8895" s="5">
        <v>22</v>
      </c>
      <c r="F8895" s="5">
        <v>75</v>
      </c>
      <c r="G8895" s="5">
        <v>1</v>
      </c>
      <c r="H8895" s="5">
        <v>0</v>
      </c>
      <c r="I8895" s="5">
        <v>0</v>
      </c>
      <c r="J8895" s="5">
        <v>1</v>
      </c>
      <c r="K8895" s="5">
        <v>0</v>
      </c>
      <c r="L8895" s="5">
        <v>0</v>
      </c>
      <c r="M8895" s="5">
        <v>1</v>
      </c>
      <c r="N8895" s="5">
        <v>0</v>
      </c>
      <c r="O8895" s="5">
        <v>0</v>
      </c>
      <c r="P8895" s="5">
        <v>10</v>
      </c>
      <c r="Q8895" s="5">
        <v>16</v>
      </c>
      <c r="R8895" s="5">
        <v>23</v>
      </c>
      <c r="S8895" s="5" t="s">
        <v>26</v>
      </c>
      <c r="T8895" s="5"/>
    </row>
    <row r="8896" spans="1:20" x14ac:dyDescent="0.25">
      <c r="A8896" s="5">
        <f>8889</f>
      </c>
      <c r="B8896" s="5" t="s">
        <v>8915</v>
      </c>
      <c r="C8896" s="5" t="s">
        <v>27</v>
      </c>
      <c r="D8896" s="5" t="s">
        <v>26</v>
      </c>
      <c r="E8896" s="5">
        <v>22</v>
      </c>
      <c r="F8896" s="5">
        <v>75</v>
      </c>
      <c r="G8896" s="5">
        <v>1</v>
      </c>
      <c r="H8896" s="5">
        <v>0</v>
      </c>
      <c r="I8896" s="5">
        <v>0</v>
      </c>
      <c r="J8896" s="5">
        <v>1</v>
      </c>
      <c r="K8896" s="5">
        <v>0</v>
      </c>
      <c r="L8896" s="5">
        <v>0</v>
      </c>
      <c r="M8896" s="5">
        <v>1</v>
      </c>
      <c r="N8896" s="5">
        <v>0</v>
      </c>
      <c r="O8896" s="5">
        <v>0</v>
      </c>
      <c r="P8896" s="5">
        <v>10</v>
      </c>
      <c r="Q8896" s="5">
        <v>16</v>
      </c>
      <c r="R8896" s="5">
        <v>23</v>
      </c>
      <c r="S8896" s="5" t="s">
        <v>26</v>
      </c>
      <c r="T8896" s="5"/>
    </row>
    <row r="8897" spans="1:20" x14ac:dyDescent="0.25">
      <c r="A8897" s="5">
        <f>8890</f>
      </c>
      <c r="B8897" s="5" t="s">
        <v>8916</v>
      </c>
      <c r="C8897" s="5" t="s">
        <v>27</v>
      </c>
      <c r="D8897" s="5" t="s">
        <v>26</v>
      </c>
      <c r="E8897" s="5">
        <v>22</v>
      </c>
      <c r="F8897" s="5">
        <v>75</v>
      </c>
      <c r="G8897" s="5">
        <v>1</v>
      </c>
      <c r="H8897" s="5">
        <v>0</v>
      </c>
      <c r="I8897" s="5">
        <v>0</v>
      </c>
      <c r="J8897" s="5">
        <v>1</v>
      </c>
      <c r="K8897" s="5">
        <v>0</v>
      </c>
      <c r="L8897" s="5">
        <v>0</v>
      </c>
      <c r="M8897" s="5">
        <v>1</v>
      </c>
      <c r="N8897" s="5">
        <v>0</v>
      </c>
      <c r="O8897" s="5">
        <v>0</v>
      </c>
      <c r="P8897" s="5">
        <v>10</v>
      </c>
      <c r="Q8897" s="5">
        <v>16</v>
      </c>
      <c r="R8897" s="5">
        <v>23</v>
      </c>
      <c r="S8897" s="5" t="s">
        <v>26</v>
      </c>
      <c r="T8897" s="5"/>
    </row>
    <row r="8898" spans="1:20" x14ac:dyDescent="0.25">
      <c r="A8898" s="5">
        <f>8891</f>
      </c>
      <c r="B8898" s="5" t="s">
        <v>8917</v>
      </c>
      <c r="C8898" s="5" t="s">
        <v>27</v>
      </c>
      <c r="D8898" s="5" t="s">
        <v>26</v>
      </c>
      <c r="E8898" s="5">
        <v>22</v>
      </c>
      <c r="F8898" s="5">
        <v>75</v>
      </c>
      <c r="G8898" s="5">
        <v>1</v>
      </c>
      <c r="H8898" s="5">
        <v>0</v>
      </c>
      <c r="I8898" s="5">
        <v>0</v>
      </c>
      <c r="J8898" s="5">
        <v>1</v>
      </c>
      <c r="K8898" s="5">
        <v>0</v>
      </c>
      <c r="L8898" s="5">
        <v>0</v>
      </c>
      <c r="M8898" s="5">
        <v>1</v>
      </c>
      <c r="N8898" s="5">
        <v>0</v>
      </c>
      <c r="O8898" s="5">
        <v>0</v>
      </c>
      <c r="P8898" s="5">
        <v>10</v>
      </c>
      <c r="Q8898" s="5">
        <v>16</v>
      </c>
      <c r="R8898" s="5">
        <v>23</v>
      </c>
      <c r="S8898" s="5" t="s">
        <v>26</v>
      </c>
      <c r="T8898" s="5"/>
    </row>
    <row r="8899" spans="1:20" x14ac:dyDescent="0.25">
      <c r="A8899" s="5">
        <f>8892</f>
      </c>
      <c r="B8899" s="5" t="s">
        <v>8918</v>
      </c>
      <c r="C8899" s="5" t="s">
        <v>27</v>
      </c>
      <c r="D8899" s="5" t="s">
        <v>26</v>
      </c>
      <c r="E8899" s="5">
        <v>22</v>
      </c>
      <c r="F8899" s="5">
        <v>75</v>
      </c>
      <c r="G8899" s="5">
        <v>1</v>
      </c>
      <c r="H8899" s="5">
        <v>0</v>
      </c>
      <c r="I8899" s="5">
        <v>0</v>
      </c>
      <c r="J8899" s="5">
        <v>1</v>
      </c>
      <c r="K8899" s="5">
        <v>0</v>
      </c>
      <c r="L8899" s="5">
        <v>0</v>
      </c>
      <c r="M8899" s="5">
        <v>1</v>
      </c>
      <c r="N8899" s="5">
        <v>0</v>
      </c>
      <c r="O8899" s="5">
        <v>0</v>
      </c>
      <c r="P8899" s="5">
        <v>10</v>
      </c>
      <c r="Q8899" s="5">
        <v>16</v>
      </c>
      <c r="R8899" s="5">
        <v>23</v>
      </c>
      <c r="S8899" s="5" t="s">
        <v>26</v>
      </c>
      <c r="T8899" s="5"/>
    </row>
    <row r="8900" spans="1:20" x14ac:dyDescent="0.25">
      <c r="A8900" s="5">
        <f>8893</f>
      </c>
      <c r="B8900" s="5" t="s">
        <v>8919</v>
      </c>
      <c r="C8900" s="5" t="s">
        <v>27</v>
      </c>
      <c r="D8900" s="5" t="s">
        <v>26</v>
      </c>
      <c r="E8900" s="5">
        <v>22</v>
      </c>
      <c r="F8900" s="5">
        <v>75</v>
      </c>
      <c r="G8900" s="5">
        <v>1</v>
      </c>
      <c r="H8900" s="5">
        <v>0</v>
      </c>
      <c r="I8900" s="5">
        <v>0</v>
      </c>
      <c r="J8900" s="5">
        <v>1</v>
      </c>
      <c r="K8900" s="5">
        <v>0</v>
      </c>
      <c r="L8900" s="5">
        <v>0</v>
      </c>
      <c r="M8900" s="5">
        <v>1</v>
      </c>
      <c r="N8900" s="5">
        <v>0</v>
      </c>
      <c r="O8900" s="5">
        <v>0</v>
      </c>
      <c r="P8900" s="5">
        <v>10</v>
      </c>
      <c r="Q8900" s="5">
        <v>16</v>
      </c>
      <c r="R8900" s="5">
        <v>23</v>
      </c>
      <c r="S8900" s="5" t="s">
        <v>26</v>
      </c>
      <c r="T8900" s="5"/>
    </row>
    <row r="8901" spans="1:20" x14ac:dyDescent="0.25">
      <c r="A8901" s="5">
        <f>8894</f>
      </c>
      <c r="B8901" s="5" t="s">
        <v>8920</v>
      </c>
      <c r="C8901" s="5" t="s">
        <v>27</v>
      </c>
      <c r="D8901" s="5" t="s">
        <v>26</v>
      </c>
      <c r="E8901" s="5">
        <v>22</v>
      </c>
      <c r="F8901" s="5">
        <v>75</v>
      </c>
      <c r="G8901" s="5">
        <v>1</v>
      </c>
      <c r="H8901" s="5">
        <v>0</v>
      </c>
      <c r="I8901" s="5">
        <v>0</v>
      </c>
      <c r="J8901" s="5">
        <v>1</v>
      </c>
      <c r="K8901" s="5">
        <v>0</v>
      </c>
      <c r="L8901" s="5">
        <v>0</v>
      </c>
      <c r="M8901" s="5">
        <v>1</v>
      </c>
      <c r="N8901" s="5">
        <v>0</v>
      </c>
      <c r="O8901" s="5">
        <v>0</v>
      </c>
      <c r="P8901" s="5">
        <v>10</v>
      </c>
      <c r="Q8901" s="5">
        <v>16</v>
      </c>
      <c r="R8901" s="5">
        <v>23</v>
      </c>
      <c r="S8901" s="5" t="s">
        <v>26</v>
      </c>
      <c r="T8901" s="5"/>
    </row>
    <row r="8902" spans="1:20" x14ac:dyDescent="0.25">
      <c r="A8902" s="5">
        <f>8895</f>
      </c>
      <c r="B8902" s="5" t="s">
        <v>8921</v>
      </c>
      <c r="C8902" s="5" t="s">
        <v>27</v>
      </c>
      <c r="D8902" s="5" t="s">
        <v>26</v>
      </c>
      <c r="E8902" s="5">
        <v>22</v>
      </c>
      <c r="F8902" s="5">
        <v>75</v>
      </c>
      <c r="G8902" s="5">
        <v>1</v>
      </c>
      <c r="H8902" s="5">
        <v>0</v>
      </c>
      <c r="I8902" s="5">
        <v>0</v>
      </c>
      <c r="J8902" s="5">
        <v>1</v>
      </c>
      <c r="K8902" s="5">
        <v>0</v>
      </c>
      <c r="L8902" s="5">
        <v>0</v>
      </c>
      <c r="M8902" s="5">
        <v>1</v>
      </c>
      <c r="N8902" s="5">
        <v>0</v>
      </c>
      <c r="O8902" s="5">
        <v>0</v>
      </c>
      <c r="P8902" s="5">
        <v>10</v>
      </c>
      <c r="Q8902" s="5">
        <v>16</v>
      </c>
      <c r="R8902" s="5">
        <v>23</v>
      </c>
      <c r="S8902" s="5" t="s">
        <v>26</v>
      </c>
      <c r="T8902" s="5"/>
    </row>
    <row r="8903" spans="1:20" x14ac:dyDescent="0.25">
      <c r="A8903" s="5">
        <f>8896</f>
      </c>
      <c r="B8903" s="5" t="s">
        <v>8922</v>
      </c>
      <c r="C8903" s="5" t="s">
        <v>27</v>
      </c>
      <c r="D8903" s="5" t="s">
        <v>26</v>
      </c>
      <c r="E8903" s="5">
        <v>22</v>
      </c>
      <c r="F8903" s="5">
        <v>75</v>
      </c>
      <c r="G8903" s="5">
        <v>1</v>
      </c>
      <c r="H8903" s="5">
        <v>0</v>
      </c>
      <c r="I8903" s="5">
        <v>0</v>
      </c>
      <c r="J8903" s="5">
        <v>1</v>
      </c>
      <c r="K8903" s="5">
        <v>0</v>
      </c>
      <c r="L8903" s="5">
        <v>0</v>
      </c>
      <c r="M8903" s="5">
        <v>1</v>
      </c>
      <c r="N8903" s="5">
        <v>0</v>
      </c>
      <c r="O8903" s="5">
        <v>0</v>
      </c>
      <c r="P8903" s="5">
        <v>10</v>
      </c>
      <c r="Q8903" s="5">
        <v>16</v>
      </c>
      <c r="R8903" s="5">
        <v>23</v>
      </c>
      <c r="S8903" s="5" t="s">
        <v>26</v>
      </c>
      <c r="T8903" s="5"/>
    </row>
    <row r="8904" spans="1:20" x14ac:dyDescent="0.25">
      <c r="A8904" s="5">
        <f>8897</f>
      </c>
      <c r="B8904" s="5" t="s">
        <v>8923</v>
      </c>
      <c r="C8904" s="5" t="s">
        <v>27</v>
      </c>
      <c r="D8904" s="5" t="s">
        <v>26</v>
      </c>
      <c r="E8904" s="5">
        <v>22</v>
      </c>
      <c r="F8904" s="5">
        <v>75</v>
      </c>
      <c r="G8904" s="5">
        <v>1</v>
      </c>
      <c r="H8904" s="5">
        <v>0</v>
      </c>
      <c r="I8904" s="5">
        <v>0</v>
      </c>
      <c r="J8904" s="5">
        <v>1</v>
      </c>
      <c r="K8904" s="5">
        <v>0</v>
      </c>
      <c r="L8904" s="5">
        <v>0</v>
      </c>
      <c r="M8904" s="5">
        <v>1</v>
      </c>
      <c r="N8904" s="5">
        <v>0</v>
      </c>
      <c r="O8904" s="5">
        <v>0</v>
      </c>
      <c r="P8904" s="5">
        <v>10</v>
      </c>
      <c r="Q8904" s="5">
        <v>16</v>
      </c>
      <c r="R8904" s="5">
        <v>23</v>
      </c>
      <c r="S8904" s="5" t="s">
        <v>26</v>
      </c>
      <c r="T8904" s="5"/>
    </row>
    <row r="8905" spans="1:20" x14ac:dyDescent="0.25">
      <c r="A8905" s="5">
        <f>8898</f>
      </c>
      <c r="B8905" s="5" t="s">
        <v>8924</v>
      </c>
      <c r="C8905" s="5" t="s">
        <v>27</v>
      </c>
      <c r="D8905" s="5" t="s">
        <v>26</v>
      </c>
      <c r="E8905" s="5">
        <v>22</v>
      </c>
      <c r="F8905" s="5">
        <v>75</v>
      </c>
      <c r="G8905" s="5">
        <v>1</v>
      </c>
      <c r="H8905" s="5">
        <v>0</v>
      </c>
      <c r="I8905" s="5">
        <v>0</v>
      </c>
      <c r="J8905" s="5">
        <v>1</v>
      </c>
      <c r="K8905" s="5">
        <v>0</v>
      </c>
      <c r="L8905" s="5">
        <v>0</v>
      </c>
      <c r="M8905" s="5">
        <v>1</v>
      </c>
      <c r="N8905" s="5">
        <v>0</v>
      </c>
      <c r="O8905" s="5">
        <v>0</v>
      </c>
      <c r="P8905" s="5">
        <v>10</v>
      </c>
      <c r="Q8905" s="5">
        <v>16</v>
      </c>
      <c r="R8905" s="5">
        <v>23</v>
      </c>
      <c r="S8905" s="5" t="s">
        <v>26</v>
      </c>
      <c r="T8905" s="5"/>
    </row>
    <row r="8906" spans="1:20" x14ac:dyDescent="0.25">
      <c r="A8906" s="5">
        <f>8899</f>
      </c>
      <c r="B8906" s="5" t="s">
        <v>8925</v>
      </c>
      <c r="C8906" s="5" t="s">
        <v>27</v>
      </c>
      <c r="D8906" s="5" t="s">
        <v>26</v>
      </c>
      <c r="E8906" s="5">
        <v>22</v>
      </c>
      <c r="F8906" s="5">
        <v>75</v>
      </c>
      <c r="G8906" s="5">
        <v>1</v>
      </c>
      <c r="H8906" s="5">
        <v>0</v>
      </c>
      <c r="I8906" s="5">
        <v>0</v>
      </c>
      <c r="J8906" s="5">
        <v>1</v>
      </c>
      <c r="K8906" s="5">
        <v>0</v>
      </c>
      <c r="L8906" s="5">
        <v>0</v>
      </c>
      <c r="M8906" s="5">
        <v>1</v>
      </c>
      <c r="N8906" s="5">
        <v>0</v>
      </c>
      <c r="O8906" s="5">
        <v>0</v>
      </c>
      <c r="P8906" s="5">
        <v>10</v>
      </c>
      <c r="Q8906" s="5">
        <v>16</v>
      </c>
      <c r="R8906" s="5">
        <v>23</v>
      </c>
      <c r="S8906" s="5" t="s">
        <v>26</v>
      </c>
      <c r="T8906" s="5"/>
    </row>
    <row r="8907" spans="1:20" x14ac:dyDescent="0.25">
      <c r="A8907" s="5">
        <f>8900</f>
      </c>
      <c r="B8907" s="5" t="s">
        <v>8926</v>
      </c>
      <c r="C8907" s="5" t="s">
        <v>27</v>
      </c>
      <c r="D8907" s="5" t="s">
        <v>26</v>
      </c>
      <c r="E8907" s="5">
        <v>22</v>
      </c>
      <c r="F8907" s="5">
        <v>75</v>
      </c>
      <c r="G8907" s="5">
        <v>1</v>
      </c>
      <c r="H8907" s="5">
        <v>0</v>
      </c>
      <c r="I8907" s="5">
        <v>0</v>
      </c>
      <c r="J8907" s="5">
        <v>1</v>
      </c>
      <c r="K8907" s="5">
        <v>0</v>
      </c>
      <c r="L8907" s="5">
        <v>0</v>
      </c>
      <c r="M8907" s="5">
        <v>1</v>
      </c>
      <c r="N8907" s="5">
        <v>0</v>
      </c>
      <c r="O8907" s="5">
        <v>0</v>
      </c>
      <c r="P8907" s="5">
        <v>10</v>
      </c>
      <c r="Q8907" s="5">
        <v>16</v>
      </c>
      <c r="R8907" s="5">
        <v>23</v>
      </c>
      <c r="S8907" s="5" t="s">
        <v>26</v>
      </c>
      <c r="T8907" s="5"/>
    </row>
    <row r="8908" spans="1:20" x14ac:dyDescent="0.25">
      <c r="A8908" s="5">
        <f>8901</f>
      </c>
      <c r="B8908" s="5" t="s">
        <v>8927</v>
      </c>
      <c r="C8908" s="5" t="s">
        <v>27</v>
      </c>
      <c r="D8908" s="5" t="s">
        <v>26</v>
      </c>
      <c r="E8908" s="5">
        <v>22</v>
      </c>
      <c r="F8908" s="5">
        <v>75</v>
      </c>
      <c r="G8908" s="5">
        <v>1</v>
      </c>
      <c r="H8908" s="5">
        <v>0</v>
      </c>
      <c r="I8908" s="5">
        <v>0</v>
      </c>
      <c r="J8908" s="5">
        <v>1</v>
      </c>
      <c r="K8908" s="5">
        <v>0</v>
      </c>
      <c r="L8908" s="5">
        <v>0</v>
      </c>
      <c r="M8908" s="5">
        <v>1</v>
      </c>
      <c r="N8908" s="5">
        <v>0</v>
      </c>
      <c r="O8908" s="5">
        <v>0</v>
      </c>
      <c r="P8908" s="5">
        <v>10</v>
      </c>
      <c r="Q8908" s="5">
        <v>16</v>
      </c>
      <c r="R8908" s="5">
        <v>23</v>
      </c>
      <c r="S8908" s="5" t="s">
        <v>26</v>
      </c>
      <c r="T8908" s="5"/>
    </row>
    <row r="8909" spans="1:20" x14ac:dyDescent="0.25">
      <c r="A8909" s="5">
        <f>8902</f>
      </c>
      <c r="B8909" s="5" t="s">
        <v>8928</v>
      </c>
      <c r="C8909" s="5" t="s">
        <v>27</v>
      </c>
      <c r="D8909" s="5" t="s">
        <v>26</v>
      </c>
      <c r="E8909" s="5">
        <v>22</v>
      </c>
      <c r="F8909" s="5">
        <v>75</v>
      </c>
      <c r="G8909" s="5">
        <v>1</v>
      </c>
      <c r="H8909" s="5">
        <v>0</v>
      </c>
      <c r="I8909" s="5">
        <v>0</v>
      </c>
      <c r="J8909" s="5">
        <v>1</v>
      </c>
      <c r="K8909" s="5">
        <v>0</v>
      </c>
      <c r="L8909" s="5">
        <v>0</v>
      </c>
      <c r="M8909" s="5">
        <v>1</v>
      </c>
      <c r="N8909" s="5">
        <v>0</v>
      </c>
      <c r="O8909" s="5">
        <v>0</v>
      </c>
      <c r="P8909" s="5">
        <v>10</v>
      </c>
      <c r="Q8909" s="5">
        <v>16</v>
      </c>
      <c r="R8909" s="5">
        <v>23</v>
      </c>
      <c r="S8909" s="5" t="s">
        <v>26</v>
      </c>
      <c r="T8909" s="5"/>
    </row>
    <row r="8910" spans="1:20" x14ac:dyDescent="0.25">
      <c r="A8910" s="5">
        <f>8903</f>
      </c>
      <c r="B8910" s="5" t="s">
        <v>8929</v>
      </c>
      <c r="C8910" s="5" t="s">
        <v>27</v>
      </c>
      <c r="D8910" s="5" t="s">
        <v>26</v>
      </c>
      <c r="E8910" s="5">
        <v>22</v>
      </c>
      <c r="F8910" s="5">
        <v>75</v>
      </c>
      <c r="G8910" s="5">
        <v>1</v>
      </c>
      <c r="H8910" s="5">
        <v>0</v>
      </c>
      <c r="I8910" s="5">
        <v>0</v>
      </c>
      <c r="J8910" s="5">
        <v>1</v>
      </c>
      <c r="K8910" s="5">
        <v>0</v>
      </c>
      <c r="L8910" s="5">
        <v>0</v>
      </c>
      <c r="M8910" s="5">
        <v>1</v>
      </c>
      <c r="N8910" s="5">
        <v>0</v>
      </c>
      <c r="O8910" s="5">
        <v>0</v>
      </c>
      <c r="P8910" s="5">
        <v>10</v>
      </c>
      <c r="Q8910" s="5">
        <v>16</v>
      </c>
      <c r="R8910" s="5">
        <v>23</v>
      </c>
      <c r="S8910" s="5" t="s">
        <v>26</v>
      </c>
      <c r="T8910" s="5"/>
    </row>
    <row r="8911" spans="1:20" x14ac:dyDescent="0.25">
      <c r="A8911" s="5">
        <f>8904</f>
      </c>
      <c r="B8911" s="5" t="s">
        <v>8930</v>
      </c>
      <c r="C8911" s="5" t="s">
        <v>27</v>
      </c>
      <c r="D8911" s="5" t="s">
        <v>26</v>
      </c>
      <c r="E8911" s="5">
        <v>22</v>
      </c>
      <c r="F8911" s="5">
        <v>75</v>
      </c>
      <c r="G8911" s="5">
        <v>1</v>
      </c>
      <c r="H8911" s="5">
        <v>0</v>
      </c>
      <c r="I8911" s="5">
        <v>0</v>
      </c>
      <c r="J8911" s="5">
        <v>1</v>
      </c>
      <c r="K8911" s="5">
        <v>0</v>
      </c>
      <c r="L8911" s="5">
        <v>0</v>
      </c>
      <c r="M8911" s="5">
        <v>1</v>
      </c>
      <c r="N8911" s="5">
        <v>0</v>
      </c>
      <c r="O8911" s="5">
        <v>0</v>
      </c>
      <c r="P8911" s="5">
        <v>10</v>
      </c>
      <c r="Q8911" s="5">
        <v>16</v>
      </c>
      <c r="R8911" s="5">
        <v>23</v>
      </c>
      <c r="S8911" s="5" t="s">
        <v>26</v>
      </c>
      <c r="T8911" s="5"/>
    </row>
    <row r="8912" spans="1:20" x14ac:dyDescent="0.25">
      <c r="A8912" s="5">
        <f>8905</f>
      </c>
      <c r="B8912" s="5" t="s">
        <v>8931</v>
      </c>
      <c r="C8912" s="5" t="s">
        <v>27</v>
      </c>
      <c r="D8912" s="5" t="s">
        <v>26</v>
      </c>
      <c r="E8912" s="5">
        <v>22</v>
      </c>
      <c r="F8912" s="5">
        <v>75</v>
      </c>
      <c r="G8912" s="5">
        <v>1</v>
      </c>
      <c r="H8912" s="5">
        <v>0</v>
      </c>
      <c r="I8912" s="5">
        <v>0</v>
      </c>
      <c r="J8912" s="5">
        <v>1</v>
      </c>
      <c r="K8912" s="5">
        <v>0</v>
      </c>
      <c r="L8912" s="5">
        <v>0</v>
      </c>
      <c r="M8912" s="5">
        <v>1</v>
      </c>
      <c r="N8912" s="5">
        <v>0</v>
      </c>
      <c r="O8912" s="5">
        <v>0</v>
      </c>
      <c r="P8912" s="5">
        <v>10</v>
      </c>
      <c r="Q8912" s="5">
        <v>16</v>
      </c>
      <c r="R8912" s="5">
        <v>23</v>
      </c>
      <c r="S8912" s="5" t="s">
        <v>26</v>
      </c>
      <c r="T8912" s="5"/>
    </row>
    <row r="8913" spans="1:20" x14ac:dyDescent="0.25">
      <c r="A8913" s="5">
        <f>8906</f>
      </c>
      <c r="B8913" s="5" t="s">
        <v>8932</v>
      </c>
      <c r="C8913" s="5" t="s">
        <v>27</v>
      </c>
      <c r="D8913" s="5" t="s">
        <v>26</v>
      </c>
      <c r="E8913" s="5">
        <v>22</v>
      </c>
      <c r="F8913" s="5">
        <v>75</v>
      </c>
      <c r="G8913" s="5">
        <v>1</v>
      </c>
      <c r="H8913" s="5">
        <v>0</v>
      </c>
      <c r="I8913" s="5">
        <v>0</v>
      </c>
      <c r="J8913" s="5">
        <v>1</v>
      </c>
      <c r="K8913" s="5">
        <v>0</v>
      </c>
      <c r="L8913" s="5">
        <v>0</v>
      </c>
      <c r="M8913" s="5">
        <v>1</v>
      </c>
      <c r="N8913" s="5">
        <v>0</v>
      </c>
      <c r="O8913" s="5">
        <v>0</v>
      </c>
      <c r="P8913" s="5">
        <v>10</v>
      </c>
      <c r="Q8913" s="5">
        <v>16</v>
      </c>
      <c r="R8913" s="5">
        <v>23</v>
      </c>
      <c r="S8913" s="5" t="s">
        <v>26</v>
      </c>
      <c r="T8913" s="5"/>
    </row>
    <row r="8914" spans="1:20" x14ac:dyDescent="0.25">
      <c r="A8914" s="5">
        <f>8907</f>
      </c>
      <c r="B8914" s="5" t="s">
        <v>8933</v>
      </c>
      <c r="C8914" s="5" t="s">
        <v>27</v>
      </c>
      <c r="D8914" s="5" t="s">
        <v>26</v>
      </c>
      <c r="E8914" s="5">
        <v>22</v>
      </c>
      <c r="F8914" s="5">
        <v>75</v>
      </c>
      <c r="G8914" s="5">
        <v>1</v>
      </c>
      <c r="H8914" s="5">
        <v>0</v>
      </c>
      <c r="I8914" s="5">
        <v>0</v>
      </c>
      <c r="J8914" s="5">
        <v>1</v>
      </c>
      <c r="K8914" s="5">
        <v>0</v>
      </c>
      <c r="L8914" s="5">
        <v>0</v>
      </c>
      <c r="M8914" s="5">
        <v>1</v>
      </c>
      <c r="N8914" s="5">
        <v>0</v>
      </c>
      <c r="O8914" s="5">
        <v>0</v>
      </c>
      <c r="P8914" s="5">
        <v>10</v>
      </c>
      <c r="Q8914" s="5">
        <v>16</v>
      </c>
      <c r="R8914" s="5">
        <v>23</v>
      </c>
      <c r="S8914" s="5" t="s">
        <v>26</v>
      </c>
      <c r="T8914" s="5"/>
    </row>
    <row r="8915" spans="1:20" x14ac:dyDescent="0.25">
      <c r="A8915" s="5">
        <f>8908</f>
      </c>
      <c r="B8915" s="5" t="s">
        <v>8934</v>
      </c>
      <c r="C8915" s="5" t="s">
        <v>27</v>
      </c>
      <c r="D8915" s="5" t="s">
        <v>26</v>
      </c>
      <c r="E8915" s="5">
        <v>22</v>
      </c>
      <c r="F8915" s="5">
        <v>75</v>
      </c>
      <c r="G8915" s="5">
        <v>1</v>
      </c>
      <c r="H8915" s="5">
        <v>0</v>
      </c>
      <c r="I8915" s="5">
        <v>0</v>
      </c>
      <c r="J8915" s="5">
        <v>1</v>
      </c>
      <c r="K8915" s="5">
        <v>0</v>
      </c>
      <c r="L8915" s="5">
        <v>0</v>
      </c>
      <c r="M8915" s="5">
        <v>1</v>
      </c>
      <c r="N8915" s="5">
        <v>0</v>
      </c>
      <c r="O8915" s="5">
        <v>0</v>
      </c>
      <c r="P8915" s="5">
        <v>10</v>
      </c>
      <c r="Q8915" s="5">
        <v>16</v>
      </c>
      <c r="R8915" s="5">
        <v>23</v>
      </c>
      <c r="S8915" s="5" t="s">
        <v>26</v>
      </c>
      <c r="T8915" s="5"/>
    </row>
    <row r="8916" spans="1:20" x14ac:dyDescent="0.25">
      <c r="A8916" s="5">
        <f>8909</f>
      </c>
      <c r="B8916" s="5" t="s">
        <v>8935</v>
      </c>
      <c r="C8916" s="5" t="s">
        <v>27</v>
      </c>
      <c r="D8916" s="5" t="s">
        <v>26</v>
      </c>
      <c r="E8916" s="5">
        <v>22</v>
      </c>
      <c r="F8916" s="5">
        <v>75</v>
      </c>
      <c r="G8916" s="5">
        <v>1</v>
      </c>
      <c r="H8916" s="5">
        <v>0</v>
      </c>
      <c r="I8916" s="5">
        <v>0</v>
      </c>
      <c r="J8916" s="5">
        <v>1</v>
      </c>
      <c r="K8916" s="5">
        <v>0</v>
      </c>
      <c r="L8916" s="5">
        <v>0</v>
      </c>
      <c r="M8916" s="5">
        <v>1</v>
      </c>
      <c r="N8916" s="5">
        <v>0</v>
      </c>
      <c r="O8916" s="5">
        <v>0</v>
      </c>
      <c r="P8916" s="5">
        <v>10</v>
      </c>
      <c r="Q8916" s="5">
        <v>16</v>
      </c>
      <c r="R8916" s="5">
        <v>23</v>
      </c>
      <c r="S8916" s="5" t="s">
        <v>26</v>
      </c>
      <c r="T8916" s="5"/>
    </row>
    <row r="8917" spans="1:20" x14ac:dyDescent="0.25">
      <c r="A8917" s="5">
        <f>8910</f>
      </c>
      <c r="B8917" s="5" t="s">
        <v>8936</v>
      </c>
      <c r="C8917" s="5" t="s">
        <v>27</v>
      </c>
      <c r="D8917" s="5" t="s">
        <v>26</v>
      </c>
      <c r="E8917" s="5">
        <v>22</v>
      </c>
      <c r="F8917" s="5">
        <v>75</v>
      </c>
      <c r="G8917" s="5">
        <v>1</v>
      </c>
      <c r="H8917" s="5">
        <v>0</v>
      </c>
      <c r="I8917" s="5">
        <v>0</v>
      </c>
      <c r="J8917" s="5">
        <v>1</v>
      </c>
      <c r="K8917" s="5">
        <v>0</v>
      </c>
      <c r="L8917" s="5">
        <v>0</v>
      </c>
      <c r="M8917" s="5">
        <v>1</v>
      </c>
      <c r="N8917" s="5">
        <v>0</v>
      </c>
      <c r="O8917" s="5">
        <v>0</v>
      </c>
      <c r="P8917" s="5">
        <v>10</v>
      </c>
      <c r="Q8917" s="5">
        <v>16</v>
      </c>
      <c r="R8917" s="5">
        <v>23</v>
      </c>
      <c r="S8917" s="5" t="s">
        <v>26</v>
      </c>
      <c r="T8917" s="5"/>
    </row>
    <row r="8918" spans="1:20" x14ac:dyDescent="0.25">
      <c r="A8918" s="5">
        <f>8911</f>
      </c>
      <c r="B8918" s="5" t="s">
        <v>8937</v>
      </c>
      <c r="C8918" s="5" t="s">
        <v>27</v>
      </c>
      <c r="D8918" s="5" t="s">
        <v>26</v>
      </c>
      <c r="E8918" s="5">
        <v>22</v>
      </c>
      <c r="F8918" s="5">
        <v>75</v>
      </c>
      <c r="G8918" s="5">
        <v>1</v>
      </c>
      <c r="H8918" s="5">
        <v>0</v>
      </c>
      <c r="I8918" s="5">
        <v>0</v>
      </c>
      <c r="J8918" s="5">
        <v>1</v>
      </c>
      <c r="K8918" s="5">
        <v>0</v>
      </c>
      <c r="L8918" s="5">
        <v>0</v>
      </c>
      <c r="M8918" s="5">
        <v>1</v>
      </c>
      <c r="N8918" s="5">
        <v>0</v>
      </c>
      <c r="O8918" s="5">
        <v>0</v>
      </c>
      <c r="P8918" s="5">
        <v>10</v>
      </c>
      <c r="Q8918" s="5">
        <v>16</v>
      </c>
      <c r="R8918" s="5">
        <v>19</v>
      </c>
      <c r="S8918" s="5" t="s">
        <v>27</v>
      </c>
      <c r="T8918" s="5"/>
    </row>
    <row r="8919" spans="1:20" x14ac:dyDescent="0.25">
      <c r="A8919" s="5">
        <f>8912</f>
      </c>
      <c r="B8919" s="5" t="s">
        <v>8938</v>
      </c>
      <c r="C8919" s="5" t="s">
        <v>27</v>
      </c>
      <c r="D8919" s="5" t="s">
        <v>26</v>
      </c>
      <c r="E8919" s="5">
        <v>22</v>
      </c>
      <c r="F8919" s="5">
        <v>75</v>
      </c>
      <c r="G8919" s="5">
        <v>1</v>
      </c>
      <c r="H8919" s="5">
        <v>0</v>
      </c>
      <c r="I8919" s="5">
        <v>0</v>
      </c>
      <c r="J8919" s="5">
        <v>1</v>
      </c>
      <c r="K8919" s="5">
        <v>0</v>
      </c>
      <c r="L8919" s="5">
        <v>0</v>
      </c>
      <c r="M8919" s="5">
        <v>1</v>
      </c>
      <c r="N8919" s="5">
        <v>0</v>
      </c>
      <c r="O8919" s="5">
        <v>0</v>
      </c>
      <c r="P8919" s="5">
        <v>10</v>
      </c>
      <c r="Q8919" s="5">
        <v>16</v>
      </c>
      <c r="R8919" s="5">
        <v>19</v>
      </c>
      <c r="S8919" s="5" t="s">
        <v>27</v>
      </c>
      <c r="T8919" s="5"/>
    </row>
    <row r="8920" spans="1:20" x14ac:dyDescent="0.25">
      <c r="A8920" s="5">
        <f>8913</f>
      </c>
      <c r="B8920" s="5" t="s">
        <v>8939</v>
      </c>
      <c r="C8920" s="5" t="s">
        <v>27</v>
      </c>
      <c r="D8920" s="5" t="s">
        <v>26</v>
      </c>
      <c r="E8920" s="5">
        <v>22</v>
      </c>
      <c r="F8920" s="5">
        <v>75</v>
      </c>
      <c r="G8920" s="5">
        <v>1</v>
      </c>
      <c r="H8920" s="5">
        <v>0</v>
      </c>
      <c r="I8920" s="5">
        <v>0</v>
      </c>
      <c r="J8920" s="5">
        <v>1</v>
      </c>
      <c r="K8920" s="5">
        <v>0</v>
      </c>
      <c r="L8920" s="5">
        <v>0</v>
      </c>
      <c r="M8920" s="5">
        <v>1</v>
      </c>
      <c r="N8920" s="5">
        <v>0</v>
      </c>
      <c r="O8920" s="5">
        <v>0</v>
      </c>
      <c r="P8920" s="5">
        <v>10</v>
      </c>
      <c r="Q8920" s="5">
        <v>16</v>
      </c>
      <c r="R8920" s="5">
        <v>19</v>
      </c>
      <c r="S8920" s="5" t="s">
        <v>27</v>
      </c>
      <c r="T8920" s="5"/>
    </row>
    <row r="8921" spans="1:20" x14ac:dyDescent="0.25">
      <c r="A8921" s="5">
        <f>8914</f>
      </c>
      <c r="B8921" s="5" t="s">
        <v>8940</v>
      </c>
      <c r="C8921" s="5" t="s">
        <v>27</v>
      </c>
      <c r="D8921" s="5" t="s">
        <v>26</v>
      </c>
      <c r="E8921" s="5">
        <v>22</v>
      </c>
      <c r="F8921" s="5">
        <v>75</v>
      </c>
      <c r="G8921" s="5">
        <v>1</v>
      </c>
      <c r="H8921" s="5">
        <v>0</v>
      </c>
      <c r="I8921" s="5">
        <v>0</v>
      </c>
      <c r="J8921" s="5">
        <v>1</v>
      </c>
      <c r="K8921" s="5">
        <v>0</v>
      </c>
      <c r="L8921" s="5">
        <v>0</v>
      </c>
      <c r="M8921" s="5">
        <v>1</v>
      </c>
      <c r="N8921" s="5">
        <v>0</v>
      </c>
      <c r="O8921" s="5">
        <v>0</v>
      </c>
      <c r="P8921" s="5">
        <v>10</v>
      </c>
      <c r="Q8921" s="5">
        <v>16</v>
      </c>
      <c r="R8921" s="5">
        <v>19</v>
      </c>
      <c r="S8921" s="5" t="s">
        <v>27</v>
      </c>
      <c r="T8921" s="5"/>
    </row>
    <row r="8922" spans="1:20" x14ac:dyDescent="0.25">
      <c r="A8922" s="5">
        <f>8915</f>
      </c>
      <c r="B8922" s="5" t="s">
        <v>8941</v>
      </c>
      <c r="C8922" s="5" t="s">
        <v>27</v>
      </c>
      <c r="D8922" s="5" t="s">
        <v>26</v>
      </c>
      <c r="E8922" s="5">
        <v>22</v>
      </c>
      <c r="F8922" s="5">
        <v>75</v>
      </c>
      <c r="G8922" s="5">
        <v>1</v>
      </c>
      <c r="H8922" s="5">
        <v>0</v>
      </c>
      <c r="I8922" s="5">
        <v>0</v>
      </c>
      <c r="J8922" s="5">
        <v>1</v>
      </c>
      <c r="K8922" s="5">
        <v>0</v>
      </c>
      <c r="L8922" s="5">
        <v>0</v>
      </c>
      <c r="M8922" s="5">
        <v>1</v>
      </c>
      <c r="N8922" s="5">
        <v>0</v>
      </c>
      <c r="O8922" s="5">
        <v>0</v>
      </c>
      <c r="P8922" s="5">
        <v>10</v>
      </c>
      <c r="Q8922" s="5">
        <v>16</v>
      </c>
      <c r="R8922" s="5">
        <v>19</v>
      </c>
      <c r="S8922" s="5" t="s">
        <v>27</v>
      </c>
      <c r="T8922" s="5"/>
    </row>
    <row r="8923" spans="1:20" x14ac:dyDescent="0.25">
      <c r="A8923" s="5">
        <f>8916</f>
      </c>
      <c r="B8923" s="5" t="s">
        <v>8942</v>
      </c>
      <c r="C8923" s="5" t="s">
        <v>27</v>
      </c>
      <c r="D8923" s="5" t="s">
        <v>26</v>
      </c>
      <c r="E8923" s="5">
        <v>22</v>
      </c>
      <c r="F8923" s="5">
        <v>75</v>
      </c>
      <c r="G8923" s="5">
        <v>1</v>
      </c>
      <c r="H8923" s="5">
        <v>0</v>
      </c>
      <c r="I8923" s="5">
        <v>0</v>
      </c>
      <c r="J8923" s="5">
        <v>1</v>
      </c>
      <c r="K8923" s="5">
        <v>0</v>
      </c>
      <c r="L8923" s="5">
        <v>0</v>
      </c>
      <c r="M8923" s="5">
        <v>1</v>
      </c>
      <c r="N8923" s="5">
        <v>0</v>
      </c>
      <c r="O8923" s="5">
        <v>0</v>
      </c>
      <c r="P8923" s="5">
        <v>10</v>
      </c>
      <c r="Q8923" s="5">
        <v>16</v>
      </c>
      <c r="R8923" s="5">
        <v>19</v>
      </c>
      <c r="S8923" s="5" t="s">
        <v>27</v>
      </c>
      <c r="T8923" s="5"/>
    </row>
    <row r="8924" spans="1:20" x14ac:dyDescent="0.25">
      <c r="A8924" s="5">
        <f>8917</f>
      </c>
      <c r="B8924" s="5" t="s">
        <v>8943</v>
      </c>
      <c r="C8924" s="5" t="s">
        <v>27</v>
      </c>
      <c r="D8924" s="5" t="s">
        <v>26</v>
      </c>
      <c r="E8924" s="5">
        <v>22</v>
      </c>
      <c r="F8924" s="5">
        <v>75</v>
      </c>
      <c r="G8924" s="5">
        <v>1</v>
      </c>
      <c r="H8924" s="5">
        <v>0</v>
      </c>
      <c r="I8924" s="5">
        <v>0</v>
      </c>
      <c r="J8924" s="5">
        <v>1</v>
      </c>
      <c r="K8924" s="5">
        <v>0</v>
      </c>
      <c r="L8924" s="5">
        <v>0</v>
      </c>
      <c r="M8924" s="5">
        <v>1</v>
      </c>
      <c r="N8924" s="5">
        <v>0</v>
      </c>
      <c r="O8924" s="5">
        <v>0</v>
      </c>
      <c r="P8924" s="5">
        <v>10</v>
      </c>
      <c r="Q8924" s="5">
        <v>16</v>
      </c>
      <c r="R8924" s="5">
        <v>19</v>
      </c>
      <c r="S8924" s="5" t="s">
        <v>27</v>
      </c>
      <c r="T8924" s="5"/>
    </row>
    <row r="8925" spans="1:20" x14ac:dyDescent="0.25">
      <c r="A8925" s="5">
        <f>8918</f>
      </c>
      <c r="B8925" s="5" t="s">
        <v>8944</v>
      </c>
      <c r="C8925" s="5" t="s">
        <v>27</v>
      </c>
      <c r="D8925" s="5" t="s">
        <v>26</v>
      </c>
      <c r="E8925" s="5">
        <v>22</v>
      </c>
      <c r="F8925" s="5">
        <v>75</v>
      </c>
      <c r="G8925" s="5">
        <v>1</v>
      </c>
      <c r="H8925" s="5">
        <v>0</v>
      </c>
      <c r="I8925" s="5">
        <v>0</v>
      </c>
      <c r="J8925" s="5">
        <v>1</v>
      </c>
      <c r="K8925" s="5">
        <v>0</v>
      </c>
      <c r="L8925" s="5">
        <v>0</v>
      </c>
      <c r="M8925" s="5">
        <v>1</v>
      </c>
      <c r="N8925" s="5">
        <v>0</v>
      </c>
      <c r="O8925" s="5">
        <v>0</v>
      </c>
      <c r="P8925" s="5">
        <v>10</v>
      </c>
      <c r="Q8925" s="5">
        <v>16</v>
      </c>
      <c r="R8925" s="5">
        <v>19</v>
      </c>
      <c r="S8925" s="5" t="s">
        <v>27</v>
      </c>
      <c r="T8925" s="5"/>
    </row>
    <row r="8926" spans="1:20" x14ac:dyDescent="0.25">
      <c r="A8926" s="5">
        <f>8919</f>
      </c>
      <c r="B8926" s="5" t="s">
        <v>8945</v>
      </c>
      <c r="C8926" s="5" t="s">
        <v>27</v>
      </c>
      <c r="D8926" s="5" t="s">
        <v>26</v>
      </c>
      <c r="E8926" s="5">
        <v>22</v>
      </c>
      <c r="F8926" s="5">
        <v>75</v>
      </c>
      <c r="G8926" s="5">
        <v>1</v>
      </c>
      <c r="H8926" s="5">
        <v>0</v>
      </c>
      <c r="I8926" s="5">
        <v>0</v>
      </c>
      <c r="J8926" s="5">
        <v>1</v>
      </c>
      <c r="K8926" s="5">
        <v>0</v>
      </c>
      <c r="L8926" s="5">
        <v>0</v>
      </c>
      <c r="M8926" s="5">
        <v>1</v>
      </c>
      <c r="N8926" s="5">
        <v>0</v>
      </c>
      <c r="O8926" s="5">
        <v>0</v>
      </c>
      <c r="P8926" s="5">
        <v>10</v>
      </c>
      <c r="Q8926" s="5">
        <v>16</v>
      </c>
      <c r="R8926" s="5">
        <v>19</v>
      </c>
      <c r="S8926" s="5" t="s">
        <v>27</v>
      </c>
      <c r="T8926" s="5"/>
    </row>
    <row r="8927" spans="1:20" x14ac:dyDescent="0.25">
      <c r="A8927" s="5">
        <f>8920</f>
      </c>
      <c r="B8927" s="5" t="s">
        <v>8946</v>
      </c>
      <c r="C8927" s="5" t="s">
        <v>27</v>
      </c>
      <c r="D8927" s="5" t="s">
        <v>26</v>
      </c>
      <c r="E8927" s="5">
        <v>22</v>
      </c>
      <c r="F8927" s="5">
        <v>75</v>
      </c>
      <c r="G8927" s="5">
        <v>1</v>
      </c>
      <c r="H8927" s="5">
        <v>0</v>
      </c>
      <c r="I8927" s="5">
        <v>0</v>
      </c>
      <c r="J8927" s="5">
        <v>1</v>
      </c>
      <c r="K8927" s="5">
        <v>0</v>
      </c>
      <c r="L8927" s="5">
        <v>0</v>
      </c>
      <c r="M8927" s="5">
        <v>1</v>
      </c>
      <c r="N8927" s="5">
        <v>0</v>
      </c>
      <c r="O8927" s="5">
        <v>0</v>
      </c>
      <c r="P8927" s="5">
        <v>10</v>
      </c>
      <c r="Q8927" s="5">
        <v>16</v>
      </c>
      <c r="R8927" s="5">
        <v>19</v>
      </c>
      <c r="S8927" s="5" t="s">
        <v>27</v>
      </c>
      <c r="T8927" s="5"/>
    </row>
    <row r="8928" spans="1:20" x14ac:dyDescent="0.25">
      <c r="A8928" s="5">
        <f>8921</f>
      </c>
      <c r="B8928" s="5" t="s">
        <v>8947</v>
      </c>
      <c r="C8928" s="5" t="s">
        <v>27</v>
      </c>
      <c r="D8928" s="5" t="s">
        <v>26</v>
      </c>
      <c r="E8928" s="5">
        <v>22</v>
      </c>
      <c r="F8928" s="5">
        <v>75</v>
      </c>
      <c r="G8928" s="5">
        <v>1</v>
      </c>
      <c r="H8928" s="5">
        <v>0</v>
      </c>
      <c r="I8928" s="5">
        <v>0</v>
      </c>
      <c r="J8928" s="5">
        <v>1</v>
      </c>
      <c r="K8928" s="5">
        <v>0</v>
      </c>
      <c r="L8928" s="5">
        <v>0</v>
      </c>
      <c r="M8928" s="5">
        <v>1</v>
      </c>
      <c r="N8928" s="5">
        <v>0</v>
      </c>
      <c r="O8928" s="5">
        <v>0</v>
      </c>
      <c r="P8928" s="5">
        <v>10</v>
      </c>
      <c r="Q8928" s="5">
        <v>16</v>
      </c>
      <c r="R8928" s="5">
        <v>19</v>
      </c>
      <c r="S8928" s="5" t="s">
        <v>27</v>
      </c>
      <c r="T8928" s="5"/>
    </row>
    <row r="8929" spans="1:20" x14ac:dyDescent="0.25">
      <c r="A8929" s="5">
        <f>8922</f>
      </c>
      <c r="B8929" s="5" t="s">
        <v>8948</v>
      </c>
      <c r="C8929" s="5" t="s">
        <v>27</v>
      </c>
      <c r="D8929" s="5" t="s">
        <v>26</v>
      </c>
      <c r="E8929" s="5">
        <v>22</v>
      </c>
      <c r="F8929" s="5">
        <v>75</v>
      </c>
      <c r="G8929" s="5">
        <v>1</v>
      </c>
      <c r="H8929" s="5">
        <v>0</v>
      </c>
      <c r="I8929" s="5">
        <v>0</v>
      </c>
      <c r="J8929" s="5">
        <v>1</v>
      </c>
      <c r="K8929" s="5">
        <v>0</v>
      </c>
      <c r="L8929" s="5">
        <v>0</v>
      </c>
      <c r="M8929" s="5">
        <v>1</v>
      </c>
      <c r="N8929" s="5">
        <v>0</v>
      </c>
      <c r="O8929" s="5">
        <v>0</v>
      </c>
      <c r="P8929" s="5">
        <v>10</v>
      </c>
      <c r="Q8929" s="5">
        <v>16</v>
      </c>
      <c r="R8929" s="5">
        <v>19</v>
      </c>
      <c r="S8929" s="5" t="s">
        <v>27</v>
      </c>
      <c r="T8929" s="5"/>
    </row>
    <row r="8930" spans="1:20" x14ac:dyDescent="0.25">
      <c r="A8930" s="5">
        <f>8923</f>
      </c>
      <c r="B8930" s="5" t="s">
        <v>8949</v>
      </c>
      <c r="C8930" s="5" t="s">
        <v>27</v>
      </c>
      <c r="D8930" s="5" t="s">
        <v>26</v>
      </c>
      <c r="E8930" s="5">
        <v>22</v>
      </c>
      <c r="F8930" s="5">
        <v>75</v>
      </c>
      <c r="G8930" s="5">
        <v>1</v>
      </c>
      <c r="H8930" s="5">
        <v>0</v>
      </c>
      <c r="I8930" s="5">
        <v>0</v>
      </c>
      <c r="J8930" s="5">
        <v>1</v>
      </c>
      <c r="K8930" s="5">
        <v>0</v>
      </c>
      <c r="L8930" s="5">
        <v>0</v>
      </c>
      <c r="M8930" s="5">
        <v>1</v>
      </c>
      <c r="N8930" s="5">
        <v>0</v>
      </c>
      <c r="O8930" s="5">
        <v>0</v>
      </c>
      <c r="P8930" s="5">
        <v>10</v>
      </c>
      <c r="Q8930" s="5">
        <v>16</v>
      </c>
      <c r="R8930" s="5">
        <v>19</v>
      </c>
      <c r="S8930" s="5" t="s">
        <v>27</v>
      </c>
      <c r="T8930" s="5"/>
    </row>
    <row r="8931" spans="1:20" x14ac:dyDescent="0.25">
      <c r="A8931" s="5">
        <f>8924</f>
      </c>
      <c r="B8931" s="5" t="s">
        <v>8950</v>
      </c>
      <c r="C8931" s="5" t="s">
        <v>27</v>
      </c>
      <c r="D8931" s="5" t="s">
        <v>26</v>
      </c>
      <c r="E8931" s="5">
        <v>22</v>
      </c>
      <c r="F8931" s="5">
        <v>75</v>
      </c>
      <c r="G8931" s="5">
        <v>1</v>
      </c>
      <c r="H8931" s="5">
        <v>0</v>
      </c>
      <c r="I8931" s="5">
        <v>0</v>
      </c>
      <c r="J8931" s="5">
        <v>1</v>
      </c>
      <c r="K8931" s="5">
        <v>0</v>
      </c>
      <c r="L8931" s="5">
        <v>0</v>
      </c>
      <c r="M8931" s="5">
        <v>1</v>
      </c>
      <c r="N8931" s="5">
        <v>0</v>
      </c>
      <c r="O8931" s="5">
        <v>0</v>
      </c>
      <c r="P8931" s="5">
        <v>10</v>
      </c>
      <c r="Q8931" s="5">
        <v>16</v>
      </c>
      <c r="R8931" s="5">
        <v>19</v>
      </c>
      <c r="S8931" s="5" t="s">
        <v>27</v>
      </c>
      <c r="T8931" s="5"/>
    </row>
    <row r="8932" spans="1:20" x14ac:dyDescent="0.25">
      <c r="A8932" s="5">
        <f>8925</f>
      </c>
      <c r="B8932" s="5" t="s">
        <v>8951</v>
      </c>
      <c r="C8932" s="5" t="s">
        <v>27</v>
      </c>
      <c r="D8932" s="5" t="s">
        <v>26</v>
      </c>
      <c r="E8932" s="5">
        <v>22</v>
      </c>
      <c r="F8932" s="5">
        <v>75</v>
      </c>
      <c r="G8932" s="5">
        <v>1</v>
      </c>
      <c r="H8932" s="5">
        <v>0</v>
      </c>
      <c r="I8932" s="5">
        <v>0</v>
      </c>
      <c r="J8932" s="5">
        <v>1</v>
      </c>
      <c r="K8932" s="5">
        <v>0</v>
      </c>
      <c r="L8932" s="5">
        <v>0</v>
      </c>
      <c r="M8932" s="5">
        <v>1</v>
      </c>
      <c r="N8932" s="5">
        <v>0</v>
      </c>
      <c r="O8932" s="5">
        <v>0</v>
      </c>
      <c r="P8932" s="5">
        <v>10</v>
      </c>
      <c r="Q8932" s="5">
        <v>16</v>
      </c>
      <c r="R8932" s="5">
        <v>19</v>
      </c>
      <c r="S8932" s="5" t="s">
        <v>27</v>
      </c>
      <c r="T8932" s="5"/>
    </row>
    <row r="8933" spans="1:20" x14ac:dyDescent="0.25">
      <c r="A8933" s="5">
        <f>8926</f>
      </c>
      <c r="B8933" s="5" t="s">
        <v>8952</v>
      </c>
      <c r="C8933" s="5" t="s">
        <v>27</v>
      </c>
      <c r="D8933" s="5" t="s">
        <v>26</v>
      </c>
      <c r="E8933" s="5">
        <v>22</v>
      </c>
      <c r="F8933" s="5">
        <v>75</v>
      </c>
      <c r="G8933" s="5">
        <v>1</v>
      </c>
      <c r="H8933" s="5">
        <v>0</v>
      </c>
      <c r="I8933" s="5">
        <v>0</v>
      </c>
      <c r="J8933" s="5">
        <v>1</v>
      </c>
      <c r="K8933" s="5">
        <v>0</v>
      </c>
      <c r="L8933" s="5">
        <v>0</v>
      </c>
      <c r="M8933" s="5">
        <v>1</v>
      </c>
      <c r="N8933" s="5">
        <v>0</v>
      </c>
      <c r="O8933" s="5">
        <v>0</v>
      </c>
      <c r="P8933" s="5">
        <v>10</v>
      </c>
      <c r="Q8933" s="5">
        <v>16</v>
      </c>
      <c r="R8933" s="5">
        <v>19</v>
      </c>
      <c r="S8933" s="5" t="s">
        <v>27</v>
      </c>
      <c r="T8933" s="5"/>
    </row>
    <row r="8934" spans="1:20" x14ac:dyDescent="0.25">
      <c r="A8934" s="5">
        <f>8927</f>
      </c>
      <c r="B8934" s="5" t="s">
        <v>8953</v>
      </c>
      <c r="C8934" s="5" t="s">
        <v>27</v>
      </c>
      <c r="D8934" s="5" t="s">
        <v>26</v>
      </c>
      <c r="E8934" s="5">
        <v>22</v>
      </c>
      <c r="F8934" s="5">
        <v>75</v>
      </c>
      <c r="G8934" s="5">
        <v>1</v>
      </c>
      <c r="H8934" s="5">
        <v>0</v>
      </c>
      <c r="I8934" s="5">
        <v>0</v>
      </c>
      <c r="J8934" s="5">
        <v>1</v>
      </c>
      <c r="K8934" s="5">
        <v>0</v>
      </c>
      <c r="L8934" s="5">
        <v>0</v>
      </c>
      <c r="M8934" s="5">
        <v>1</v>
      </c>
      <c r="N8934" s="5">
        <v>0</v>
      </c>
      <c r="O8934" s="5">
        <v>0</v>
      </c>
      <c r="P8934" s="5">
        <v>10</v>
      </c>
      <c r="Q8934" s="5">
        <v>16</v>
      </c>
      <c r="R8934" s="5">
        <v>19</v>
      </c>
      <c r="S8934" s="5" t="s">
        <v>27</v>
      </c>
      <c r="T8934" s="5"/>
    </row>
    <row r="8935" spans="1:20" x14ac:dyDescent="0.25">
      <c r="A8935" s="5">
        <f>8928</f>
      </c>
      <c r="B8935" s="5" t="s">
        <v>8954</v>
      </c>
      <c r="C8935" s="5" t="s">
        <v>27</v>
      </c>
      <c r="D8935" s="5" t="s">
        <v>26</v>
      </c>
      <c r="E8935" s="5">
        <v>22</v>
      </c>
      <c r="F8935" s="5">
        <v>75</v>
      </c>
      <c r="G8935" s="5">
        <v>1</v>
      </c>
      <c r="H8935" s="5">
        <v>0</v>
      </c>
      <c r="I8935" s="5">
        <v>0</v>
      </c>
      <c r="J8935" s="5">
        <v>1</v>
      </c>
      <c r="K8935" s="5">
        <v>0</v>
      </c>
      <c r="L8935" s="5">
        <v>0</v>
      </c>
      <c r="M8935" s="5">
        <v>1</v>
      </c>
      <c r="N8935" s="5">
        <v>0</v>
      </c>
      <c r="O8935" s="5">
        <v>0</v>
      </c>
      <c r="P8935" s="5">
        <v>10</v>
      </c>
      <c r="Q8935" s="5">
        <v>16</v>
      </c>
      <c r="R8935" s="5">
        <v>19</v>
      </c>
      <c r="S8935" s="5" t="s">
        <v>27</v>
      </c>
      <c r="T8935" s="5"/>
    </row>
    <row r="8936" spans="1:20" x14ac:dyDescent="0.25">
      <c r="A8936" s="5">
        <f>8929</f>
      </c>
      <c r="B8936" s="5" t="s">
        <v>8955</v>
      </c>
      <c r="C8936" s="5" t="s">
        <v>27</v>
      </c>
      <c r="D8936" s="5" t="s">
        <v>26</v>
      </c>
      <c r="E8936" s="5">
        <v>22</v>
      </c>
      <c r="F8936" s="5">
        <v>75</v>
      </c>
      <c r="G8936" s="5">
        <v>1</v>
      </c>
      <c r="H8936" s="5">
        <v>0</v>
      </c>
      <c r="I8936" s="5">
        <v>0</v>
      </c>
      <c r="J8936" s="5">
        <v>1</v>
      </c>
      <c r="K8936" s="5">
        <v>0</v>
      </c>
      <c r="L8936" s="5">
        <v>0</v>
      </c>
      <c r="M8936" s="5">
        <v>1</v>
      </c>
      <c r="N8936" s="5">
        <v>0</v>
      </c>
      <c r="O8936" s="5">
        <v>0</v>
      </c>
      <c r="P8936" s="5">
        <v>10</v>
      </c>
      <c r="Q8936" s="5">
        <v>16</v>
      </c>
      <c r="R8936" s="5">
        <v>19</v>
      </c>
      <c r="S8936" s="5" t="s">
        <v>27</v>
      </c>
      <c r="T8936" s="5"/>
    </row>
    <row r="8937" spans="1:20" x14ac:dyDescent="0.25">
      <c r="A8937" s="5">
        <f>8930</f>
      </c>
      <c r="B8937" s="5" t="s">
        <v>8956</v>
      </c>
      <c r="C8937" s="5" t="s">
        <v>27</v>
      </c>
      <c r="D8937" s="5" t="s">
        <v>26</v>
      </c>
      <c r="E8937" s="5">
        <v>22</v>
      </c>
      <c r="F8937" s="5">
        <v>75</v>
      </c>
      <c r="G8937" s="5">
        <v>1</v>
      </c>
      <c r="H8937" s="5">
        <v>0</v>
      </c>
      <c r="I8937" s="5">
        <v>0</v>
      </c>
      <c r="J8937" s="5">
        <v>1</v>
      </c>
      <c r="K8937" s="5">
        <v>0</v>
      </c>
      <c r="L8937" s="5">
        <v>0</v>
      </c>
      <c r="M8937" s="5">
        <v>1</v>
      </c>
      <c r="N8937" s="5">
        <v>0</v>
      </c>
      <c r="O8937" s="5">
        <v>0</v>
      </c>
      <c r="P8937" s="5">
        <v>10</v>
      </c>
      <c r="Q8937" s="5">
        <v>16</v>
      </c>
      <c r="R8937" s="5">
        <v>19</v>
      </c>
      <c r="S8937" s="5" t="s">
        <v>27</v>
      </c>
      <c r="T8937" s="5"/>
    </row>
    <row r="8938" spans="1:20" x14ac:dyDescent="0.25">
      <c r="A8938" s="5">
        <f>8931</f>
      </c>
      <c r="B8938" s="5" t="s">
        <v>8957</v>
      </c>
      <c r="C8938" s="5" t="s">
        <v>27</v>
      </c>
      <c r="D8938" s="5" t="s">
        <v>26</v>
      </c>
      <c r="E8938" s="5">
        <v>22</v>
      </c>
      <c r="F8938" s="5">
        <v>75</v>
      </c>
      <c r="G8938" s="5">
        <v>1</v>
      </c>
      <c r="H8938" s="5">
        <v>0</v>
      </c>
      <c r="I8938" s="5">
        <v>0</v>
      </c>
      <c r="J8938" s="5">
        <v>1</v>
      </c>
      <c r="K8938" s="5">
        <v>0</v>
      </c>
      <c r="L8938" s="5">
        <v>0</v>
      </c>
      <c r="M8938" s="5">
        <v>1</v>
      </c>
      <c r="N8938" s="5">
        <v>0</v>
      </c>
      <c r="O8938" s="5">
        <v>0</v>
      </c>
      <c r="P8938" s="5">
        <v>10</v>
      </c>
      <c r="Q8938" s="5">
        <v>16</v>
      </c>
      <c r="R8938" s="5">
        <v>19</v>
      </c>
      <c r="S8938" s="5" t="s">
        <v>27</v>
      </c>
      <c r="T8938" s="5"/>
    </row>
    <row r="8939" spans="1:20" x14ac:dyDescent="0.25">
      <c r="A8939" s="5">
        <f>8932</f>
      </c>
      <c r="B8939" s="5" t="s">
        <v>8958</v>
      </c>
      <c r="C8939" s="5" t="s">
        <v>27</v>
      </c>
      <c r="D8939" s="5" t="s">
        <v>26</v>
      </c>
      <c r="E8939" s="5">
        <v>22</v>
      </c>
      <c r="F8939" s="5">
        <v>75</v>
      </c>
      <c r="G8939" s="5">
        <v>1</v>
      </c>
      <c r="H8939" s="5">
        <v>0</v>
      </c>
      <c r="I8939" s="5">
        <v>0</v>
      </c>
      <c r="J8939" s="5">
        <v>1</v>
      </c>
      <c r="K8939" s="5">
        <v>0</v>
      </c>
      <c r="L8939" s="5">
        <v>0</v>
      </c>
      <c r="M8939" s="5">
        <v>1</v>
      </c>
      <c r="N8939" s="5">
        <v>0</v>
      </c>
      <c r="O8939" s="5">
        <v>0</v>
      </c>
      <c r="P8939" s="5">
        <v>10</v>
      </c>
      <c r="Q8939" s="5">
        <v>16</v>
      </c>
      <c r="R8939" s="5">
        <v>19</v>
      </c>
      <c r="S8939" s="5" t="s">
        <v>27</v>
      </c>
      <c r="T8939" s="5"/>
    </row>
    <row r="8940" spans="1:20" x14ac:dyDescent="0.25">
      <c r="A8940" s="5">
        <f>8933</f>
      </c>
      <c r="B8940" s="5" t="s">
        <v>8959</v>
      </c>
      <c r="C8940" s="5" t="s">
        <v>27</v>
      </c>
      <c r="D8940" s="5" t="s">
        <v>26</v>
      </c>
      <c r="E8940" s="5">
        <v>22</v>
      </c>
      <c r="F8940" s="5">
        <v>75</v>
      </c>
      <c r="G8940" s="5">
        <v>1</v>
      </c>
      <c r="H8940" s="5">
        <v>0</v>
      </c>
      <c r="I8940" s="5">
        <v>0</v>
      </c>
      <c r="J8940" s="5">
        <v>1</v>
      </c>
      <c r="K8940" s="5">
        <v>0</v>
      </c>
      <c r="L8940" s="5">
        <v>0</v>
      </c>
      <c r="M8940" s="5">
        <v>1</v>
      </c>
      <c r="N8940" s="5">
        <v>0</v>
      </c>
      <c r="O8940" s="5">
        <v>0</v>
      </c>
      <c r="P8940" s="5">
        <v>10</v>
      </c>
      <c r="Q8940" s="5">
        <v>16</v>
      </c>
      <c r="R8940" s="5">
        <v>19</v>
      </c>
      <c r="S8940" s="5" t="s">
        <v>27</v>
      </c>
      <c r="T8940" s="5"/>
    </row>
    <row r="8941" spans="1:20" x14ac:dyDescent="0.25">
      <c r="A8941" s="5">
        <f>8934</f>
      </c>
      <c r="B8941" s="5" t="s">
        <v>8960</v>
      </c>
      <c r="C8941" s="5" t="s">
        <v>27</v>
      </c>
      <c r="D8941" s="5" t="s">
        <v>26</v>
      </c>
      <c r="E8941" s="5">
        <v>22</v>
      </c>
      <c r="F8941" s="5">
        <v>75</v>
      </c>
      <c r="G8941" s="5">
        <v>1</v>
      </c>
      <c r="H8941" s="5">
        <v>0</v>
      </c>
      <c r="I8941" s="5">
        <v>0</v>
      </c>
      <c r="J8941" s="5">
        <v>1</v>
      </c>
      <c r="K8941" s="5">
        <v>0</v>
      </c>
      <c r="L8941" s="5">
        <v>0</v>
      </c>
      <c r="M8941" s="5">
        <v>1</v>
      </c>
      <c r="N8941" s="5">
        <v>0</v>
      </c>
      <c r="O8941" s="5">
        <v>0</v>
      </c>
      <c r="P8941" s="5">
        <v>10</v>
      </c>
      <c r="Q8941" s="5">
        <v>16</v>
      </c>
      <c r="R8941" s="5">
        <v>19</v>
      </c>
      <c r="S8941" s="5" t="s">
        <v>27</v>
      </c>
      <c r="T8941" s="5"/>
    </row>
    <row r="8942" spans="1:20" x14ac:dyDescent="0.25">
      <c r="A8942" s="5">
        <f>8935</f>
      </c>
      <c r="B8942" s="5" t="s">
        <v>8961</v>
      </c>
      <c r="C8942" s="5" t="s">
        <v>27</v>
      </c>
      <c r="D8942" s="5" t="s">
        <v>26</v>
      </c>
      <c r="E8942" s="5">
        <v>22</v>
      </c>
      <c r="F8942" s="5">
        <v>75</v>
      </c>
      <c r="G8942" s="5">
        <v>1</v>
      </c>
      <c r="H8942" s="5">
        <v>0</v>
      </c>
      <c r="I8942" s="5">
        <v>0</v>
      </c>
      <c r="J8942" s="5">
        <v>1</v>
      </c>
      <c r="K8942" s="5">
        <v>0</v>
      </c>
      <c r="L8942" s="5">
        <v>0</v>
      </c>
      <c r="M8942" s="5">
        <v>1</v>
      </c>
      <c r="N8942" s="5">
        <v>0</v>
      </c>
      <c r="O8942" s="5">
        <v>0</v>
      </c>
      <c r="P8942" s="5">
        <v>10</v>
      </c>
      <c r="Q8942" s="5">
        <v>16</v>
      </c>
      <c r="R8942" s="5">
        <v>19</v>
      </c>
      <c r="S8942" s="5" t="s">
        <v>27</v>
      </c>
      <c r="T8942" s="5"/>
    </row>
    <row r="8943" spans="1:20" x14ac:dyDescent="0.25">
      <c r="A8943" s="5">
        <f>8936</f>
      </c>
      <c r="B8943" s="5" t="s">
        <v>8962</v>
      </c>
      <c r="C8943" s="5" t="s">
        <v>27</v>
      </c>
      <c r="D8943" s="5" t="s">
        <v>26</v>
      </c>
      <c r="E8943" s="5">
        <v>22</v>
      </c>
      <c r="F8943" s="5">
        <v>75</v>
      </c>
      <c r="G8943" s="5">
        <v>1</v>
      </c>
      <c r="H8943" s="5">
        <v>0</v>
      </c>
      <c r="I8943" s="5">
        <v>0</v>
      </c>
      <c r="J8943" s="5">
        <v>1</v>
      </c>
      <c r="K8943" s="5">
        <v>0</v>
      </c>
      <c r="L8943" s="5">
        <v>0</v>
      </c>
      <c r="M8943" s="5">
        <v>1</v>
      </c>
      <c r="N8943" s="5">
        <v>0</v>
      </c>
      <c r="O8943" s="5">
        <v>0</v>
      </c>
      <c r="P8943" s="5">
        <v>10</v>
      </c>
      <c r="Q8943" s="5">
        <v>16</v>
      </c>
      <c r="R8943" s="5">
        <v>19</v>
      </c>
      <c r="S8943" s="5" t="s">
        <v>27</v>
      </c>
      <c r="T8943" s="5"/>
    </row>
    <row r="8944" spans="1:20" x14ac:dyDescent="0.25">
      <c r="A8944" s="5">
        <f>8937</f>
      </c>
      <c r="B8944" s="5" t="s">
        <v>8963</v>
      </c>
      <c r="C8944" s="5" t="s">
        <v>27</v>
      </c>
      <c r="D8944" s="5" t="s">
        <v>26</v>
      </c>
      <c r="E8944" s="5">
        <v>22</v>
      </c>
      <c r="F8944" s="5">
        <v>75</v>
      </c>
      <c r="G8944" s="5">
        <v>1</v>
      </c>
      <c r="H8944" s="5">
        <v>0</v>
      </c>
      <c r="I8944" s="5">
        <v>0</v>
      </c>
      <c r="J8944" s="5">
        <v>1</v>
      </c>
      <c r="K8944" s="5">
        <v>0</v>
      </c>
      <c r="L8944" s="5">
        <v>0</v>
      </c>
      <c r="M8944" s="5">
        <v>1</v>
      </c>
      <c r="N8944" s="5">
        <v>0</v>
      </c>
      <c r="O8944" s="5">
        <v>0</v>
      </c>
      <c r="P8944" s="5">
        <v>10</v>
      </c>
      <c r="Q8944" s="5">
        <v>16</v>
      </c>
      <c r="R8944" s="5">
        <v>19</v>
      </c>
      <c r="S8944" s="5" t="s">
        <v>27</v>
      </c>
      <c r="T8944" s="5"/>
    </row>
    <row r="8945" spans="1:20" x14ac:dyDescent="0.25">
      <c r="A8945" s="5">
        <f>8938</f>
      </c>
      <c r="B8945" s="5" t="s">
        <v>8964</v>
      </c>
      <c r="C8945" s="5" t="s">
        <v>27</v>
      </c>
      <c r="D8945" s="5" t="s">
        <v>26</v>
      </c>
      <c r="E8945" s="5">
        <v>22</v>
      </c>
      <c r="F8945" s="5">
        <v>75</v>
      </c>
      <c r="G8945" s="5">
        <v>1</v>
      </c>
      <c r="H8945" s="5">
        <v>0</v>
      </c>
      <c r="I8945" s="5">
        <v>0</v>
      </c>
      <c r="J8945" s="5">
        <v>1</v>
      </c>
      <c r="K8945" s="5">
        <v>0</v>
      </c>
      <c r="L8945" s="5">
        <v>0</v>
      </c>
      <c r="M8945" s="5">
        <v>1</v>
      </c>
      <c r="N8945" s="5">
        <v>0</v>
      </c>
      <c r="O8945" s="5">
        <v>0</v>
      </c>
      <c r="P8945" s="5">
        <v>10</v>
      </c>
      <c r="Q8945" s="5">
        <v>16</v>
      </c>
      <c r="R8945" s="5">
        <v>19</v>
      </c>
      <c r="S8945" s="5" t="s">
        <v>27</v>
      </c>
      <c r="T8945" s="5"/>
    </row>
    <row r="8946" spans="1:20" x14ac:dyDescent="0.25">
      <c r="A8946" s="5">
        <f>8939</f>
      </c>
      <c r="B8946" s="5" t="s">
        <v>8965</v>
      </c>
      <c r="C8946" s="5" t="s">
        <v>27</v>
      </c>
      <c r="D8946" s="5" t="s">
        <v>26</v>
      </c>
      <c r="E8946" s="5">
        <v>22</v>
      </c>
      <c r="F8946" s="5">
        <v>75</v>
      </c>
      <c r="G8946" s="5">
        <v>1</v>
      </c>
      <c r="H8946" s="5">
        <v>0</v>
      </c>
      <c r="I8946" s="5">
        <v>0</v>
      </c>
      <c r="J8946" s="5">
        <v>1</v>
      </c>
      <c r="K8946" s="5">
        <v>0</v>
      </c>
      <c r="L8946" s="5">
        <v>0</v>
      </c>
      <c r="M8946" s="5">
        <v>1</v>
      </c>
      <c r="N8946" s="5">
        <v>0</v>
      </c>
      <c r="O8946" s="5">
        <v>0</v>
      </c>
      <c r="P8946" s="5">
        <v>10</v>
      </c>
      <c r="Q8946" s="5">
        <v>16</v>
      </c>
      <c r="R8946" s="5">
        <v>19</v>
      </c>
      <c r="S8946" s="5" t="s">
        <v>27</v>
      </c>
      <c r="T8946" s="5"/>
    </row>
    <row r="8947" spans="1:20" x14ac:dyDescent="0.25">
      <c r="A8947" s="5">
        <f>8940</f>
      </c>
      <c r="B8947" s="5" t="s">
        <v>8966</v>
      </c>
      <c r="C8947" s="5" t="s">
        <v>27</v>
      </c>
      <c r="D8947" s="5" t="s">
        <v>26</v>
      </c>
      <c r="E8947" s="5">
        <v>22</v>
      </c>
      <c r="F8947" s="5">
        <v>75</v>
      </c>
      <c r="G8947" s="5">
        <v>1</v>
      </c>
      <c r="H8947" s="5">
        <v>0</v>
      </c>
      <c r="I8947" s="5">
        <v>0</v>
      </c>
      <c r="J8947" s="5">
        <v>1</v>
      </c>
      <c r="K8947" s="5">
        <v>0</v>
      </c>
      <c r="L8947" s="5">
        <v>0</v>
      </c>
      <c r="M8947" s="5">
        <v>1</v>
      </c>
      <c r="N8947" s="5">
        <v>0</v>
      </c>
      <c r="O8947" s="5">
        <v>0</v>
      </c>
      <c r="P8947" s="5">
        <v>10</v>
      </c>
      <c r="Q8947" s="5">
        <v>16</v>
      </c>
      <c r="R8947" s="5">
        <v>19</v>
      </c>
      <c r="S8947" s="5" t="s">
        <v>27</v>
      </c>
      <c r="T8947" s="5"/>
    </row>
    <row r="8948" spans="1:20" x14ac:dyDescent="0.25">
      <c r="A8948" s="5">
        <f>8941</f>
      </c>
      <c r="B8948" s="5" t="s">
        <v>8967</v>
      </c>
      <c r="C8948" s="5" t="s">
        <v>27</v>
      </c>
      <c r="D8948" s="5" t="s">
        <v>26</v>
      </c>
      <c r="E8948" s="5">
        <v>22</v>
      </c>
      <c r="F8948" s="5">
        <v>75</v>
      </c>
      <c r="G8948" s="5">
        <v>1</v>
      </c>
      <c r="H8948" s="5">
        <v>0</v>
      </c>
      <c r="I8948" s="5">
        <v>0</v>
      </c>
      <c r="J8948" s="5">
        <v>1</v>
      </c>
      <c r="K8948" s="5">
        <v>0</v>
      </c>
      <c r="L8948" s="5">
        <v>0</v>
      </c>
      <c r="M8948" s="5">
        <v>1</v>
      </c>
      <c r="N8948" s="5">
        <v>0</v>
      </c>
      <c r="O8948" s="5">
        <v>0</v>
      </c>
      <c r="P8948" s="5">
        <v>10</v>
      </c>
      <c r="Q8948" s="5">
        <v>16</v>
      </c>
      <c r="R8948" s="5">
        <v>19</v>
      </c>
      <c r="S8948" s="5" t="s">
        <v>27</v>
      </c>
      <c r="T8948" s="5"/>
    </row>
    <row r="8949" spans="1:20" x14ac:dyDescent="0.25">
      <c r="A8949" s="5">
        <f>8942</f>
      </c>
      <c r="B8949" s="5" t="s">
        <v>8968</v>
      </c>
      <c r="C8949" s="5" t="s">
        <v>27</v>
      </c>
      <c r="D8949" s="5" t="s">
        <v>26</v>
      </c>
      <c r="E8949" s="5">
        <v>22</v>
      </c>
      <c r="F8949" s="5">
        <v>75</v>
      </c>
      <c r="G8949" s="5">
        <v>1</v>
      </c>
      <c r="H8949" s="5">
        <v>0</v>
      </c>
      <c r="I8949" s="5">
        <v>0</v>
      </c>
      <c r="J8949" s="5">
        <v>1</v>
      </c>
      <c r="K8949" s="5">
        <v>0</v>
      </c>
      <c r="L8949" s="5">
        <v>0</v>
      </c>
      <c r="M8949" s="5">
        <v>1</v>
      </c>
      <c r="N8949" s="5">
        <v>0</v>
      </c>
      <c r="O8949" s="5">
        <v>0</v>
      </c>
      <c r="P8949" s="5">
        <v>10</v>
      </c>
      <c r="Q8949" s="5">
        <v>16</v>
      </c>
      <c r="R8949" s="5">
        <v>19</v>
      </c>
      <c r="S8949" s="5" t="s">
        <v>27</v>
      </c>
      <c r="T8949" s="5"/>
    </row>
    <row r="8950" spans="1:20" x14ac:dyDescent="0.25">
      <c r="A8950" s="5">
        <f>8943</f>
      </c>
      <c r="B8950" s="5" t="s">
        <v>8969</v>
      </c>
      <c r="C8950" s="5" t="s">
        <v>27</v>
      </c>
      <c r="D8950" s="5" t="s">
        <v>26</v>
      </c>
      <c r="E8950" s="5">
        <v>22</v>
      </c>
      <c r="F8950" s="5">
        <v>75</v>
      </c>
      <c r="G8950" s="5">
        <v>1</v>
      </c>
      <c r="H8950" s="5">
        <v>0</v>
      </c>
      <c r="I8950" s="5">
        <v>0</v>
      </c>
      <c r="J8950" s="5">
        <v>1</v>
      </c>
      <c r="K8950" s="5">
        <v>0</v>
      </c>
      <c r="L8950" s="5">
        <v>0</v>
      </c>
      <c r="M8950" s="5">
        <v>1</v>
      </c>
      <c r="N8950" s="5">
        <v>0</v>
      </c>
      <c r="O8950" s="5">
        <v>0</v>
      </c>
      <c r="P8950" s="5">
        <v>10</v>
      </c>
      <c r="Q8950" s="5">
        <v>16</v>
      </c>
      <c r="R8950" s="5">
        <v>19</v>
      </c>
      <c r="S8950" s="5" t="s">
        <v>27</v>
      </c>
      <c r="T8950" s="5"/>
    </row>
    <row r="8951" spans="1:20" x14ac:dyDescent="0.25">
      <c r="A8951" s="5">
        <f>8944</f>
      </c>
      <c r="B8951" s="5" t="s">
        <v>8970</v>
      </c>
      <c r="C8951" s="5" t="s">
        <v>27</v>
      </c>
      <c r="D8951" s="5" t="s">
        <v>26</v>
      </c>
      <c r="E8951" s="5">
        <v>22</v>
      </c>
      <c r="F8951" s="5">
        <v>75</v>
      </c>
      <c r="G8951" s="5">
        <v>1</v>
      </c>
      <c r="H8951" s="5">
        <v>0</v>
      </c>
      <c r="I8951" s="5">
        <v>0</v>
      </c>
      <c r="J8951" s="5">
        <v>1</v>
      </c>
      <c r="K8951" s="5">
        <v>0</v>
      </c>
      <c r="L8951" s="5">
        <v>0</v>
      </c>
      <c r="M8951" s="5">
        <v>1</v>
      </c>
      <c r="N8951" s="5">
        <v>0</v>
      </c>
      <c r="O8951" s="5">
        <v>0</v>
      </c>
      <c r="P8951" s="5">
        <v>10</v>
      </c>
      <c r="Q8951" s="5">
        <v>16</v>
      </c>
      <c r="R8951" s="5">
        <v>19</v>
      </c>
      <c r="S8951" s="5" t="s">
        <v>27</v>
      </c>
      <c r="T8951" s="5"/>
    </row>
    <row r="8952" spans="1:20" x14ac:dyDescent="0.25">
      <c r="A8952" s="5">
        <f>8945</f>
      </c>
      <c r="B8952" s="5" t="s">
        <v>8971</v>
      </c>
      <c r="C8952" s="5" t="s">
        <v>27</v>
      </c>
      <c r="D8952" s="5" t="s">
        <v>26</v>
      </c>
      <c r="E8952" s="5">
        <v>22</v>
      </c>
      <c r="F8952" s="5">
        <v>75</v>
      </c>
      <c r="G8952" s="5">
        <v>1</v>
      </c>
      <c r="H8952" s="5">
        <v>0</v>
      </c>
      <c r="I8952" s="5">
        <v>0</v>
      </c>
      <c r="J8952" s="5">
        <v>1</v>
      </c>
      <c r="K8952" s="5">
        <v>0</v>
      </c>
      <c r="L8952" s="5">
        <v>0</v>
      </c>
      <c r="M8952" s="5">
        <v>1</v>
      </c>
      <c r="N8952" s="5">
        <v>0</v>
      </c>
      <c r="O8952" s="5">
        <v>0</v>
      </c>
      <c r="P8952" s="5">
        <v>10</v>
      </c>
      <c r="Q8952" s="5">
        <v>16</v>
      </c>
      <c r="R8952" s="5">
        <v>19</v>
      </c>
      <c r="S8952" s="5" t="s">
        <v>27</v>
      </c>
      <c r="T8952" s="5"/>
    </row>
    <row r="8953" spans="1:20" x14ac:dyDescent="0.25">
      <c r="A8953" s="5">
        <f>8946</f>
      </c>
      <c r="B8953" s="5" t="s">
        <v>8972</v>
      </c>
      <c r="C8953" s="5" t="s">
        <v>27</v>
      </c>
      <c r="D8953" s="5" t="s">
        <v>26</v>
      </c>
      <c r="E8953" s="5">
        <v>22</v>
      </c>
      <c r="F8953" s="5">
        <v>75</v>
      </c>
      <c r="G8953" s="5">
        <v>1</v>
      </c>
      <c r="H8953" s="5">
        <v>0</v>
      </c>
      <c r="I8953" s="5">
        <v>0</v>
      </c>
      <c r="J8953" s="5">
        <v>1</v>
      </c>
      <c r="K8953" s="5">
        <v>0</v>
      </c>
      <c r="L8953" s="5">
        <v>0</v>
      </c>
      <c r="M8953" s="5">
        <v>1</v>
      </c>
      <c r="N8953" s="5">
        <v>0</v>
      </c>
      <c r="O8953" s="5">
        <v>0</v>
      </c>
      <c r="P8953" s="5">
        <v>10</v>
      </c>
      <c r="Q8953" s="5">
        <v>16</v>
      </c>
      <c r="R8953" s="5">
        <v>19</v>
      </c>
      <c r="S8953" s="5" t="s">
        <v>27</v>
      </c>
      <c r="T8953" s="5"/>
    </row>
    <row r="8954" spans="1:20" x14ac:dyDescent="0.25">
      <c r="A8954" s="5">
        <f>8947</f>
      </c>
      <c r="B8954" s="5" t="s">
        <v>8973</v>
      </c>
      <c r="C8954" s="5" t="s">
        <v>27</v>
      </c>
      <c r="D8954" s="5" t="s">
        <v>26</v>
      </c>
      <c r="E8954" s="5">
        <v>22</v>
      </c>
      <c r="F8954" s="5">
        <v>75</v>
      </c>
      <c r="G8954" s="5">
        <v>1</v>
      </c>
      <c r="H8954" s="5">
        <v>0</v>
      </c>
      <c r="I8954" s="5">
        <v>0</v>
      </c>
      <c r="J8954" s="5">
        <v>1</v>
      </c>
      <c r="K8954" s="5">
        <v>0</v>
      </c>
      <c r="L8954" s="5">
        <v>0</v>
      </c>
      <c r="M8954" s="5">
        <v>1</v>
      </c>
      <c r="N8954" s="5">
        <v>0</v>
      </c>
      <c r="O8954" s="5">
        <v>0</v>
      </c>
      <c r="P8954" s="5">
        <v>10</v>
      </c>
      <c r="Q8954" s="5">
        <v>16</v>
      </c>
      <c r="R8954" s="5">
        <v>19</v>
      </c>
      <c r="S8954" s="5" t="s">
        <v>27</v>
      </c>
      <c r="T8954" s="5"/>
    </row>
    <row r="8955" spans="1:20" x14ac:dyDescent="0.25">
      <c r="A8955" s="5">
        <f>8948</f>
      </c>
      <c r="B8955" s="5" t="s">
        <v>8974</v>
      </c>
      <c r="C8955" s="5" t="s">
        <v>27</v>
      </c>
      <c r="D8955" s="5" t="s">
        <v>26</v>
      </c>
      <c r="E8955" s="5">
        <v>22</v>
      </c>
      <c r="F8955" s="5">
        <v>75</v>
      </c>
      <c r="G8955" s="5">
        <v>1</v>
      </c>
      <c r="H8955" s="5">
        <v>0</v>
      </c>
      <c r="I8955" s="5">
        <v>0</v>
      </c>
      <c r="J8955" s="5">
        <v>1</v>
      </c>
      <c r="K8955" s="5">
        <v>0</v>
      </c>
      <c r="L8955" s="5">
        <v>0</v>
      </c>
      <c r="M8955" s="5">
        <v>1</v>
      </c>
      <c r="N8955" s="5">
        <v>0</v>
      </c>
      <c r="O8955" s="5">
        <v>0</v>
      </c>
      <c r="P8955" s="5">
        <v>10</v>
      </c>
      <c r="Q8955" s="5">
        <v>16</v>
      </c>
      <c r="R8955" s="5">
        <v>19</v>
      </c>
      <c r="S8955" s="5" t="s">
        <v>27</v>
      </c>
      <c r="T8955" s="5"/>
    </row>
    <row r="8956" spans="1:20" x14ac:dyDescent="0.25">
      <c r="A8956" s="5">
        <f>8949</f>
      </c>
      <c r="B8956" s="5" t="s">
        <v>8975</v>
      </c>
      <c r="C8956" s="5" t="s">
        <v>27</v>
      </c>
      <c r="D8956" s="5" t="s">
        <v>26</v>
      </c>
      <c r="E8956" s="5">
        <v>22</v>
      </c>
      <c r="F8956" s="5">
        <v>75</v>
      </c>
      <c r="G8956" s="5">
        <v>1</v>
      </c>
      <c r="H8956" s="5">
        <v>0</v>
      </c>
      <c r="I8956" s="5">
        <v>0</v>
      </c>
      <c r="J8956" s="5">
        <v>1</v>
      </c>
      <c r="K8956" s="5">
        <v>0</v>
      </c>
      <c r="L8956" s="5">
        <v>0</v>
      </c>
      <c r="M8956" s="5">
        <v>1</v>
      </c>
      <c r="N8956" s="5">
        <v>0</v>
      </c>
      <c r="O8956" s="5">
        <v>0</v>
      </c>
      <c r="P8956" s="5">
        <v>10</v>
      </c>
      <c r="Q8956" s="5">
        <v>16</v>
      </c>
      <c r="R8956" s="5">
        <v>19</v>
      </c>
      <c r="S8956" s="5" t="s">
        <v>27</v>
      </c>
      <c r="T8956" s="5"/>
    </row>
    <row r="8957" spans="1:20" x14ac:dyDescent="0.25">
      <c r="A8957" s="5">
        <f>8950</f>
      </c>
      <c r="B8957" s="5" t="s">
        <v>8976</v>
      </c>
      <c r="C8957" s="5" t="s">
        <v>27</v>
      </c>
      <c r="D8957" s="5" t="s">
        <v>26</v>
      </c>
      <c r="E8957" s="5">
        <v>22</v>
      </c>
      <c r="F8957" s="5">
        <v>75</v>
      </c>
      <c r="G8957" s="5">
        <v>1</v>
      </c>
      <c r="H8957" s="5">
        <v>0</v>
      </c>
      <c r="I8957" s="5">
        <v>0</v>
      </c>
      <c r="J8957" s="5">
        <v>1</v>
      </c>
      <c r="K8957" s="5">
        <v>0</v>
      </c>
      <c r="L8957" s="5">
        <v>0</v>
      </c>
      <c r="M8957" s="5">
        <v>1</v>
      </c>
      <c r="N8957" s="5">
        <v>0</v>
      </c>
      <c r="O8957" s="5">
        <v>0</v>
      </c>
      <c r="P8957" s="5">
        <v>10</v>
      </c>
      <c r="Q8957" s="5">
        <v>16</v>
      </c>
      <c r="R8957" s="5">
        <v>19</v>
      </c>
      <c r="S8957" s="5" t="s">
        <v>27</v>
      </c>
      <c r="T8957" s="5"/>
    </row>
    <row r="8958" spans="1:20" x14ac:dyDescent="0.25">
      <c r="A8958" s="5">
        <f>8951</f>
      </c>
      <c r="B8958" s="5" t="s">
        <v>8977</v>
      </c>
      <c r="C8958" s="5" t="s">
        <v>27</v>
      </c>
      <c r="D8958" s="5" t="s">
        <v>26</v>
      </c>
      <c r="E8958" s="5">
        <v>22</v>
      </c>
      <c r="F8958" s="5">
        <v>75</v>
      </c>
      <c r="G8958" s="5">
        <v>1</v>
      </c>
      <c r="H8958" s="5">
        <v>0</v>
      </c>
      <c r="I8958" s="5">
        <v>0</v>
      </c>
      <c r="J8958" s="5">
        <v>1</v>
      </c>
      <c r="K8958" s="5">
        <v>0</v>
      </c>
      <c r="L8958" s="5">
        <v>0</v>
      </c>
      <c r="M8958" s="5">
        <v>1</v>
      </c>
      <c r="N8958" s="5">
        <v>0</v>
      </c>
      <c r="O8958" s="5">
        <v>0</v>
      </c>
      <c r="P8958" s="5">
        <v>10</v>
      </c>
      <c r="Q8958" s="5">
        <v>16</v>
      </c>
      <c r="R8958" s="5">
        <v>19</v>
      </c>
      <c r="S8958" s="5" t="s">
        <v>27</v>
      </c>
      <c r="T8958" s="5"/>
    </row>
    <row r="8959" spans="1:20" x14ac:dyDescent="0.25">
      <c r="A8959" s="5">
        <f>8952</f>
      </c>
      <c r="B8959" s="5" t="s">
        <v>8978</v>
      </c>
      <c r="C8959" s="5" t="s">
        <v>27</v>
      </c>
      <c r="D8959" s="5" t="s">
        <v>26</v>
      </c>
      <c r="E8959" s="5">
        <v>22</v>
      </c>
      <c r="F8959" s="5">
        <v>75</v>
      </c>
      <c r="G8959" s="5">
        <v>1</v>
      </c>
      <c r="H8959" s="5">
        <v>0</v>
      </c>
      <c r="I8959" s="5">
        <v>0</v>
      </c>
      <c r="J8959" s="5">
        <v>1</v>
      </c>
      <c r="K8959" s="5">
        <v>0</v>
      </c>
      <c r="L8959" s="5">
        <v>0</v>
      </c>
      <c r="M8959" s="5">
        <v>1</v>
      </c>
      <c r="N8959" s="5">
        <v>0</v>
      </c>
      <c r="O8959" s="5">
        <v>0</v>
      </c>
      <c r="P8959" s="5">
        <v>10</v>
      </c>
      <c r="Q8959" s="5">
        <v>16</v>
      </c>
      <c r="R8959" s="5">
        <v>19</v>
      </c>
      <c r="S8959" s="5" t="s">
        <v>27</v>
      </c>
      <c r="T8959" s="5"/>
    </row>
    <row r="8960" spans="1:20" x14ac:dyDescent="0.25">
      <c r="A8960" s="5">
        <f>8953</f>
      </c>
      <c r="B8960" s="5" t="s">
        <v>8979</v>
      </c>
      <c r="C8960" s="5" t="s">
        <v>27</v>
      </c>
      <c r="D8960" s="5" t="s">
        <v>26</v>
      </c>
      <c r="E8960" s="5">
        <v>22</v>
      </c>
      <c r="F8960" s="5">
        <v>75</v>
      </c>
      <c r="G8960" s="5">
        <v>1</v>
      </c>
      <c r="H8960" s="5">
        <v>0</v>
      </c>
      <c r="I8960" s="5">
        <v>0</v>
      </c>
      <c r="J8960" s="5">
        <v>1</v>
      </c>
      <c r="K8960" s="5">
        <v>0</v>
      </c>
      <c r="L8960" s="5">
        <v>0</v>
      </c>
      <c r="M8960" s="5">
        <v>1</v>
      </c>
      <c r="N8960" s="5">
        <v>0</v>
      </c>
      <c r="O8960" s="5">
        <v>0</v>
      </c>
      <c r="P8960" s="5">
        <v>10</v>
      </c>
      <c r="Q8960" s="5">
        <v>16</v>
      </c>
      <c r="R8960" s="5">
        <v>19</v>
      </c>
      <c r="S8960" s="5" t="s">
        <v>27</v>
      </c>
      <c r="T8960" s="5"/>
    </row>
    <row r="8961" spans="1:20" x14ac:dyDescent="0.25">
      <c r="A8961" s="5">
        <f>8954</f>
      </c>
      <c r="B8961" s="5" t="s">
        <v>8980</v>
      </c>
      <c r="C8961" s="5" t="s">
        <v>27</v>
      </c>
      <c r="D8961" s="5" t="s">
        <v>26</v>
      </c>
      <c r="E8961" s="5">
        <v>22</v>
      </c>
      <c r="F8961" s="5">
        <v>75</v>
      </c>
      <c r="G8961" s="5">
        <v>1</v>
      </c>
      <c r="H8961" s="5">
        <v>0</v>
      </c>
      <c r="I8961" s="5">
        <v>0</v>
      </c>
      <c r="J8961" s="5">
        <v>1</v>
      </c>
      <c r="K8961" s="5">
        <v>0</v>
      </c>
      <c r="L8961" s="5">
        <v>0</v>
      </c>
      <c r="M8961" s="5">
        <v>1</v>
      </c>
      <c r="N8961" s="5">
        <v>0</v>
      </c>
      <c r="O8961" s="5">
        <v>0</v>
      </c>
      <c r="P8961" s="5">
        <v>10</v>
      </c>
      <c r="Q8961" s="5">
        <v>16</v>
      </c>
      <c r="R8961" s="5">
        <v>19</v>
      </c>
      <c r="S8961" s="5" t="s">
        <v>27</v>
      </c>
      <c r="T8961" s="5"/>
    </row>
    <row r="8962" spans="1:20" x14ac:dyDescent="0.25">
      <c r="A8962" s="5">
        <f>8955</f>
      </c>
      <c r="B8962" s="5" t="s">
        <v>8981</v>
      </c>
      <c r="C8962" s="5" t="s">
        <v>27</v>
      </c>
      <c r="D8962" s="5" t="s">
        <v>26</v>
      </c>
      <c r="E8962" s="5">
        <v>22</v>
      </c>
      <c r="F8962" s="5">
        <v>75</v>
      </c>
      <c r="G8962" s="5">
        <v>1</v>
      </c>
      <c r="H8962" s="5">
        <v>0</v>
      </c>
      <c r="I8962" s="5">
        <v>0</v>
      </c>
      <c r="J8962" s="5">
        <v>1</v>
      </c>
      <c r="K8962" s="5">
        <v>0</v>
      </c>
      <c r="L8962" s="5">
        <v>0</v>
      </c>
      <c r="M8962" s="5">
        <v>1</v>
      </c>
      <c r="N8962" s="5">
        <v>0</v>
      </c>
      <c r="O8962" s="5">
        <v>0</v>
      </c>
      <c r="P8962" s="5">
        <v>10</v>
      </c>
      <c r="Q8962" s="5">
        <v>16</v>
      </c>
      <c r="R8962" s="5">
        <v>19</v>
      </c>
      <c r="S8962" s="5" t="s">
        <v>27</v>
      </c>
      <c r="T8962" s="5"/>
    </row>
    <row r="8963" spans="1:20" x14ac:dyDescent="0.25">
      <c r="A8963" s="5">
        <f>8956</f>
      </c>
      <c r="B8963" s="5" t="s">
        <v>8982</v>
      </c>
      <c r="C8963" s="5" t="s">
        <v>27</v>
      </c>
      <c r="D8963" s="5" t="s">
        <v>26</v>
      </c>
      <c r="E8963" s="5">
        <v>22</v>
      </c>
      <c r="F8963" s="5">
        <v>75</v>
      </c>
      <c r="G8963" s="5">
        <v>1</v>
      </c>
      <c r="H8963" s="5">
        <v>0</v>
      </c>
      <c r="I8963" s="5">
        <v>0</v>
      </c>
      <c r="J8963" s="5">
        <v>1</v>
      </c>
      <c r="K8963" s="5">
        <v>0</v>
      </c>
      <c r="L8963" s="5">
        <v>0</v>
      </c>
      <c r="M8963" s="5">
        <v>1</v>
      </c>
      <c r="N8963" s="5">
        <v>0</v>
      </c>
      <c r="O8963" s="5">
        <v>0</v>
      </c>
      <c r="P8963" s="5">
        <v>10</v>
      </c>
      <c r="Q8963" s="5">
        <v>16</v>
      </c>
      <c r="R8963" s="5">
        <v>19</v>
      </c>
      <c r="S8963" s="5" t="s">
        <v>27</v>
      </c>
      <c r="T8963" s="5"/>
    </row>
    <row r="8964" spans="1:20" x14ac:dyDescent="0.25">
      <c r="A8964" s="5">
        <f>8957</f>
      </c>
      <c r="B8964" s="5" t="s">
        <v>8983</v>
      </c>
      <c r="C8964" s="5" t="s">
        <v>27</v>
      </c>
      <c r="D8964" s="5" t="s">
        <v>26</v>
      </c>
      <c r="E8964" s="5">
        <v>22</v>
      </c>
      <c r="F8964" s="5">
        <v>75</v>
      </c>
      <c r="G8964" s="5">
        <v>1</v>
      </c>
      <c r="H8964" s="5">
        <v>0</v>
      </c>
      <c r="I8964" s="5">
        <v>0</v>
      </c>
      <c r="J8964" s="5">
        <v>1</v>
      </c>
      <c r="K8964" s="5">
        <v>0</v>
      </c>
      <c r="L8964" s="5">
        <v>0</v>
      </c>
      <c r="M8964" s="5">
        <v>1</v>
      </c>
      <c r="N8964" s="5">
        <v>0</v>
      </c>
      <c r="O8964" s="5">
        <v>0</v>
      </c>
      <c r="P8964" s="5">
        <v>10</v>
      </c>
      <c r="Q8964" s="5">
        <v>16</v>
      </c>
      <c r="R8964" s="5">
        <v>19</v>
      </c>
      <c r="S8964" s="5" t="s">
        <v>27</v>
      </c>
      <c r="T8964" s="5"/>
    </row>
    <row r="8965" spans="1:20" x14ac:dyDescent="0.25">
      <c r="A8965" s="5">
        <f>8958</f>
      </c>
      <c r="B8965" s="5" t="s">
        <v>8984</v>
      </c>
      <c r="C8965" s="5" t="s">
        <v>27</v>
      </c>
      <c r="D8965" s="5" t="s">
        <v>26</v>
      </c>
      <c r="E8965" s="5">
        <v>22</v>
      </c>
      <c r="F8965" s="5">
        <v>75</v>
      </c>
      <c r="G8965" s="5">
        <v>1</v>
      </c>
      <c r="H8965" s="5">
        <v>0</v>
      </c>
      <c r="I8965" s="5">
        <v>0</v>
      </c>
      <c r="J8965" s="5">
        <v>1</v>
      </c>
      <c r="K8965" s="5">
        <v>0</v>
      </c>
      <c r="L8965" s="5">
        <v>0</v>
      </c>
      <c r="M8965" s="5">
        <v>1</v>
      </c>
      <c r="N8965" s="5">
        <v>0</v>
      </c>
      <c r="O8965" s="5">
        <v>0</v>
      </c>
      <c r="P8965" s="5">
        <v>10</v>
      </c>
      <c r="Q8965" s="5">
        <v>16</v>
      </c>
      <c r="R8965" s="5">
        <v>19</v>
      </c>
      <c r="S8965" s="5" t="s">
        <v>27</v>
      </c>
      <c r="T8965" s="5"/>
    </row>
    <row r="8966" spans="1:20" x14ac:dyDescent="0.25">
      <c r="A8966" s="5">
        <f>8959</f>
      </c>
      <c r="B8966" s="5" t="s">
        <v>8985</v>
      </c>
      <c r="C8966" s="5" t="s">
        <v>27</v>
      </c>
      <c r="D8966" s="5" t="s">
        <v>26</v>
      </c>
      <c r="E8966" s="5">
        <v>22</v>
      </c>
      <c r="F8966" s="5">
        <v>75</v>
      </c>
      <c r="G8966" s="5">
        <v>1</v>
      </c>
      <c r="H8966" s="5">
        <v>0</v>
      </c>
      <c r="I8966" s="5">
        <v>0</v>
      </c>
      <c r="J8966" s="5">
        <v>1</v>
      </c>
      <c r="K8966" s="5">
        <v>0</v>
      </c>
      <c r="L8966" s="5">
        <v>0</v>
      </c>
      <c r="M8966" s="5">
        <v>1</v>
      </c>
      <c r="N8966" s="5">
        <v>0</v>
      </c>
      <c r="O8966" s="5">
        <v>0</v>
      </c>
      <c r="P8966" s="5">
        <v>10</v>
      </c>
      <c r="Q8966" s="5">
        <v>16</v>
      </c>
      <c r="R8966" s="5">
        <v>19</v>
      </c>
      <c r="S8966" s="5" t="s">
        <v>27</v>
      </c>
      <c r="T8966" s="5"/>
    </row>
    <row r="8967" spans="1:20" x14ac:dyDescent="0.25">
      <c r="A8967" s="5">
        <f>8960</f>
      </c>
      <c r="B8967" s="5" t="s">
        <v>8986</v>
      </c>
      <c r="C8967" s="5" t="s">
        <v>27</v>
      </c>
      <c r="D8967" s="5" t="s">
        <v>26</v>
      </c>
      <c r="E8967" s="5">
        <v>22</v>
      </c>
      <c r="F8967" s="5">
        <v>75</v>
      </c>
      <c r="G8967" s="5">
        <v>1</v>
      </c>
      <c r="H8967" s="5">
        <v>0</v>
      </c>
      <c r="I8967" s="5">
        <v>0</v>
      </c>
      <c r="J8967" s="5">
        <v>1</v>
      </c>
      <c r="K8967" s="5">
        <v>0</v>
      </c>
      <c r="L8967" s="5">
        <v>0</v>
      </c>
      <c r="M8967" s="5">
        <v>1</v>
      </c>
      <c r="N8967" s="5">
        <v>0</v>
      </c>
      <c r="O8967" s="5">
        <v>0</v>
      </c>
      <c r="P8967" s="5">
        <v>10</v>
      </c>
      <c r="Q8967" s="5">
        <v>16</v>
      </c>
      <c r="R8967" s="5">
        <v>19</v>
      </c>
      <c r="S8967" s="5" t="s">
        <v>27</v>
      </c>
      <c r="T8967" s="5"/>
    </row>
    <row r="8968" spans="1:20" x14ac:dyDescent="0.25">
      <c r="A8968" s="5">
        <f>8961</f>
      </c>
      <c r="B8968" s="5" t="s">
        <v>8987</v>
      </c>
      <c r="C8968" s="5" t="s">
        <v>27</v>
      </c>
      <c r="D8968" s="5" t="s">
        <v>26</v>
      </c>
      <c r="E8968" s="5">
        <v>22</v>
      </c>
      <c r="F8968" s="5">
        <v>75</v>
      </c>
      <c r="G8968" s="5">
        <v>1</v>
      </c>
      <c r="H8968" s="5">
        <v>0</v>
      </c>
      <c r="I8968" s="5">
        <v>0</v>
      </c>
      <c r="J8968" s="5">
        <v>1</v>
      </c>
      <c r="K8968" s="5">
        <v>0</v>
      </c>
      <c r="L8968" s="5">
        <v>0</v>
      </c>
      <c r="M8968" s="5">
        <v>1</v>
      </c>
      <c r="N8968" s="5">
        <v>0</v>
      </c>
      <c r="O8968" s="5">
        <v>0</v>
      </c>
      <c r="P8968" s="5">
        <v>10</v>
      </c>
      <c r="Q8968" s="5">
        <v>16</v>
      </c>
      <c r="R8968" s="5">
        <v>19</v>
      </c>
      <c r="S8968" s="5" t="s">
        <v>27</v>
      </c>
      <c r="T8968" s="5"/>
    </row>
    <row r="8969" spans="1:20" x14ac:dyDescent="0.25">
      <c r="A8969" s="5">
        <f>8962</f>
      </c>
      <c r="B8969" s="5" t="s">
        <v>8988</v>
      </c>
      <c r="C8969" s="5" t="s">
        <v>26</v>
      </c>
      <c r="D8969" s="5" t="s">
        <v>26</v>
      </c>
      <c r="E8969" s="5">
        <v>0</v>
      </c>
      <c r="F8969" s="5">
        <v>0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5">
        <v>0</v>
      </c>
      <c r="M8969" s="5">
        <v>0</v>
      </c>
      <c r="N8969" s="5">
        <v>0</v>
      </c>
      <c r="O8969" s="5">
        <v>0</v>
      </c>
      <c r="P8969" s="5">
        <v>10</v>
      </c>
      <c r="Q8969" s="5">
        <v>0</v>
      </c>
      <c r="R8969" s="5">
        <v>0</v>
      </c>
      <c r="S8969" s="5" t="s">
        <v>26</v>
      </c>
      <c r="T8969" s="5"/>
    </row>
    <row r="8970" spans="1:20" x14ac:dyDescent="0.25">
      <c r="A8970" s="5">
        <f>8963</f>
      </c>
      <c r="B8970" s="5" t="s">
        <v>8989</v>
      </c>
      <c r="C8970" s="5" t="s">
        <v>26</v>
      </c>
      <c r="D8970" s="5" t="s">
        <v>26</v>
      </c>
      <c r="E8970" s="5">
        <v>0</v>
      </c>
      <c r="F8970" s="5">
        <v>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5">
        <v>0</v>
      </c>
      <c r="M8970" s="5">
        <v>0</v>
      </c>
      <c r="N8970" s="5">
        <v>0</v>
      </c>
      <c r="O8970" s="5">
        <v>0</v>
      </c>
      <c r="P8970" s="5">
        <v>10</v>
      </c>
      <c r="Q8970" s="5">
        <v>0</v>
      </c>
      <c r="R8970" s="5">
        <v>0</v>
      </c>
      <c r="S8970" s="5" t="s">
        <v>26</v>
      </c>
      <c r="T8970" s="5"/>
    </row>
    <row r="8971" spans="1:20" x14ac:dyDescent="0.25">
      <c r="A8971" s="5">
        <f>8964</f>
      </c>
      <c r="B8971" s="5" t="s">
        <v>8990</v>
      </c>
      <c r="C8971" s="5" t="s">
        <v>26</v>
      </c>
      <c r="D8971" s="5" t="s">
        <v>26</v>
      </c>
      <c r="E8971" s="5">
        <v>0</v>
      </c>
      <c r="F8971" s="5">
        <v>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5">
        <v>0</v>
      </c>
      <c r="M8971" s="5">
        <v>0</v>
      </c>
      <c r="N8971" s="5">
        <v>0</v>
      </c>
      <c r="O8971" s="5">
        <v>0</v>
      </c>
      <c r="P8971" s="5">
        <v>10</v>
      </c>
      <c r="Q8971" s="5">
        <v>0</v>
      </c>
      <c r="R8971" s="5">
        <v>0</v>
      </c>
      <c r="S8971" s="5" t="s">
        <v>26</v>
      </c>
      <c r="T8971" s="5"/>
    </row>
    <row r="8972" spans="1:20" x14ac:dyDescent="0.25">
      <c r="A8972" s="5">
        <f>8965</f>
      </c>
      <c r="B8972" s="5" t="s">
        <v>8991</v>
      </c>
      <c r="C8972" s="5" t="s">
        <v>26</v>
      </c>
      <c r="D8972" s="5" t="s">
        <v>26</v>
      </c>
      <c r="E8972" s="5">
        <v>0</v>
      </c>
      <c r="F8972" s="5">
        <v>0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5">
        <v>0</v>
      </c>
      <c r="M8972" s="5">
        <v>0</v>
      </c>
      <c r="N8972" s="5">
        <v>0</v>
      </c>
      <c r="O8972" s="5">
        <v>0</v>
      </c>
      <c r="P8972" s="5">
        <v>10</v>
      </c>
      <c r="Q8972" s="5">
        <v>0</v>
      </c>
      <c r="R8972" s="5">
        <v>0</v>
      </c>
      <c r="S8972" s="5" t="s">
        <v>26</v>
      </c>
      <c r="T8972" s="5"/>
    </row>
    <row r="8973" spans="1:20" x14ac:dyDescent="0.25">
      <c r="A8973" s="5">
        <f>8966</f>
      </c>
      <c r="B8973" s="5" t="s">
        <v>8992</v>
      </c>
      <c r="C8973" s="5" t="s">
        <v>26</v>
      </c>
      <c r="D8973" s="5" t="s">
        <v>26</v>
      </c>
      <c r="E8973" s="5">
        <v>0</v>
      </c>
      <c r="F8973" s="5">
        <v>0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5">
        <v>0</v>
      </c>
      <c r="M8973" s="5">
        <v>0</v>
      </c>
      <c r="N8973" s="5">
        <v>0</v>
      </c>
      <c r="O8973" s="5">
        <v>0</v>
      </c>
      <c r="P8973" s="5">
        <v>10</v>
      </c>
      <c r="Q8973" s="5">
        <v>0</v>
      </c>
      <c r="R8973" s="5">
        <v>0</v>
      </c>
      <c r="S8973" s="5" t="s">
        <v>26</v>
      </c>
      <c r="T8973" s="5"/>
    </row>
    <row r="8974" spans="1:20" x14ac:dyDescent="0.25">
      <c r="A8974" s="5">
        <f>8967</f>
      </c>
      <c r="B8974" s="5" t="s">
        <v>8993</v>
      </c>
      <c r="C8974" s="5" t="s">
        <v>26</v>
      </c>
      <c r="D8974" s="5" t="s">
        <v>26</v>
      </c>
      <c r="E8974" s="5">
        <v>0</v>
      </c>
      <c r="F8974" s="5">
        <v>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5">
        <v>0</v>
      </c>
      <c r="M8974" s="5">
        <v>0</v>
      </c>
      <c r="N8974" s="5">
        <v>0</v>
      </c>
      <c r="O8974" s="5">
        <v>0</v>
      </c>
      <c r="P8974" s="5">
        <v>10</v>
      </c>
      <c r="Q8974" s="5">
        <v>0</v>
      </c>
      <c r="R8974" s="5">
        <v>0</v>
      </c>
      <c r="S8974" s="5" t="s">
        <v>26</v>
      </c>
      <c r="T8974" s="5"/>
    </row>
    <row r="8975" spans="1:20" x14ac:dyDescent="0.25">
      <c r="A8975" s="5">
        <f>8968</f>
      </c>
      <c r="B8975" s="5" t="s">
        <v>8994</v>
      </c>
      <c r="C8975" s="5" t="s">
        <v>26</v>
      </c>
      <c r="D8975" s="5" t="s">
        <v>26</v>
      </c>
      <c r="E8975" s="5">
        <v>0</v>
      </c>
      <c r="F8975" s="5">
        <v>0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5">
        <v>0</v>
      </c>
      <c r="M8975" s="5">
        <v>0</v>
      </c>
      <c r="N8975" s="5">
        <v>0</v>
      </c>
      <c r="O8975" s="5">
        <v>0</v>
      </c>
      <c r="P8975" s="5">
        <v>10</v>
      </c>
      <c r="Q8975" s="5">
        <v>0</v>
      </c>
      <c r="R8975" s="5">
        <v>0</v>
      </c>
      <c r="S8975" s="5" t="s">
        <v>26</v>
      </c>
      <c r="T8975" s="5"/>
    </row>
    <row r="8976" spans="1:20" x14ac:dyDescent="0.25">
      <c r="A8976" s="5">
        <f>8969</f>
      </c>
      <c r="B8976" s="5" t="s">
        <v>8995</v>
      </c>
      <c r="C8976" s="5" t="s">
        <v>26</v>
      </c>
      <c r="D8976" s="5" t="s">
        <v>26</v>
      </c>
      <c r="E8976" s="5">
        <v>0</v>
      </c>
      <c r="F8976" s="5">
        <v>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5">
        <v>0</v>
      </c>
      <c r="M8976" s="5">
        <v>0</v>
      </c>
      <c r="N8976" s="5">
        <v>0</v>
      </c>
      <c r="O8976" s="5">
        <v>0</v>
      </c>
      <c r="P8976" s="5">
        <v>10</v>
      </c>
      <c r="Q8976" s="5">
        <v>0</v>
      </c>
      <c r="R8976" s="5">
        <v>0</v>
      </c>
      <c r="S8976" s="5" t="s">
        <v>26</v>
      </c>
      <c r="T8976" s="5"/>
    </row>
    <row r="8977" spans="1:20" x14ac:dyDescent="0.25">
      <c r="A8977" s="5">
        <f>8970</f>
      </c>
      <c r="B8977" s="5" t="s">
        <v>8996</v>
      </c>
      <c r="C8977" s="5" t="s">
        <v>26</v>
      </c>
      <c r="D8977" s="5" t="s">
        <v>26</v>
      </c>
      <c r="E8977" s="5">
        <v>0</v>
      </c>
      <c r="F8977" s="5">
        <v>0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5">
        <v>0</v>
      </c>
      <c r="M8977" s="5">
        <v>0</v>
      </c>
      <c r="N8977" s="5">
        <v>0</v>
      </c>
      <c r="O8977" s="5">
        <v>0</v>
      </c>
      <c r="P8977" s="5">
        <v>10</v>
      </c>
      <c r="Q8977" s="5">
        <v>0</v>
      </c>
      <c r="R8977" s="5">
        <v>0</v>
      </c>
      <c r="S8977" s="5" t="s">
        <v>26</v>
      </c>
      <c r="T8977" s="5"/>
    </row>
    <row r="8978" spans="1:20" x14ac:dyDescent="0.25">
      <c r="A8978" s="5">
        <f>8971</f>
      </c>
      <c r="B8978" s="5" t="s">
        <v>8997</v>
      </c>
      <c r="C8978" s="5" t="s">
        <v>26</v>
      </c>
      <c r="D8978" s="5" t="s">
        <v>26</v>
      </c>
      <c r="E8978" s="5">
        <v>0</v>
      </c>
      <c r="F8978" s="5">
        <v>0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5">
        <v>0</v>
      </c>
      <c r="M8978" s="5">
        <v>0</v>
      </c>
      <c r="N8978" s="5">
        <v>0</v>
      </c>
      <c r="O8978" s="5">
        <v>0</v>
      </c>
      <c r="P8978" s="5">
        <v>10</v>
      </c>
      <c r="Q8978" s="5">
        <v>0</v>
      </c>
      <c r="R8978" s="5">
        <v>0</v>
      </c>
      <c r="S8978" s="5" t="s">
        <v>26</v>
      </c>
      <c r="T8978" s="5"/>
    </row>
    <row r="8979" spans="1:20" x14ac:dyDescent="0.25">
      <c r="A8979" s="5">
        <f>8972</f>
      </c>
      <c r="B8979" s="5" t="s">
        <v>8998</v>
      </c>
      <c r="C8979" s="5" t="s">
        <v>26</v>
      </c>
      <c r="D8979" s="5" t="s">
        <v>26</v>
      </c>
      <c r="E8979" s="5">
        <v>0</v>
      </c>
      <c r="F8979" s="5">
        <v>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5">
        <v>0</v>
      </c>
      <c r="M8979" s="5">
        <v>0</v>
      </c>
      <c r="N8979" s="5">
        <v>0</v>
      </c>
      <c r="O8979" s="5">
        <v>0</v>
      </c>
      <c r="P8979" s="5">
        <v>10</v>
      </c>
      <c r="Q8979" s="5">
        <v>0</v>
      </c>
      <c r="R8979" s="5">
        <v>0</v>
      </c>
      <c r="S8979" s="5" t="s">
        <v>26</v>
      </c>
      <c r="T8979" s="5"/>
    </row>
    <row r="8980" spans="1:20" x14ac:dyDescent="0.25">
      <c r="A8980" s="5">
        <f>8973</f>
      </c>
      <c r="B8980" s="5" t="s">
        <v>8999</v>
      </c>
      <c r="C8980" s="5" t="s">
        <v>26</v>
      </c>
      <c r="D8980" s="5" t="s">
        <v>26</v>
      </c>
      <c r="E8980" s="5">
        <v>0</v>
      </c>
      <c r="F8980" s="5">
        <v>0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5">
        <v>0</v>
      </c>
      <c r="M8980" s="5">
        <v>0</v>
      </c>
      <c r="N8980" s="5">
        <v>0</v>
      </c>
      <c r="O8980" s="5">
        <v>0</v>
      </c>
      <c r="P8980" s="5">
        <v>10</v>
      </c>
      <c r="Q8980" s="5">
        <v>0</v>
      </c>
      <c r="R8980" s="5">
        <v>0</v>
      </c>
      <c r="S8980" s="5" t="s">
        <v>26</v>
      </c>
      <c r="T8980" s="5"/>
    </row>
    <row r="8981" spans="1:20" x14ac:dyDescent="0.25">
      <c r="A8981" s="5">
        <f>8974</f>
      </c>
      <c r="B8981" s="5" t="s">
        <v>9000</v>
      </c>
      <c r="C8981" s="5" t="s">
        <v>26</v>
      </c>
      <c r="D8981" s="5" t="s">
        <v>27</v>
      </c>
      <c r="E8981" s="5">
        <v>0</v>
      </c>
      <c r="F8981" s="5">
        <v>0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5">
        <v>0</v>
      </c>
      <c r="M8981" s="5">
        <v>0</v>
      </c>
      <c r="N8981" s="5">
        <v>0</v>
      </c>
      <c r="O8981" s="5">
        <v>0</v>
      </c>
      <c r="P8981" s="5">
        <v>10</v>
      </c>
      <c r="Q8981" s="5">
        <v>0</v>
      </c>
      <c r="R8981" s="5">
        <v>0</v>
      </c>
      <c r="S8981" s="5" t="s">
        <v>26</v>
      </c>
      <c r="T8981" s="5"/>
    </row>
    <row r="8982" spans="1:20" x14ac:dyDescent="0.25">
      <c r="A8982" s="5">
        <f>8975</f>
      </c>
      <c r="B8982" s="5" t="s">
        <v>9001</v>
      </c>
      <c r="C8982" s="5" t="s">
        <v>26</v>
      </c>
      <c r="D8982" s="5" t="s">
        <v>27</v>
      </c>
      <c r="E8982" s="5">
        <v>0</v>
      </c>
      <c r="F8982" s="5">
        <v>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5">
        <v>0</v>
      </c>
      <c r="M8982" s="5">
        <v>0</v>
      </c>
      <c r="N8982" s="5">
        <v>0</v>
      </c>
      <c r="O8982" s="5">
        <v>0</v>
      </c>
      <c r="P8982" s="5">
        <v>10</v>
      </c>
      <c r="Q8982" s="5">
        <v>0</v>
      </c>
      <c r="R8982" s="5">
        <v>0</v>
      </c>
      <c r="S8982" s="5" t="s">
        <v>26</v>
      </c>
      <c r="T8982" s="5"/>
    </row>
    <row r="8983" spans="1:20" x14ac:dyDescent="0.25">
      <c r="A8983" s="5">
        <f>8976</f>
      </c>
      <c r="B8983" s="5" t="s">
        <v>9002</v>
      </c>
      <c r="C8983" s="5" t="s">
        <v>26</v>
      </c>
      <c r="D8983" s="5" t="s">
        <v>27</v>
      </c>
      <c r="E8983" s="5">
        <v>0</v>
      </c>
      <c r="F8983" s="5">
        <v>0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5">
        <v>0</v>
      </c>
      <c r="M8983" s="5">
        <v>0</v>
      </c>
      <c r="N8983" s="5">
        <v>0</v>
      </c>
      <c r="O8983" s="5">
        <v>0</v>
      </c>
      <c r="P8983" s="5">
        <v>10</v>
      </c>
      <c r="Q8983" s="5">
        <v>0</v>
      </c>
      <c r="R8983" s="5">
        <v>0</v>
      </c>
      <c r="S8983" s="5" t="s">
        <v>26</v>
      </c>
      <c r="T8983" s="5"/>
    </row>
    <row r="8984" spans="1:20" x14ac:dyDescent="0.25">
      <c r="A8984" s="5">
        <f>8977</f>
      </c>
      <c r="B8984" s="5" t="s">
        <v>9003</v>
      </c>
      <c r="C8984" s="5" t="s">
        <v>27</v>
      </c>
      <c r="D8984" s="5" t="s">
        <v>26</v>
      </c>
      <c r="E8984" s="5">
        <v>0</v>
      </c>
      <c r="F8984" s="5">
        <v>0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5">
        <v>0</v>
      </c>
      <c r="M8984" s="5">
        <v>0</v>
      </c>
      <c r="N8984" s="5">
        <v>0</v>
      </c>
      <c r="O8984" s="5">
        <v>0</v>
      </c>
      <c r="P8984" s="5">
        <v>10</v>
      </c>
      <c r="Q8984" s="5">
        <v>0</v>
      </c>
      <c r="R8984" s="5">
        <v>0</v>
      </c>
      <c r="S8984" s="5" t="s">
        <v>26</v>
      </c>
      <c r="T8984" s="5"/>
    </row>
    <row r="8985" spans="1:20" x14ac:dyDescent="0.25">
      <c r="A8985" s="5">
        <f>8978</f>
      </c>
      <c r="B8985" s="5" t="s">
        <v>9004</v>
      </c>
      <c r="C8985" s="5" t="s">
        <v>27</v>
      </c>
      <c r="D8985" s="5" t="s">
        <v>26</v>
      </c>
      <c r="E8985" s="5">
        <v>0</v>
      </c>
      <c r="F8985" s="5">
        <v>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5">
        <v>0</v>
      </c>
      <c r="M8985" s="5">
        <v>0</v>
      </c>
      <c r="N8985" s="5">
        <v>0</v>
      </c>
      <c r="O8985" s="5">
        <v>0</v>
      </c>
      <c r="P8985" s="5">
        <v>10</v>
      </c>
      <c r="Q8985" s="5">
        <v>0</v>
      </c>
      <c r="R8985" s="5">
        <v>0</v>
      </c>
      <c r="S8985" s="5" t="s">
        <v>26</v>
      </c>
      <c r="T8985" s="5"/>
    </row>
    <row r="8986" spans="1:20" x14ac:dyDescent="0.25">
      <c r="A8986" s="5">
        <f>8979</f>
      </c>
      <c r="B8986" s="5" t="s">
        <v>9005</v>
      </c>
      <c r="C8986" s="5" t="s">
        <v>27</v>
      </c>
      <c r="D8986" s="5" t="s">
        <v>26</v>
      </c>
      <c r="E8986" s="5">
        <v>0</v>
      </c>
      <c r="F8986" s="5">
        <v>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5">
        <v>0</v>
      </c>
      <c r="M8986" s="5">
        <v>0</v>
      </c>
      <c r="N8986" s="5">
        <v>0</v>
      </c>
      <c r="O8986" s="5">
        <v>0</v>
      </c>
      <c r="P8986" s="5">
        <v>10</v>
      </c>
      <c r="Q8986" s="5">
        <v>0</v>
      </c>
      <c r="R8986" s="5">
        <v>0</v>
      </c>
      <c r="S8986" s="5" t="s">
        <v>26</v>
      </c>
      <c r="T8986" s="5"/>
    </row>
    <row r="8987" spans="1:20" x14ac:dyDescent="0.25">
      <c r="A8987" s="5">
        <f>8980</f>
      </c>
      <c r="B8987" s="5" t="s">
        <v>9006</v>
      </c>
      <c r="C8987" s="5" t="s">
        <v>27</v>
      </c>
      <c r="D8987" s="5" t="s">
        <v>26</v>
      </c>
      <c r="E8987" s="5">
        <v>0</v>
      </c>
      <c r="F8987" s="5">
        <v>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5">
        <v>0</v>
      </c>
      <c r="M8987" s="5">
        <v>0</v>
      </c>
      <c r="N8987" s="5">
        <v>0</v>
      </c>
      <c r="O8987" s="5">
        <v>0</v>
      </c>
      <c r="P8987" s="5">
        <v>10</v>
      </c>
      <c r="Q8987" s="5">
        <v>0</v>
      </c>
      <c r="R8987" s="5">
        <v>0</v>
      </c>
      <c r="S8987" s="5" t="s">
        <v>26</v>
      </c>
      <c r="T8987" s="5"/>
    </row>
    <row r="8988" spans="1:20" x14ac:dyDescent="0.25">
      <c r="A8988" s="5">
        <f>8981</f>
      </c>
      <c r="B8988" s="5" t="s">
        <v>9007</v>
      </c>
      <c r="C8988" s="5" t="s">
        <v>27</v>
      </c>
      <c r="D8988" s="5" t="s">
        <v>26</v>
      </c>
      <c r="E8988" s="5">
        <v>0</v>
      </c>
      <c r="F8988" s="5">
        <v>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5">
        <v>0</v>
      </c>
      <c r="M8988" s="5">
        <v>0</v>
      </c>
      <c r="N8988" s="5">
        <v>0</v>
      </c>
      <c r="O8988" s="5">
        <v>0</v>
      </c>
      <c r="P8988" s="5">
        <v>10</v>
      </c>
      <c r="Q8988" s="5">
        <v>0</v>
      </c>
      <c r="R8988" s="5">
        <v>0</v>
      </c>
      <c r="S8988" s="5" t="s">
        <v>26</v>
      </c>
      <c r="T8988" s="5"/>
    </row>
    <row r="8989" spans="1:20" x14ac:dyDescent="0.25">
      <c r="A8989" s="5">
        <f>8982</f>
      </c>
      <c r="B8989" s="5" t="s">
        <v>9008</v>
      </c>
      <c r="C8989" s="5" t="s">
        <v>27</v>
      </c>
      <c r="D8989" s="5" t="s">
        <v>26</v>
      </c>
      <c r="E8989" s="5">
        <v>0</v>
      </c>
      <c r="F8989" s="5">
        <v>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5">
        <v>0</v>
      </c>
      <c r="N8989" s="5">
        <v>0</v>
      </c>
      <c r="O8989" s="5">
        <v>0</v>
      </c>
      <c r="P8989" s="5">
        <v>10</v>
      </c>
      <c r="Q8989" s="5">
        <v>0</v>
      </c>
      <c r="R8989" s="5">
        <v>0</v>
      </c>
      <c r="S8989" s="5" t="s">
        <v>26</v>
      </c>
      <c r="T8989" s="5"/>
    </row>
    <row r="8990" spans="1:20" x14ac:dyDescent="0.25">
      <c r="A8990" s="5">
        <f>8983</f>
      </c>
      <c r="B8990" s="5" t="s">
        <v>9009</v>
      </c>
      <c r="C8990" s="5" t="s">
        <v>27</v>
      </c>
      <c r="D8990" s="5" t="s">
        <v>26</v>
      </c>
      <c r="E8990" s="5">
        <v>0</v>
      </c>
      <c r="F8990" s="5">
        <v>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5">
        <v>0</v>
      </c>
      <c r="M8990" s="5">
        <v>0</v>
      </c>
      <c r="N8990" s="5">
        <v>0</v>
      </c>
      <c r="O8990" s="5">
        <v>0</v>
      </c>
      <c r="P8990" s="5">
        <v>10</v>
      </c>
      <c r="Q8990" s="5">
        <v>0</v>
      </c>
      <c r="R8990" s="5">
        <v>0</v>
      </c>
      <c r="S8990" s="5" t="s">
        <v>26</v>
      </c>
      <c r="T8990" s="5"/>
    </row>
    <row r="8991" spans="1:20" x14ac:dyDescent="0.25">
      <c r="A8991" s="5">
        <f>8984</f>
      </c>
      <c r="B8991" s="5" t="s">
        <v>9010</v>
      </c>
      <c r="C8991" s="5" t="s">
        <v>27</v>
      </c>
      <c r="D8991" s="5" t="s">
        <v>26</v>
      </c>
      <c r="E8991" s="5">
        <v>0</v>
      </c>
      <c r="F8991" s="5">
        <v>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5">
        <v>0</v>
      </c>
      <c r="M8991" s="5">
        <v>0</v>
      </c>
      <c r="N8991" s="5">
        <v>0</v>
      </c>
      <c r="O8991" s="5">
        <v>0</v>
      </c>
      <c r="P8991" s="5">
        <v>10</v>
      </c>
      <c r="Q8991" s="5">
        <v>0</v>
      </c>
      <c r="R8991" s="5">
        <v>0</v>
      </c>
      <c r="S8991" s="5" t="s">
        <v>26</v>
      </c>
      <c r="T8991" s="5"/>
    </row>
    <row r="8992" spans="1:20" x14ac:dyDescent="0.25">
      <c r="A8992" s="5">
        <f>8985</f>
      </c>
      <c r="B8992" s="5" t="s">
        <v>9011</v>
      </c>
      <c r="C8992" s="5" t="s">
        <v>27</v>
      </c>
      <c r="D8992" s="5" t="s">
        <v>26</v>
      </c>
      <c r="E8992" s="5">
        <v>0</v>
      </c>
      <c r="F8992" s="5">
        <v>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5">
        <v>0</v>
      </c>
      <c r="M8992" s="5">
        <v>0</v>
      </c>
      <c r="N8992" s="5">
        <v>0</v>
      </c>
      <c r="O8992" s="5">
        <v>0</v>
      </c>
      <c r="P8992" s="5">
        <v>10</v>
      </c>
      <c r="Q8992" s="5">
        <v>0</v>
      </c>
      <c r="R8992" s="5">
        <v>0</v>
      </c>
      <c r="S8992" s="5" t="s">
        <v>26</v>
      </c>
      <c r="T8992" s="5"/>
    </row>
    <row r="8993" spans="1:20" x14ac:dyDescent="0.25">
      <c r="A8993" s="5">
        <f>8986</f>
      </c>
      <c r="B8993" s="5" t="s">
        <v>9012</v>
      </c>
      <c r="C8993" s="5" t="s">
        <v>27</v>
      </c>
      <c r="D8993" s="5" t="s">
        <v>26</v>
      </c>
      <c r="E8993" s="5">
        <v>0</v>
      </c>
      <c r="F8993" s="5">
        <v>0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5">
        <v>0</v>
      </c>
      <c r="M8993" s="5">
        <v>0</v>
      </c>
      <c r="N8993" s="5">
        <v>0</v>
      </c>
      <c r="O8993" s="5">
        <v>0</v>
      </c>
      <c r="P8993" s="5">
        <v>10</v>
      </c>
      <c r="Q8993" s="5">
        <v>0</v>
      </c>
      <c r="R8993" s="5">
        <v>0</v>
      </c>
      <c r="S8993" s="5" t="s">
        <v>26</v>
      </c>
      <c r="T8993" s="5"/>
    </row>
    <row r="8994" spans="1:20" x14ac:dyDescent="0.25">
      <c r="A8994" s="5">
        <f>8987</f>
      </c>
      <c r="B8994" s="5" t="s">
        <v>9013</v>
      </c>
      <c r="C8994" s="5" t="s">
        <v>27</v>
      </c>
      <c r="D8994" s="5" t="s">
        <v>26</v>
      </c>
      <c r="E8994" s="5">
        <v>0</v>
      </c>
      <c r="F8994" s="5">
        <v>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5">
        <v>0</v>
      </c>
      <c r="M8994" s="5">
        <v>0</v>
      </c>
      <c r="N8994" s="5">
        <v>0</v>
      </c>
      <c r="O8994" s="5">
        <v>0</v>
      </c>
      <c r="P8994" s="5">
        <v>10</v>
      </c>
      <c r="Q8994" s="5">
        <v>0</v>
      </c>
      <c r="R8994" s="5">
        <v>0</v>
      </c>
      <c r="S8994" s="5" t="s">
        <v>26</v>
      </c>
      <c r="T8994" s="5"/>
    </row>
    <row r="8995" spans="1:20" x14ac:dyDescent="0.25">
      <c r="A8995" s="5">
        <f>8988</f>
      </c>
      <c r="B8995" s="5" t="s">
        <v>9014</v>
      </c>
      <c r="C8995" s="5" t="s">
        <v>27</v>
      </c>
      <c r="D8995" s="5" t="s">
        <v>26</v>
      </c>
      <c r="E8995" s="5">
        <v>0</v>
      </c>
      <c r="F8995" s="5">
        <v>0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5">
        <v>0</v>
      </c>
      <c r="M8995" s="5">
        <v>0</v>
      </c>
      <c r="N8995" s="5">
        <v>0</v>
      </c>
      <c r="O8995" s="5">
        <v>0</v>
      </c>
      <c r="P8995" s="5">
        <v>10</v>
      </c>
      <c r="Q8995" s="5">
        <v>0</v>
      </c>
      <c r="R8995" s="5">
        <v>0</v>
      </c>
      <c r="S8995" s="5" t="s">
        <v>26</v>
      </c>
      <c r="T8995" s="5"/>
    </row>
    <row r="8996" spans="1:20" x14ac:dyDescent="0.25">
      <c r="A8996" s="5">
        <f>8989</f>
      </c>
      <c r="B8996" s="5" t="s">
        <v>9015</v>
      </c>
      <c r="C8996" s="5" t="s">
        <v>27</v>
      </c>
      <c r="D8996" s="5" t="s">
        <v>26</v>
      </c>
      <c r="E8996" s="5">
        <v>0</v>
      </c>
      <c r="F8996" s="5">
        <v>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5">
        <v>0</v>
      </c>
      <c r="M8996" s="5">
        <v>0</v>
      </c>
      <c r="N8996" s="5">
        <v>0</v>
      </c>
      <c r="O8996" s="5">
        <v>0</v>
      </c>
      <c r="P8996" s="5">
        <v>10</v>
      </c>
      <c r="Q8996" s="5">
        <v>0</v>
      </c>
      <c r="R8996" s="5">
        <v>0</v>
      </c>
      <c r="S8996" s="5" t="s">
        <v>26</v>
      </c>
      <c r="T8996" s="5"/>
    </row>
    <row r="8997" spans="1:20" x14ac:dyDescent="0.25">
      <c r="A8997" s="5">
        <f>8990</f>
      </c>
      <c r="B8997" s="5" t="s">
        <v>9016</v>
      </c>
      <c r="C8997" s="5" t="s">
        <v>27</v>
      </c>
      <c r="D8997" s="5" t="s">
        <v>26</v>
      </c>
      <c r="E8997" s="5">
        <v>0</v>
      </c>
      <c r="F8997" s="5">
        <v>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5">
        <v>0</v>
      </c>
      <c r="M8997" s="5">
        <v>0</v>
      </c>
      <c r="N8997" s="5">
        <v>0</v>
      </c>
      <c r="O8997" s="5">
        <v>0</v>
      </c>
      <c r="P8997" s="5">
        <v>10</v>
      </c>
      <c r="Q8997" s="5">
        <v>0</v>
      </c>
      <c r="R8997" s="5">
        <v>0</v>
      </c>
      <c r="S8997" s="5" t="s">
        <v>26</v>
      </c>
      <c r="T8997" s="5"/>
    </row>
    <row r="8998" spans="1:20" x14ac:dyDescent="0.25">
      <c r="A8998" s="5">
        <f>8991</f>
      </c>
      <c r="B8998" s="5" t="s">
        <v>9017</v>
      </c>
      <c r="C8998" s="5" t="s">
        <v>27</v>
      </c>
      <c r="D8998" s="5" t="s">
        <v>26</v>
      </c>
      <c r="E8998" s="5">
        <v>0</v>
      </c>
      <c r="F8998" s="5">
        <v>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5">
        <v>0</v>
      </c>
      <c r="N8998" s="5">
        <v>0</v>
      </c>
      <c r="O8998" s="5">
        <v>0</v>
      </c>
      <c r="P8998" s="5">
        <v>10</v>
      </c>
      <c r="Q8998" s="5">
        <v>0</v>
      </c>
      <c r="R8998" s="5">
        <v>0</v>
      </c>
      <c r="S8998" s="5" t="s">
        <v>26</v>
      </c>
      <c r="T8998" s="5"/>
    </row>
    <row r="8999" spans="1:20" x14ac:dyDescent="0.25">
      <c r="A8999" s="5">
        <f>8992</f>
      </c>
      <c r="B8999" s="5" t="s">
        <v>9018</v>
      </c>
      <c r="C8999" s="5" t="s">
        <v>27</v>
      </c>
      <c r="D8999" s="5" t="s">
        <v>26</v>
      </c>
      <c r="E8999" s="5">
        <v>0</v>
      </c>
      <c r="F8999" s="5">
        <v>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5">
        <v>0</v>
      </c>
      <c r="N8999" s="5">
        <v>0</v>
      </c>
      <c r="O8999" s="5">
        <v>0</v>
      </c>
      <c r="P8999" s="5">
        <v>10</v>
      </c>
      <c r="Q8999" s="5">
        <v>0</v>
      </c>
      <c r="R8999" s="5">
        <v>0</v>
      </c>
      <c r="S8999" s="5" t="s">
        <v>26</v>
      </c>
      <c r="T8999" s="5"/>
    </row>
    <row r="9000" spans="1:20" x14ac:dyDescent="0.25">
      <c r="A9000" s="5">
        <f>8993</f>
      </c>
      <c r="B9000" s="5" t="s">
        <v>9019</v>
      </c>
      <c r="C9000" s="5" t="s">
        <v>27</v>
      </c>
      <c r="D9000" s="5" t="s">
        <v>26</v>
      </c>
      <c r="E9000" s="5">
        <v>0</v>
      </c>
      <c r="F9000" s="5">
        <v>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5">
        <v>0</v>
      </c>
      <c r="N9000" s="5">
        <v>0</v>
      </c>
      <c r="O9000" s="5">
        <v>0</v>
      </c>
      <c r="P9000" s="5">
        <v>10</v>
      </c>
      <c r="Q9000" s="5">
        <v>0</v>
      </c>
      <c r="R9000" s="5">
        <v>0</v>
      </c>
      <c r="S9000" s="5" t="s">
        <v>26</v>
      </c>
      <c r="T9000" s="5"/>
    </row>
    <row r="9001" spans="1:20" x14ac:dyDescent="0.25">
      <c r="A9001" s="5">
        <f>8994</f>
      </c>
      <c r="B9001" s="5" t="s">
        <v>9020</v>
      </c>
      <c r="C9001" s="5" t="s">
        <v>27</v>
      </c>
      <c r="D9001" s="5" t="s">
        <v>26</v>
      </c>
      <c r="E9001" s="5">
        <v>0</v>
      </c>
      <c r="F9001" s="5">
        <v>0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5">
        <v>0</v>
      </c>
      <c r="M9001" s="5">
        <v>0</v>
      </c>
      <c r="N9001" s="5">
        <v>0</v>
      </c>
      <c r="O9001" s="5">
        <v>0</v>
      </c>
      <c r="P9001" s="5">
        <v>10</v>
      </c>
      <c r="Q9001" s="5">
        <v>0</v>
      </c>
      <c r="R9001" s="5">
        <v>0</v>
      </c>
      <c r="S9001" s="5" t="s">
        <v>26</v>
      </c>
      <c r="T9001" s="5"/>
    </row>
    <row r="9002" spans="1:20" x14ac:dyDescent="0.25">
      <c r="A9002" s="5">
        <f>8995</f>
      </c>
      <c r="B9002" s="5" t="s">
        <v>9021</v>
      </c>
      <c r="C9002" s="5" t="s">
        <v>27</v>
      </c>
      <c r="D9002" s="5" t="s">
        <v>26</v>
      </c>
      <c r="E9002" s="5">
        <v>0</v>
      </c>
      <c r="F9002" s="5">
        <v>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5">
        <v>0</v>
      </c>
      <c r="M9002" s="5">
        <v>0</v>
      </c>
      <c r="N9002" s="5">
        <v>0</v>
      </c>
      <c r="O9002" s="5">
        <v>0</v>
      </c>
      <c r="P9002" s="5">
        <v>10</v>
      </c>
      <c r="Q9002" s="5">
        <v>0</v>
      </c>
      <c r="R9002" s="5">
        <v>0</v>
      </c>
      <c r="S9002" s="5" t="s">
        <v>26</v>
      </c>
      <c r="T9002" s="5"/>
    </row>
    <row r="9003" spans="1:20" x14ac:dyDescent="0.25">
      <c r="A9003" s="5">
        <f>8996</f>
      </c>
      <c r="B9003" s="5" t="s">
        <v>9022</v>
      </c>
      <c r="C9003" s="5" t="s">
        <v>27</v>
      </c>
      <c r="D9003" s="5" t="s">
        <v>26</v>
      </c>
      <c r="E9003" s="5">
        <v>0</v>
      </c>
      <c r="F9003" s="5">
        <v>0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5">
        <v>0</v>
      </c>
      <c r="M9003" s="5">
        <v>0</v>
      </c>
      <c r="N9003" s="5">
        <v>0</v>
      </c>
      <c r="O9003" s="5">
        <v>0</v>
      </c>
      <c r="P9003" s="5">
        <v>10</v>
      </c>
      <c r="Q9003" s="5">
        <v>0</v>
      </c>
      <c r="R9003" s="5">
        <v>0</v>
      </c>
      <c r="S9003" s="5" t="s">
        <v>26</v>
      </c>
      <c r="T9003" s="5"/>
    </row>
    <row r="9004" spans="1:20" x14ac:dyDescent="0.25">
      <c r="A9004" s="5">
        <f>8997</f>
      </c>
      <c r="B9004" s="5" t="s">
        <v>9023</v>
      </c>
      <c r="C9004" s="5" t="s">
        <v>27</v>
      </c>
      <c r="D9004" s="5" t="s">
        <v>26</v>
      </c>
      <c r="E9004" s="5">
        <v>0</v>
      </c>
      <c r="F9004" s="5">
        <v>0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5">
        <v>0</v>
      </c>
      <c r="M9004" s="5">
        <v>0</v>
      </c>
      <c r="N9004" s="5">
        <v>0</v>
      </c>
      <c r="O9004" s="5">
        <v>0</v>
      </c>
      <c r="P9004" s="5">
        <v>10</v>
      </c>
      <c r="Q9004" s="5">
        <v>0</v>
      </c>
      <c r="R9004" s="5">
        <v>0</v>
      </c>
      <c r="S9004" s="5" t="s">
        <v>26</v>
      </c>
      <c r="T9004" s="5"/>
    </row>
    <row r="9005" spans="1:20" x14ac:dyDescent="0.25">
      <c r="A9005" s="5">
        <f>8998</f>
      </c>
      <c r="B9005" s="5" t="s">
        <v>9024</v>
      </c>
      <c r="C9005" s="5" t="s">
        <v>27</v>
      </c>
      <c r="D9005" s="5" t="s">
        <v>26</v>
      </c>
      <c r="E9005" s="5">
        <v>0</v>
      </c>
      <c r="F9005" s="5">
        <v>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5">
        <v>0</v>
      </c>
      <c r="M9005" s="5">
        <v>0</v>
      </c>
      <c r="N9005" s="5">
        <v>0</v>
      </c>
      <c r="O9005" s="5">
        <v>0</v>
      </c>
      <c r="P9005" s="5">
        <v>10</v>
      </c>
      <c r="Q9005" s="5">
        <v>0</v>
      </c>
      <c r="R9005" s="5">
        <v>0</v>
      </c>
      <c r="S9005" s="5" t="s">
        <v>26</v>
      </c>
      <c r="T9005" s="5"/>
    </row>
    <row r="9006" spans="1:20" x14ac:dyDescent="0.25">
      <c r="A9006" s="5">
        <f>8999</f>
      </c>
      <c r="B9006" s="5" t="s">
        <v>9025</v>
      </c>
      <c r="C9006" s="5" t="s">
        <v>27</v>
      </c>
      <c r="D9006" s="5" t="s">
        <v>26</v>
      </c>
      <c r="E9006" s="5">
        <v>0</v>
      </c>
      <c r="F9006" s="5">
        <v>0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5">
        <v>0</v>
      </c>
      <c r="M9006" s="5">
        <v>0</v>
      </c>
      <c r="N9006" s="5">
        <v>0</v>
      </c>
      <c r="O9006" s="5">
        <v>0</v>
      </c>
      <c r="P9006" s="5">
        <v>10</v>
      </c>
      <c r="Q9006" s="5">
        <v>0</v>
      </c>
      <c r="R9006" s="5">
        <v>0</v>
      </c>
      <c r="S9006" s="5" t="s">
        <v>26</v>
      </c>
      <c r="T9006" s="5"/>
    </row>
    <row r="9007" spans="1:20" x14ac:dyDescent="0.25">
      <c r="A9007" s="5">
        <f>9000</f>
      </c>
      <c r="B9007" s="5" t="s">
        <v>9026</v>
      </c>
      <c r="C9007" s="5" t="s">
        <v>27</v>
      </c>
      <c r="D9007" s="5" t="s">
        <v>26</v>
      </c>
      <c r="E9007" s="5">
        <v>0</v>
      </c>
      <c r="F9007" s="5">
        <v>0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5">
        <v>0</v>
      </c>
      <c r="M9007" s="5">
        <v>0</v>
      </c>
      <c r="N9007" s="5">
        <v>0</v>
      </c>
      <c r="O9007" s="5">
        <v>0</v>
      </c>
      <c r="P9007" s="5">
        <v>10</v>
      </c>
      <c r="Q9007" s="5">
        <v>0</v>
      </c>
      <c r="R9007" s="5">
        <v>0</v>
      </c>
      <c r="S9007" s="5" t="s">
        <v>26</v>
      </c>
      <c r="T9007" s="5"/>
    </row>
    <row r="9008" spans="1:20" x14ac:dyDescent="0.25">
      <c r="A9008" s="5">
        <f>9001</f>
      </c>
      <c r="B9008" s="5" t="s">
        <v>9027</v>
      </c>
      <c r="C9008" s="5" t="s">
        <v>27</v>
      </c>
      <c r="D9008" s="5" t="s">
        <v>26</v>
      </c>
      <c r="E9008" s="5">
        <v>0</v>
      </c>
      <c r="F9008" s="5">
        <v>0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5">
        <v>0</v>
      </c>
      <c r="M9008" s="5">
        <v>0</v>
      </c>
      <c r="N9008" s="5">
        <v>0</v>
      </c>
      <c r="O9008" s="5">
        <v>0</v>
      </c>
      <c r="P9008" s="5">
        <v>10</v>
      </c>
      <c r="Q9008" s="5">
        <v>0</v>
      </c>
      <c r="R9008" s="5">
        <v>0</v>
      </c>
      <c r="S9008" s="5" t="s">
        <v>26</v>
      </c>
      <c r="T9008" s="5"/>
    </row>
    <row r="9009" spans="1:20" x14ac:dyDescent="0.25">
      <c r="A9009" s="5">
        <f>9002</f>
      </c>
      <c r="B9009" s="5" t="s">
        <v>9028</v>
      </c>
      <c r="C9009" s="5" t="s">
        <v>27</v>
      </c>
      <c r="D9009" s="5" t="s">
        <v>26</v>
      </c>
      <c r="E9009" s="5">
        <v>0</v>
      </c>
      <c r="F9009" s="5">
        <v>0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5">
        <v>0</v>
      </c>
      <c r="M9009" s="5">
        <v>0</v>
      </c>
      <c r="N9009" s="5">
        <v>0</v>
      </c>
      <c r="O9009" s="5">
        <v>0</v>
      </c>
      <c r="P9009" s="5">
        <v>10</v>
      </c>
      <c r="Q9009" s="5">
        <v>0</v>
      </c>
      <c r="R9009" s="5">
        <v>0</v>
      </c>
      <c r="S9009" s="5" t="s">
        <v>26</v>
      </c>
      <c r="T9009" s="5"/>
    </row>
    <row r="9010" spans="1:20" x14ac:dyDescent="0.25">
      <c r="A9010" s="5">
        <f>9003</f>
      </c>
      <c r="B9010" s="5" t="s">
        <v>9029</v>
      </c>
      <c r="C9010" s="5" t="s">
        <v>27</v>
      </c>
      <c r="D9010" s="5" t="s">
        <v>26</v>
      </c>
      <c r="E9010" s="5">
        <v>0</v>
      </c>
      <c r="F9010" s="5">
        <v>0</v>
      </c>
      <c r="G9010" s="5">
        <v>0</v>
      </c>
      <c r="H9010" s="5">
        <v>0</v>
      </c>
      <c r="I9010" s="5">
        <v>0</v>
      </c>
      <c r="J9010" s="5">
        <v>0</v>
      </c>
      <c r="K9010" s="5">
        <v>0</v>
      </c>
      <c r="L9010" s="5">
        <v>0</v>
      </c>
      <c r="M9010" s="5">
        <v>0</v>
      </c>
      <c r="N9010" s="5">
        <v>0</v>
      </c>
      <c r="O9010" s="5">
        <v>0</v>
      </c>
      <c r="P9010" s="5">
        <v>10</v>
      </c>
      <c r="Q9010" s="5">
        <v>0</v>
      </c>
      <c r="R9010" s="5">
        <v>0</v>
      </c>
      <c r="S9010" s="5" t="s">
        <v>26</v>
      </c>
      <c r="T9010" s="5"/>
    </row>
    <row r="9011" spans="1:20" x14ac:dyDescent="0.25">
      <c r="A9011" s="5">
        <f>9004</f>
      </c>
      <c r="B9011" s="5" t="s">
        <v>9030</v>
      </c>
      <c r="C9011" s="5" t="s">
        <v>27</v>
      </c>
      <c r="D9011" s="5" t="s">
        <v>26</v>
      </c>
      <c r="E9011" s="5">
        <v>0</v>
      </c>
      <c r="F9011" s="5">
        <v>0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5">
        <v>0</v>
      </c>
      <c r="M9011" s="5">
        <v>0</v>
      </c>
      <c r="N9011" s="5">
        <v>0</v>
      </c>
      <c r="O9011" s="5">
        <v>0</v>
      </c>
      <c r="P9011" s="5">
        <v>10</v>
      </c>
      <c r="Q9011" s="5">
        <v>0</v>
      </c>
      <c r="R9011" s="5">
        <v>0</v>
      </c>
      <c r="S9011" s="5" t="s">
        <v>26</v>
      </c>
      <c r="T9011" s="5"/>
    </row>
    <row r="9012" spans="1:20" x14ac:dyDescent="0.25">
      <c r="A9012" s="5">
        <f>9005</f>
      </c>
      <c r="B9012" s="5" t="s">
        <v>9031</v>
      </c>
      <c r="C9012" s="5" t="s">
        <v>27</v>
      </c>
      <c r="D9012" s="5" t="s">
        <v>26</v>
      </c>
      <c r="E9012" s="5">
        <v>0</v>
      </c>
      <c r="F9012" s="5">
        <v>0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5">
        <v>0</v>
      </c>
      <c r="M9012" s="5">
        <v>0</v>
      </c>
      <c r="N9012" s="5">
        <v>0</v>
      </c>
      <c r="O9012" s="5">
        <v>0</v>
      </c>
      <c r="P9012" s="5">
        <v>10</v>
      </c>
      <c r="Q9012" s="5">
        <v>0</v>
      </c>
      <c r="R9012" s="5">
        <v>0</v>
      </c>
      <c r="S9012" s="5" t="s">
        <v>26</v>
      </c>
      <c r="T9012" s="5"/>
    </row>
    <row r="9013" spans="1:20" x14ac:dyDescent="0.25">
      <c r="A9013" s="5">
        <f>9006</f>
      </c>
      <c r="B9013" s="5" t="s">
        <v>9032</v>
      </c>
      <c r="C9013" s="5" t="s">
        <v>27</v>
      </c>
      <c r="D9013" s="5" t="s">
        <v>26</v>
      </c>
      <c r="E9013" s="5">
        <v>0</v>
      </c>
      <c r="F9013" s="5">
        <v>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5">
        <v>0</v>
      </c>
      <c r="N9013" s="5">
        <v>0</v>
      </c>
      <c r="O9013" s="5">
        <v>0</v>
      </c>
      <c r="P9013" s="5">
        <v>10</v>
      </c>
      <c r="Q9013" s="5">
        <v>0</v>
      </c>
      <c r="R9013" s="5">
        <v>0</v>
      </c>
      <c r="S9013" s="5" t="s">
        <v>26</v>
      </c>
      <c r="T9013" s="5"/>
    </row>
    <row r="9014" spans="1:20" x14ac:dyDescent="0.25">
      <c r="A9014" s="5">
        <f>9007</f>
      </c>
      <c r="B9014" s="5" t="s">
        <v>9033</v>
      </c>
      <c r="C9014" s="5" t="s">
        <v>27</v>
      </c>
      <c r="D9014" s="5" t="s">
        <v>26</v>
      </c>
      <c r="E9014" s="5">
        <v>0</v>
      </c>
      <c r="F9014" s="5">
        <v>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5">
        <v>0</v>
      </c>
      <c r="M9014" s="5">
        <v>0</v>
      </c>
      <c r="N9014" s="5">
        <v>0</v>
      </c>
      <c r="O9014" s="5">
        <v>0</v>
      </c>
      <c r="P9014" s="5">
        <v>10</v>
      </c>
      <c r="Q9014" s="5">
        <v>0</v>
      </c>
      <c r="R9014" s="5">
        <v>0</v>
      </c>
      <c r="S9014" s="5" t="s">
        <v>26</v>
      </c>
      <c r="T9014" s="5"/>
    </row>
    <row r="9015" spans="1:20" x14ac:dyDescent="0.25">
      <c r="A9015" s="5">
        <f>9008</f>
      </c>
      <c r="B9015" s="5" t="s">
        <v>9034</v>
      </c>
      <c r="C9015" s="5" t="s">
        <v>27</v>
      </c>
      <c r="D9015" s="5" t="s">
        <v>26</v>
      </c>
      <c r="E9015" s="5">
        <v>0</v>
      </c>
      <c r="F9015" s="5">
        <v>0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5">
        <v>0</v>
      </c>
      <c r="M9015" s="5">
        <v>0</v>
      </c>
      <c r="N9015" s="5">
        <v>0</v>
      </c>
      <c r="O9015" s="5">
        <v>0</v>
      </c>
      <c r="P9015" s="5">
        <v>10</v>
      </c>
      <c r="Q9015" s="5">
        <v>0</v>
      </c>
      <c r="R9015" s="5">
        <v>0</v>
      </c>
      <c r="S9015" s="5" t="s">
        <v>26</v>
      </c>
      <c r="T9015" s="5"/>
    </row>
    <row r="9016" spans="1:20" x14ac:dyDescent="0.25">
      <c r="A9016" s="5">
        <f>9009</f>
      </c>
      <c r="B9016" s="5" t="s">
        <v>9035</v>
      </c>
      <c r="C9016" s="5" t="s">
        <v>27</v>
      </c>
      <c r="D9016" s="5" t="s">
        <v>26</v>
      </c>
      <c r="E9016" s="5">
        <v>0</v>
      </c>
      <c r="F9016" s="5">
        <v>0</v>
      </c>
      <c r="G9016" s="5">
        <v>0</v>
      </c>
      <c r="H9016" s="5">
        <v>0</v>
      </c>
      <c r="I9016" s="5">
        <v>0</v>
      </c>
      <c r="J9016" s="5">
        <v>0</v>
      </c>
      <c r="K9016" s="5">
        <v>0</v>
      </c>
      <c r="L9016" s="5">
        <v>0</v>
      </c>
      <c r="M9016" s="5">
        <v>0</v>
      </c>
      <c r="N9016" s="5">
        <v>0</v>
      </c>
      <c r="O9016" s="5">
        <v>0</v>
      </c>
      <c r="P9016" s="5">
        <v>10</v>
      </c>
      <c r="Q9016" s="5">
        <v>0</v>
      </c>
      <c r="R9016" s="5">
        <v>0</v>
      </c>
      <c r="S9016" s="5" t="s">
        <v>26</v>
      </c>
      <c r="T9016" s="5"/>
    </row>
    <row r="9017" spans="1:20" x14ac:dyDescent="0.25">
      <c r="A9017" s="5">
        <f>9010</f>
      </c>
      <c r="B9017" s="5" t="s">
        <v>9036</v>
      </c>
      <c r="C9017" s="5" t="s">
        <v>27</v>
      </c>
      <c r="D9017" s="5" t="s">
        <v>26</v>
      </c>
      <c r="E9017" s="5">
        <v>0</v>
      </c>
      <c r="F9017" s="5">
        <v>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5">
        <v>0</v>
      </c>
      <c r="M9017" s="5">
        <v>0</v>
      </c>
      <c r="N9017" s="5">
        <v>0</v>
      </c>
      <c r="O9017" s="5">
        <v>0</v>
      </c>
      <c r="P9017" s="5">
        <v>10</v>
      </c>
      <c r="Q9017" s="5">
        <v>0</v>
      </c>
      <c r="R9017" s="5">
        <v>0</v>
      </c>
      <c r="S9017" s="5" t="s">
        <v>26</v>
      </c>
      <c r="T9017" s="5"/>
    </row>
    <row r="9018" spans="1:20" x14ac:dyDescent="0.25">
      <c r="A9018" s="5">
        <f>9011</f>
      </c>
      <c r="B9018" s="5" t="s">
        <v>9037</v>
      </c>
      <c r="C9018" s="5" t="s">
        <v>27</v>
      </c>
      <c r="D9018" s="5" t="s">
        <v>26</v>
      </c>
      <c r="E9018" s="5">
        <v>0</v>
      </c>
      <c r="F9018" s="5">
        <v>0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5">
        <v>0</v>
      </c>
      <c r="M9018" s="5">
        <v>0</v>
      </c>
      <c r="N9018" s="5">
        <v>0</v>
      </c>
      <c r="O9018" s="5">
        <v>0</v>
      </c>
      <c r="P9018" s="5">
        <v>10</v>
      </c>
      <c r="Q9018" s="5">
        <v>0</v>
      </c>
      <c r="R9018" s="5">
        <v>0</v>
      </c>
      <c r="S9018" s="5" t="s">
        <v>26</v>
      </c>
      <c r="T9018" s="5"/>
    </row>
    <row r="9019" spans="1:20" x14ac:dyDescent="0.25">
      <c r="A9019" s="5">
        <f>9012</f>
      </c>
      <c r="B9019" s="5" t="s">
        <v>9038</v>
      </c>
      <c r="C9019" s="5" t="s">
        <v>27</v>
      </c>
      <c r="D9019" s="5" t="s">
        <v>26</v>
      </c>
      <c r="E9019" s="5">
        <v>0</v>
      </c>
      <c r="F9019" s="5">
        <v>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5">
        <v>0</v>
      </c>
      <c r="M9019" s="5">
        <v>0</v>
      </c>
      <c r="N9019" s="5">
        <v>0</v>
      </c>
      <c r="O9019" s="5">
        <v>0</v>
      </c>
      <c r="P9019" s="5">
        <v>10</v>
      </c>
      <c r="Q9019" s="5">
        <v>0</v>
      </c>
      <c r="R9019" s="5">
        <v>0</v>
      </c>
      <c r="S9019" s="5" t="s">
        <v>26</v>
      </c>
      <c r="T9019" s="5"/>
    </row>
    <row r="9020" spans="1:20" x14ac:dyDescent="0.25">
      <c r="A9020" s="5">
        <f>9013</f>
      </c>
      <c r="B9020" s="5" t="s">
        <v>9039</v>
      </c>
      <c r="C9020" s="5" t="s">
        <v>27</v>
      </c>
      <c r="D9020" s="5" t="s">
        <v>26</v>
      </c>
      <c r="E9020" s="5">
        <v>0</v>
      </c>
      <c r="F9020" s="5">
        <v>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5">
        <v>0</v>
      </c>
      <c r="M9020" s="5">
        <v>0</v>
      </c>
      <c r="N9020" s="5">
        <v>0</v>
      </c>
      <c r="O9020" s="5">
        <v>0</v>
      </c>
      <c r="P9020" s="5">
        <v>10</v>
      </c>
      <c r="Q9020" s="5">
        <v>0</v>
      </c>
      <c r="R9020" s="5">
        <v>0</v>
      </c>
      <c r="S9020" s="5" t="s">
        <v>26</v>
      </c>
      <c r="T9020" s="5"/>
    </row>
    <row r="9021" spans="1:20" x14ac:dyDescent="0.25">
      <c r="A9021" s="5">
        <f>9014</f>
      </c>
      <c r="B9021" s="5" t="s">
        <v>9040</v>
      </c>
      <c r="C9021" s="5" t="s">
        <v>27</v>
      </c>
      <c r="D9021" s="5" t="s">
        <v>26</v>
      </c>
      <c r="E9021" s="5">
        <v>0</v>
      </c>
      <c r="F9021" s="5">
        <v>0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5">
        <v>0</v>
      </c>
      <c r="M9021" s="5">
        <v>0</v>
      </c>
      <c r="N9021" s="5">
        <v>0</v>
      </c>
      <c r="O9021" s="5">
        <v>0</v>
      </c>
      <c r="P9021" s="5">
        <v>10</v>
      </c>
      <c r="Q9021" s="5">
        <v>0</v>
      </c>
      <c r="R9021" s="5">
        <v>0</v>
      </c>
      <c r="S9021" s="5" t="s">
        <v>26</v>
      </c>
      <c r="T9021" s="5"/>
    </row>
    <row r="9022" spans="1:20" x14ac:dyDescent="0.25">
      <c r="A9022" s="5">
        <f>9015</f>
      </c>
      <c r="B9022" s="5" t="s">
        <v>9041</v>
      </c>
      <c r="C9022" s="5" t="s">
        <v>27</v>
      </c>
      <c r="D9022" s="5" t="s">
        <v>26</v>
      </c>
      <c r="E9022" s="5">
        <v>0</v>
      </c>
      <c r="F9022" s="5">
        <v>0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5">
        <v>0</v>
      </c>
      <c r="M9022" s="5">
        <v>0</v>
      </c>
      <c r="N9022" s="5">
        <v>0</v>
      </c>
      <c r="O9022" s="5">
        <v>0</v>
      </c>
      <c r="P9022" s="5">
        <v>10</v>
      </c>
      <c r="Q9022" s="5">
        <v>0</v>
      </c>
      <c r="R9022" s="5">
        <v>0</v>
      </c>
      <c r="S9022" s="5" t="s">
        <v>26</v>
      </c>
      <c r="T9022" s="5"/>
    </row>
    <row r="9023" spans="1:20" x14ac:dyDescent="0.25">
      <c r="A9023" s="5">
        <f>9016</f>
      </c>
      <c r="B9023" s="5" t="s">
        <v>9042</v>
      </c>
      <c r="C9023" s="5" t="s">
        <v>27</v>
      </c>
      <c r="D9023" s="5" t="s">
        <v>26</v>
      </c>
      <c r="E9023" s="5">
        <v>0</v>
      </c>
      <c r="F9023" s="5">
        <v>0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5">
        <v>0</v>
      </c>
      <c r="M9023" s="5">
        <v>0</v>
      </c>
      <c r="N9023" s="5">
        <v>0</v>
      </c>
      <c r="O9023" s="5">
        <v>0</v>
      </c>
      <c r="P9023" s="5">
        <v>10</v>
      </c>
      <c r="Q9023" s="5">
        <v>0</v>
      </c>
      <c r="R9023" s="5">
        <v>0</v>
      </c>
      <c r="S9023" s="5" t="s">
        <v>26</v>
      </c>
      <c r="T9023" s="5"/>
    </row>
    <row r="9024" spans="1:20" x14ac:dyDescent="0.25">
      <c r="A9024" s="5">
        <f>9017</f>
      </c>
      <c r="B9024" s="5" t="s">
        <v>9043</v>
      </c>
      <c r="C9024" s="5" t="s">
        <v>27</v>
      </c>
      <c r="D9024" s="5" t="s">
        <v>26</v>
      </c>
      <c r="E9024" s="5">
        <v>0</v>
      </c>
      <c r="F9024" s="5">
        <v>0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5">
        <v>0</v>
      </c>
      <c r="M9024" s="5">
        <v>0</v>
      </c>
      <c r="N9024" s="5">
        <v>0</v>
      </c>
      <c r="O9024" s="5">
        <v>0</v>
      </c>
      <c r="P9024" s="5">
        <v>10</v>
      </c>
      <c r="Q9024" s="5">
        <v>0</v>
      </c>
      <c r="R9024" s="5">
        <v>0</v>
      </c>
      <c r="S9024" s="5" t="s">
        <v>26</v>
      </c>
      <c r="T9024" s="5"/>
    </row>
    <row r="9025" spans="1:20" x14ac:dyDescent="0.25">
      <c r="A9025" s="5">
        <f>9018</f>
      </c>
      <c r="B9025" s="5" t="s">
        <v>9044</v>
      </c>
      <c r="C9025" s="5" t="s">
        <v>27</v>
      </c>
      <c r="D9025" s="5" t="s">
        <v>26</v>
      </c>
      <c r="E9025" s="5">
        <v>0</v>
      </c>
      <c r="F9025" s="5">
        <v>0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5">
        <v>0</v>
      </c>
      <c r="M9025" s="5">
        <v>0</v>
      </c>
      <c r="N9025" s="5">
        <v>0</v>
      </c>
      <c r="O9025" s="5">
        <v>0</v>
      </c>
      <c r="P9025" s="5">
        <v>10</v>
      </c>
      <c r="Q9025" s="5">
        <v>0</v>
      </c>
      <c r="R9025" s="5">
        <v>0</v>
      </c>
      <c r="S9025" s="5" t="s">
        <v>26</v>
      </c>
      <c r="T9025" s="5"/>
    </row>
    <row r="9026" spans="1:20" x14ac:dyDescent="0.25">
      <c r="A9026" s="5">
        <f>9019</f>
      </c>
      <c r="B9026" s="5" t="s">
        <v>9045</v>
      </c>
      <c r="C9026" s="5" t="s">
        <v>27</v>
      </c>
      <c r="D9026" s="5" t="s">
        <v>26</v>
      </c>
      <c r="E9026" s="5">
        <v>0</v>
      </c>
      <c r="F9026" s="5">
        <v>0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5">
        <v>0</v>
      </c>
      <c r="M9026" s="5">
        <v>0</v>
      </c>
      <c r="N9026" s="5">
        <v>0</v>
      </c>
      <c r="O9026" s="5">
        <v>0</v>
      </c>
      <c r="P9026" s="5">
        <v>10</v>
      </c>
      <c r="Q9026" s="5">
        <v>0</v>
      </c>
      <c r="R9026" s="5">
        <v>0</v>
      </c>
      <c r="S9026" s="5" t="s">
        <v>26</v>
      </c>
      <c r="T9026" s="5"/>
    </row>
    <row r="9027" spans="1:20" x14ac:dyDescent="0.25">
      <c r="A9027" s="5">
        <f>9020</f>
      </c>
      <c r="B9027" s="5" t="s">
        <v>9046</v>
      </c>
      <c r="C9027" s="5" t="s">
        <v>27</v>
      </c>
      <c r="D9027" s="5" t="s">
        <v>26</v>
      </c>
      <c r="E9027" s="5">
        <v>0</v>
      </c>
      <c r="F9027" s="5">
        <v>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5">
        <v>0</v>
      </c>
      <c r="M9027" s="5">
        <v>0</v>
      </c>
      <c r="N9027" s="5">
        <v>0</v>
      </c>
      <c r="O9027" s="5">
        <v>0</v>
      </c>
      <c r="P9027" s="5">
        <v>10</v>
      </c>
      <c r="Q9027" s="5">
        <v>0</v>
      </c>
      <c r="R9027" s="5">
        <v>0</v>
      </c>
      <c r="S9027" s="5" t="s">
        <v>26</v>
      </c>
      <c r="T9027" s="5"/>
    </row>
    <row r="9028" spans="1:20" x14ac:dyDescent="0.25">
      <c r="A9028" s="5">
        <f>9021</f>
      </c>
      <c r="B9028" s="5" t="s">
        <v>9047</v>
      </c>
      <c r="C9028" s="5" t="s">
        <v>27</v>
      </c>
      <c r="D9028" s="5" t="s">
        <v>26</v>
      </c>
      <c r="E9028" s="5">
        <v>0</v>
      </c>
      <c r="F9028" s="5">
        <v>0</v>
      </c>
      <c r="G9028" s="5">
        <v>0</v>
      </c>
      <c r="H9028" s="5">
        <v>0</v>
      </c>
      <c r="I9028" s="5">
        <v>0</v>
      </c>
      <c r="J9028" s="5">
        <v>0</v>
      </c>
      <c r="K9028" s="5">
        <v>0</v>
      </c>
      <c r="L9028" s="5">
        <v>0</v>
      </c>
      <c r="M9028" s="5">
        <v>0</v>
      </c>
      <c r="N9028" s="5">
        <v>0</v>
      </c>
      <c r="O9028" s="5">
        <v>0</v>
      </c>
      <c r="P9028" s="5">
        <v>10</v>
      </c>
      <c r="Q9028" s="5">
        <v>0</v>
      </c>
      <c r="R9028" s="5">
        <v>0</v>
      </c>
      <c r="S9028" s="5" t="s">
        <v>26</v>
      </c>
      <c r="T9028" s="5"/>
    </row>
    <row r="9029" spans="1:20" x14ac:dyDescent="0.25">
      <c r="A9029" s="5">
        <f>9022</f>
      </c>
      <c r="B9029" s="5" t="s">
        <v>9048</v>
      </c>
      <c r="C9029" s="5" t="s">
        <v>26</v>
      </c>
      <c r="D9029" s="5" t="s">
        <v>26</v>
      </c>
      <c r="E9029" s="5">
        <v>0</v>
      </c>
      <c r="F9029" s="5">
        <v>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5">
        <v>0</v>
      </c>
      <c r="M9029" s="5">
        <v>0</v>
      </c>
      <c r="N9029" s="5">
        <v>0</v>
      </c>
      <c r="O9029" s="5">
        <v>0</v>
      </c>
      <c r="P9029" s="5">
        <v>10</v>
      </c>
      <c r="Q9029" s="5">
        <v>0</v>
      </c>
      <c r="R9029" s="5">
        <v>0</v>
      </c>
      <c r="S9029" s="5" t="s">
        <v>26</v>
      </c>
      <c r="T9029" s="5"/>
    </row>
    <row r="9030" spans="1:20" x14ac:dyDescent="0.25">
      <c r="A9030" s="5">
        <f>9023</f>
      </c>
      <c r="B9030" s="5" t="s">
        <v>9049</v>
      </c>
      <c r="C9030" s="5" t="s">
        <v>26</v>
      </c>
      <c r="D9030" s="5" t="s">
        <v>26</v>
      </c>
      <c r="E9030" s="5">
        <v>0</v>
      </c>
      <c r="F9030" s="5">
        <v>0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5">
        <v>0</v>
      </c>
      <c r="M9030" s="5">
        <v>0</v>
      </c>
      <c r="N9030" s="5">
        <v>0</v>
      </c>
      <c r="O9030" s="5">
        <v>0</v>
      </c>
      <c r="P9030" s="5">
        <v>10</v>
      </c>
      <c r="Q9030" s="5">
        <v>0</v>
      </c>
      <c r="R9030" s="5">
        <v>0</v>
      </c>
      <c r="S9030" s="5" t="s">
        <v>26</v>
      </c>
      <c r="T9030" s="5"/>
    </row>
    <row r="9031" spans="1:20" x14ac:dyDescent="0.25">
      <c r="A9031" s="5">
        <f>9024</f>
      </c>
      <c r="B9031" s="5" t="s">
        <v>9050</v>
      </c>
      <c r="C9031" s="5" t="s">
        <v>26</v>
      </c>
      <c r="D9031" s="5" t="s">
        <v>26</v>
      </c>
      <c r="E9031" s="5">
        <v>0</v>
      </c>
      <c r="F9031" s="5">
        <v>0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5">
        <v>0</v>
      </c>
      <c r="M9031" s="5">
        <v>0</v>
      </c>
      <c r="N9031" s="5">
        <v>0</v>
      </c>
      <c r="O9031" s="5">
        <v>0</v>
      </c>
      <c r="P9031" s="5">
        <v>10</v>
      </c>
      <c r="Q9031" s="5">
        <v>0</v>
      </c>
      <c r="R9031" s="5">
        <v>0</v>
      </c>
      <c r="S9031" s="5" t="s">
        <v>26</v>
      </c>
      <c r="T9031" s="5"/>
    </row>
    <row r="9032" spans="1:20" x14ac:dyDescent="0.25">
      <c r="A9032" s="5">
        <f>9025</f>
      </c>
      <c r="B9032" s="5" t="s">
        <v>9051</v>
      </c>
      <c r="C9032" s="5" t="s">
        <v>26</v>
      </c>
      <c r="D9032" s="5" t="s">
        <v>26</v>
      </c>
      <c r="E9032" s="5">
        <v>0</v>
      </c>
      <c r="F9032" s="5">
        <v>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5">
        <v>0</v>
      </c>
      <c r="M9032" s="5">
        <v>0</v>
      </c>
      <c r="N9032" s="5">
        <v>0</v>
      </c>
      <c r="O9032" s="5">
        <v>0</v>
      </c>
      <c r="P9032" s="5">
        <v>10</v>
      </c>
      <c r="Q9032" s="5">
        <v>0</v>
      </c>
      <c r="R9032" s="5">
        <v>0</v>
      </c>
      <c r="S9032" s="5" t="s">
        <v>26</v>
      </c>
      <c r="T9032" s="5"/>
    </row>
    <row r="9033" spans="1:20" x14ac:dyDescent="0.25">
      <c r="A9033" s="5">
        <f>9026</f>
      </c>
      <c r="B9033" s="5" t="s">
        <v>9052</v>
      </c>
      <c r="C9033" s="5" t="s">
        <v>26</v>
      </c>
      <c r="D9033" s="5" t="s">
        <v>26</v>
      </c>
      <c r="E9033" s="5">
        <v>0</v>
      </c>
      <c r="F9033" s="5">
        <v>0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5">
        <v>0</v>
      </c>
      <c r="M9033" s="5">
        <v>0</v>
      </c>
      <c r="N9033" s="5">
        <v>0</v>
      </c>
      <c r="O9033" s="5">
        <v>0</v>
      </c>
      <c r="P9033" s="5">
        <v>10</v>
      </c>
      <c r="Q9033" s="5">
        <v>0</v>
      </c>
      <c r="R9033" s="5">
        <v>0</v>
      </c>
      <c r="S9033" s="5" t="s">
        <v>26</v>
      </c>
      <c r="T9033" s="5"/>
    </row>
    <row r="9034" spans="1:20" x14ac:dyDescent="0.25">
      <c r="A9034" s="5">
        <f>9027</f>
      </c>
      <c r="B9034" s="5" t="s">
        <v>9053</v>
      </c>
      <c r="C9034" s="5" t="s">
        <v>26</v>
      </c>
      <c r="D9034" s="5" t="s">
        <v>26</v>
      </c>
      <c r="E9034" s="5">
        <v>0</v>
      </c>
      <c r="F9034" s="5">
        <v>0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5">
        <v>0</v>
      </c>
      <c r="M9034" s="5">
        <v>0</v>
      </c>
      <c r="N9034" s="5">
        <v>0</v>
      </c>
      <c r="O9034" s="5">
        <v>0</v>
      </c>
      <c r="P9034" s="5">
        <v>10</v>
      </c>
      <c r="Q9034" s="5">
        <v>0</v>
      </c>
      <c r="R9034" s="5">
        <v>0</v>
      </c>
      <c r="S9034" s="5" t="s">
        <v>26</v>
      </c>
      <c r="T9034" s="5"/>
    </row>
    <row r="9035" spans="1:20" x14ac:dyDescent="0.25">
      <c r="A9035" s="5">
        <f>9028</f>
      </c>
      <c r="B9035" s="5" t="s">
        <v>9054</v>
      </c>
      <c r="C9035" s="5" t="s">
        <v>26</v>
      </c>
      <c r="D9035" s="5" t="s">
        <v>26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5">
        <v>0</v>
      </c>
      <c r="M9035" s="5">
        <v>0</v>
      </c>
      <c r="N9035" s="5">
        <v>0</v>
      </c>
      <c r="O9035" s="5">
        <v>0</v>
      </c>
      <c r="P9035" s="5">
        <v>10</v>
      </c>
      <c r="Q9035" s="5">
        <v>0</v>
      </c>
      <c r="R9035" s="5">
        <v>0</v>
      </c>
      <c r="S9035" s="5" t="s">
        <v>26</v>
      </c>
      <c r="T9035" s="5"/>
    </row>
    <row r="9036" spans="1:20" x14ac:dyDescent="0.25">
      <c r="A9036" s="5">
        <f>9029</f>
      </c>
      <c r="B9036" s="5" t="s">
        <v>9055</v>
      </c>
      <c r="C9036" s="5" t="s">
        <v>26</v>
      </c>
      <c r="D9036" s="5" t="s">
        <v>26</v>
      </c>
      <c r="E9036" s="5">
        <v>0</v>
      </c>
      <c r="F9036" s="5">
        <v>0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5">
        <v>0</v>
      </c>
      <c r="M9036" s="5">
        <v>0</v>
      </c>
      <c r="N9036" s="5">
        <v>0</v>
      </c>
      <c r="O9036" s="5">
        <v>0</v>
      </c>
      <c r="P9036" s="5">
        <v>10</v>
      </c>
      <c r="Q9036" s="5">
        <v>0</v>
      </c>
      <c r="R9036" s="5">
        <v>0</v>
      </c>
      <c r="S9036" s="5" t="s">
        <v>26</v>
      </c>
      <c r="T9036" s="5"/>
    </row>
    <row r="9037" spans="1:20" x14ac:dyDescent="0.25">
      <c r="A9037" s="5">
        <f>9030</f>
      </c>
      <c r="B9037" s="5" t="s">
        <v>9056</v>
      </c>
      <c r="C9037" s="5" t="s">
        <v>26</v>
      </c>
      <c r="D9037" s="5" t="s">
        <v>26</v>
      </c>
      <c r="E9037" s="5">
        <v>0</v>
      </c>
      <c r="F9037" s="5">
        <v>0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5">
        <v>0</v>
      </c>
      <c r="M9037" s="5">
        <v>0</v>
      </c>
      <c r="N9037" s="5">
        <v>0</v>
      </c>
      <c r="O9037" s="5">
        <v>0</v>
      </c>
      <c r="P9037" s="5">
        <v>10</v>
      </c>
      <c r="Q9037" s="5">
        <v>0</v>
      </c>
      <c r="R9037" s="5">
        <v>0</v>
      </c>
      <c r="S9037" s="5" t="s">
        <v>26</v>
      </c>
      <c r="T9037" s="5"/>
    </row>
    <row r="9038" spans="1:20" x14ac:dyDescent="0.25">
      <c r="A9038" s="5">
        <f>9031</f>
      </c>
      <c r="B9038" s="5" t="s">
        <v>9057</v>
      </c>
      <c r="C9038" s="5" t="s">
        <v>26</v>
      </c>
      <c r="D9038" s="5" t="s">
        <v>26</v>
      </c>
      <c r="E9038" s="5">
        <v>0</v>
      </c>
      <c r="F9038" s="5">
        <v>0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5">
        <v>0</v>
      </c>
      <c r="M9038" s="5">
        <v>0</v>
      </c>
      <c r="N9038" s="5">
        <v>0</v>
      </c>
      <c r="O9038" s="5">
        <v>0</v>
      </c>
      <c r="P9038" s="5">
        <v>10</v>
      </c>
      <c r="Q9038" s="5">
        <v>0</v>
      </c>
      <c r="R9038" s="5">
        <v>0</v>
      </c>
      <c r="S9038" s="5" t="s">
        <v>26</v>
      </c>
      <c r="T9038" s="5"/>
    </row>
    <row r="9039" spans="1:20" x14ac:dyDescent="0.25">
      <c r="A9039" s="5">
        <f>9032</f>
      </c>
      <c r="B9039" s="5" t="s">
        <v>9058</v>
      </c>
      <c r="C9039" s="5" t="s">
        <v>26</v>
      </c>
      <c r="D9039" s="5" t="s">
        <v>26</v>
      </c>
      <c r="E9039" s="5">
        <v>0</v>
      </c>
      <c r="F9039" s="5">
        <v>0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5">
        <v>0</v>
      </c>
      <c r="M9039" s="5">
        <v>0</v>
      </c>
      <c r="N9039" s="5">
        <v>0</v>
      </c>
      <c r="O9039" s="5">
        <v>0</v>
      </c>
      <c r="P9039" s="5">
        <v>10</v>
      </c>
      <c r="Q9039" s="5">
        <v>0</v>
      </c>
      <c r="R9039" s="5">
        <v>0</v>
      </c>
      <c r="S9039" s="5" t="s">
        <v>26</v>
      </c>
      <c r="T9039" s="5"/>
    </row>
    <row r="9040" spans="1:20" x14ac:dyDescent="0.25">
      <c r="A9040" s="5">
        <f>9033</f>
      </c>
      <c r="B9040" s="5" t="s">
        <v>9059</v>
      </c>
      <c r="C9040" s="5" t="s">
        <v>26</v>
      </c>
      <c r="D9040" s="5" t="s">
        <v>26</v>
      </c>
      <c r="E9040" s="5">
        <v>0</v>
      </c>
      <c r="F9040" s="5">
        <v>0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5">
        <v>0</v>
      </c>
      <c r="M9040" s="5">
        <v>0</v>
      </c>
      <c r="N9040" s="5">
        <v>0</v>
      </c>
      <c r="O9040" s="5">
        <v>0</v>
      </c>
      <c r="P9040" s="5">
        <v>10</v>
      </c>
      <c r="Q9040" s="5">
        <v>0</v>
      </c>
      <c r="R9040" s="5">
        <v>0</v>
      </c>
      <c r="S9040" s="5" t="s">
        <v>26</v>
      </c>
      <c r="T9040" s="5"/>
    </row>
    <row r="9041" spans="1:20" x14ac:dyDescent="0.25">
      <c r="A9041" s="5">
        <f>9034</f>
      </c>
      <c r="B9041" s="5" t="s">
        <v>9060</v>
      </c>
      <c r="C9041" s="5" t="s">
        <v>26</v>
      </c>
      <c r="D9041" s="5" t="s">
        <v>26</v>
      </c>
      <c r="E9041" s="5">
        <v>0</v>
      </c>
      <c r="F9041" s="5">
        <v>0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5">
        <v>0</v>
      </c>
      <c r="M9041" s="5">
        <v>0</v>
      </c>
      <c r="N9041" s="5">
        <v>0</v>
      </c>
      <c r="O9041" s="5">
        <v>0</v>
      </c>
      <c r="P9041" s="5">
        <v>10</v>
      </c>
      <c r="Q9041" s="5">
        <v>0</v>
      </c>
      <c r="R9041" s="5">
        <v>0</v>
      </c>
      <c r="S9041" s="5" t="s">
        <v>26</v>
      </c>
      <c r="T9041" s="5"/>
    </row>
    <row r="9042" spans="1:20" x14ac:dyDescent="0.25">
      <c r="A9042" s="5">
        <f>9035</f>
      </c>
      <c r="B9042" s="5" t="s">
        <v>9061</v>
      </c>
      <c r="C9042" s="5" t="s">
        <v>26</v>
      </c>
      <c r="D9042" s="5" t="s">
        <v>26</v>
      </c>
      <c r="E9042" s="5">
        <v>0</v>
      </c>
      <c r="F9042" s="5">
        <v>0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5">
        <v>0</v>
      </c>
      <c r="M9042" s="5">
        <v>0</v>
      </c>
      <c r="N9042" s="5">
        <v>0</v>
      </c>
      <c r="O9042" s="5">
        <v>0</v>
      </c>
      <c r="P9042" s="5">
        <v>10</v>
      </c>
      <c r="Q9042" s="5">
        <v>0</v>
      </c>
      <c r="R9042" s="5">
        <v>0</v>
      </c>
      <c r="S9042" s="5" t="s">
        <v>26</v>
      </c>
      <c r="T9042" s="5"/>
    </row>
    <row r="9043" spans="1:20" x14ac:dyDescent="0.25">
      <c r="A9043" s="5">
        <f>9036</f>
      </c>
      <c r="B9043" s="5" t="s">
        <v>9062</v>
      </c>
      <c r="C9043" s="5" t="s">
        <v>26</v>
      </c>
      <c r="D9043" s="5" t="s">
        <v>26</v>
      </c>
      <c r="E9043" s="5">
        <v>0</v>
      </c>
      <c r="F9043" s="5">
        <v>0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5">
        <v>0</v>
      </c>
      <c r="M9043" s="5">
        <v>0</v>
      </c>
      <c r="N9043" s="5">
        <v>0</v>
      </c>
      <c r="O9043" s="5">
        <v>0</v>
      </c>
      <c r="P9043" s="5">
        <v>10</v>
      </c>
      <c r="Q9043" s="5">
        <v>0</v>
      </c>
      <c r="R9043" s="5">
        <v>0</v>
      </c>
      <c r="S9043" s="5" t="s">
        <v>26</v>
      </c>
      <c r="T9043" s="5"/>
    </row>
    <row r="9044" spans="1:20" x14ac:dyDescent="0.25">
      <c r="A9044" s="5">
        <f>9037</f>
      </c>
      <c r="B9044" s="5" t="s">
        <v>9063</v>
      </c>
      <c r="C9044" s="5" t="s">
        <v>26</v>
      </c>
      <c r="D9044" s="5" t="s">
        <v>26</v>
      </c>
      <c r="E9044" s="5">
        <v>0</v>
      </c>
      <c r="F9044" s="5">
        <v>0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5">
        <v>0</v>
      </c>
      <c r="M9044" s="5">
        <v>0</v>
      </c>
      <c r="N9044" s="5">
        <v>0</v>
      </c>
      <c r="O9044" s="5">
        <v>0</v>
      </c>
      <c r="P9044" s="5">
        <v>10</v>
      </c>
      <c r="Q9044" s="5">
        <v>0</v>
      </c>
      <c r="R9044" s="5">
        <v>0</v>
      </c>
      <c r="S9044" s="5" t="s">
        <v>26</v>
      </c>
      <c r="T9044" s="5"/>
    </row>
    <row r="9045" spans="1:20" x14ac:dyDescent="0.25">
      <c r="A9045" s="5">
        <f>9038</f>
      </c>
      <c r="B9045" s="5" t="s">
        <v>9064</v>
      </c>
      <c r="C9045" s="5" t="s">
        <v>26</v>
      </c>
      <c r="D9045" s="5" t="s">
        <v>26</v>
      </c>
      <c r="E9045" s="5">
        <v>0</v>
      </c>
      <c r="F9045" s="5">
        <v>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5">
        <v>0</v>
      </c>
      <c r="M9045" s="5">
        <v>0</v>
      </c>
      <c r="N9045" s="5">
        <v>0</v>
      </c>
      <c r="O9045" s="5">
        <v>0</v>
      </c>
      <c r="P9045" s="5">
        <v>10</v>
      </c>
      <c r="Q9045" s="5">
        <v>0</v>
      </c>
      <c r="R9045" s="5">
        <v>0</v>
      </c>
      <c r="S9045" s="5" t="s">
        <v>26</v>
      </c>
      <c r="T9045" s="5"/>
    </row>
    <row r="9046" spans="1:20" x14ac:dyDescent="0.25">
      <c r="A9046" s="5">
        <f>9039</f>
      </c>
      <c r="B9046" s="5" t="s">
        <v>9065</v>
      </c>
      <c r="C9046" s="5" t="s">
        <v>26</v>
      </c>
      <c r="D9046" s="5" t="s">
        <v>26</v>
      </c>
      <c r="E9046" s="5">
        <v>0</v>
      </c>
      <c r="F9046" s="5">
        <v>0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5">
        <v>0</v>
      </c>
      <c r="M9046" s="5">
        <v>0</v>
      </c>
      <c r="N9046" s="5">
        <v>0</v>
      </c>
      <c r="O9046" s="5">
        <v>0</v>
      </c>
      <c r="P9046" s="5">
        <v>10</v>
      </c>
      <c r="Q9046" s="5">
        <v>0</v>
      </c>
      <c r="R9046" s="5">
        <v>0</v>
      </c>
      <c r="S9046" s="5" t="s">
        <v>26</v>
      </c>
      <c r="T9046" s="5"/>
    </row>
    <row r="9047" spans="1:20" x14ac:dyDescent="0.25">
      <c r="A9047" s="5">
        <f>9040</f>
      </c>
      <c r="B9047" s="5" t="s">
        <v>9066</v>
      </c>
      <c r="C9047" s="5" t="s">
        <v>26</v>
      </c>
      <c r="D9047" s="5" t="s">
        <v>26</v>
      </c>
      <c r="E9047" s="5">
        <v>0</v>
      </c>
      <c r="F9047" s="5">
        <v>0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5">
        <v>0</v>
      </c>
      <c r="M9047" s="5">
        <v>0</v>
      </c>
      <c r="N9047" s="5">
        <v>0</v>
      </c>
      <c r="O9047" s="5">
        <v>0</v>
      </c>
      <c r="P9047" s="5">
        <v>10</v>
      </c>
      <c r="Q9047" s="5">
        <v>0</v>
      </c>
      <c r="R9047" s="5">
        <v>0</v>
      </c>
      <c r="S9047" s="5" t="s">
        <v>26</v>
      </c>
      <c r="T9047" s="5"/>
    </row>
    <row r="9048" spans="1:20" x14ac:dyDescent="0.25">
      <c r="A9048" s="5">
        <f>9041</f>
      </c>
      <c r="B9048" s="5" t="s">
        <v>9067</v>
      </c>
      <c r="C9048" s="5" t="s">
        <v>26</v>
      </c>
      <c r="D9048" s="5" t="s">
        <v>26</v>
      </c>
      <c r="E9048" s="5">
        <v>0</v>
      </c>
      <c r="F9048" s="5">
        <v>0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5">
        <v>0</v>
      </c>
      <c r="M9048" s="5">
        <v>0</v>
      </c>
      <c r="N9048" s="5">
        <v>0</v>
      </c>
      <c r="O9048" s="5">
        <v>0</v>
      </c>
      <c r="P9048" s="5">
        <v>10</v>
      </c>
      <c r="Q9048" s="5">
        <v>0</v>
      </c>
      <c r="R9048" s="5">
        <v>0</v>
      </c>
      <c r="S9048" s="5" t="s">
        <v>26</v>
      </c>
      <c r="T9048" s="5"/>
    </row>
    <row r="9049" spans="1:20" x14ac:dyDescent="0.25">
      <c r="A9049" s="5">
        <f>9042</f>
      </c>
      <c r="B9049" s="5" t="s">
        <v>9068</v>
      </c>
      <c r="C9049" s="5" t="s">
        <v>26</v>
      </c>
      <c r="D9049" s="5" t="s">
        <v>26</v>
      </c>
      <c r="E9049" s="5">
        <v>0</v>
      </c>
      <c r="F9049" s="5">
        <v>0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5">
        <v>0</v>
      </c>
      <c r="M9049" s="5">
        <v>0</v>
      </c>
      <c r="N9049" s="5">
        <v>0</v>
      </c>
      <c r="O9049" s="5">
        <v>0</v>
      </c>
      <c r="P9049" s="5">
        <v>10</v>
      </c>
      <c r="Q9049" s="5">
        <v>0</v>
      </c>
      <c r="R9049" s="5">
        <v>0</v>
      </c>
      <c r="S9049" s="5" t="s">
        <v>26</v>
      </c>
      <c r="T9049" s="5"/>
    </row>
    <row r="9050" spans="1:20" x14ac:dyDescent="0.25">
      <c r="A9050" s="5">
        <f>9043</f>
      </c>
      <c r="B9050" s="5" t="s">
        <v>9069</v>
      </c>
      <c r="C9050" s="5" t="s">
        <v>26</v>
      </c>
      <c r="D9050" s="5" t="s">
        <v>26</v>
      </c>
      <c r="E9050" s="5">
        <v>0</v>
      </c>
      <c r="F9050" s="5">
        <v>0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5">
        <v>0</v>
      </c>
      <c r="M9050" s="5">
        <v>0</v>
      </c>
      <c r="N9050" s="5">
        <v>0</v>
      </c>
      <c r="O9050" s="5">
        <v>0</v>
      </c>
      <c r="P9050" s="5">
        <v>10</v>
      </c>
      <c r="Q9050" s="5">
        <v>0</v>
      </c>
      <c r="R9050" s="5">
        <v>0</v>
      </c>
      <c r="S9050" s="5" t="s">
        <v>26</v>
      </c>
      <c r="T9050" s="5"/>
    </row>
    <row r="9051" spans="1:20" x14ac:dyDescent="0.25">
      <c r="A9051" s="5">
        <f>9044</f>
      </c>
      <c r="B9051" s="5" t="s">
        <v>9070</v>
      </c>
      <c r="C9051" s="5" t="s">
        <v>26</v>
      </c>
      <c r="D9051" s="5" t="s">
        <v>26</v>
      </c>
      <c r="E9051" s="5">
        <v>0</v>
      </c>
      <c r="F9051" s="5">
        <v>0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5">
        <v>0</v>
      </c>
      <c r="M9051" s="5">
        <v>0</v>
      </c>
      <c r="N9051" s="5">
        <v>0</v>
      </c>
      <c r="O9051" s="5">
        <v>0</v>
      </c>
      <c r="P9051" s="5">
        <v>10</v>
      </c>
      <c r="Q9051" s="5">
        <v>0</v>
      </c>
      <c r="R9051" s="5">
        <v>0</v>
      </c>
      <c r="S9051" s="5" t="s">
        <v>26</v>
      </c>
      <c r="T9051" s="5"/>
    </row>
    <row r="9052" spans="1:20" x14ac:dyDescent="0.25">
      <c r="A9052" s="5">
        <f>9045</f>
      </c>
      <c r="B9052" s="5" t="s">
        <v>9071</v>
      </c>
      <c r="C9052" s="5" t="s">
        <v>26</v>
      </c>
      <c r="D9052" s="5" t="s">
        <v>26</v>
      </c>
      <c r="E9052" s="5">
        <v>0</v>
      </c>
      <c r="F9052" s="5">
        <v>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5">
        <v>0</v>
      </c>
      <c r="M9052" s="5">
        <v>0</v>
      </c>
      <c r="N9052" s="5">
        <v>0</v>
      </c>
      <c r="O9052" s="5">
        <v>0</v>
      </c>
      <c r="P9052" s="5">
        <v>10</v>
      </c>
      <c r="Q9052" s="5">
        <v>0</v>
      </c>
      <c r="R9052" s="5">
        <v>0</v>
      </c>
      <c r="S9052" s="5" t="s">
        <v>26</v>
      </c>
      <c r="T9052" s="5"/>
    </row>
    <row r="9053" spans="1:20" x14ac:dyDescent="0.25">
      <c r="A9053" s="5">
        <f>9046</f>
      </c>
      <c r="B9053" s="5" t="s">
        <v>9072</v>
      </c>
      <c r="C9053" s="5" t="s">
        <v>26</v>
      </c>
      <c r="D9053" s="5" t="s">
        <v>26</v>
      </c>
      <c r="E9053" s="5">
        <v>0</v>
      </c>
      <c r="F9053" s="5">
        <v>0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5">
        <v>0</v>
      </c>
      <c r="M9053" s="5">
        <v>0</v>
      </c>
      <c r="N9053" s="5">
        <v>0</v>
      </c>
      <c r="O9053" s="5">
        <v>0</v>
      </c>
      <c r="P9053" s="5">
        <v>10</v>
      </c>
      <c r="Q9053" s="5">
        <v>0</v>
      </c>
      <c r="R9053" s="5">
        <v>0</v>
      </c>
      <c r="S9053" s="5" t="s">
        <v>26</v>
      </c>
      <c r="T9053" s="5"/>
    </row>
    <row r="9054" spans="1:20" x14ac:dyDescent="0.25">
      <c r="A9054" s="5">
        <f>9047</f>
      </c>
      <c r="B9054" s="5" t="s">
        <v>9073</v>
      </c>
      <c r="C9054" s="5" t="s">
        <v>26</v>
      </c>
      <c r="D9054" s="5" t="s">
        <v>26</v>
      </c>
      <c r="E9054" s="5">
        <v>0</v>
      </c>
      <c r="F9054" s="5">
        <v>0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5">
        <v>0</v>
      </c>
      <c r="M9054" s="5">
        <v>0</v>
      </c>
      <c r="N9054" s="5">
        <v>0</v>
      </c>
      <c r="O9054" s="5">
        <v>0</v>
      </c>
      <c r="P9054" s="5">
        <v>10</v>
      </c>
      <c r="Q9054" s="5">
        <v>0</v>
      </c>
      <c r="R9054" s="5">
        <v>0</v>
      </c>
      <c r="S9054" s="5" t="s">
        <v>26</v>
      </c>
      <c r="T9054" s="5"/>
    </row>
    <row r="9055" spans="1:20" x14ac:dyDescent="0.25">
      <c r="A9055" s="5">
        <f>9048</f>
      </c>
      <c r="B9055" s="5" t="s">
        <v>9074</v>
      </c>
      <c r="C9055" s="5" t="s">
        <v>26</v>
      </c>
      <c r="D9055" s="5" t="s">
        <v>26</v>
      </c>
      <c r="E9055" s="5">
        <v>0</v>
      </c>
      <c r="F9055" s="5">
        <v>0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5">
        <v>0</v>
      </c>
      <c r="M9055" s="5">
        <v>0</v>
      </c>
      <c r="N9055" s="5">
        <v>0</v>
      </c>
      <c r="O9055" s="5">
        <v>0</v>
      </c>
      <c r="P9055" s="5">
        <v>10</v>
      </c>
      <c r="Q9055" s="5">
        <v>0</v>
      </c>
      <c r="R9055" s="5">
        <v>0</v>
      </c>
      <c r="S9055" s="5" t="s">
        <v>26</v>
      </c>
      <c r="T9055" s="5"/>
    </row>
    <row r="9056" spans="1:20" x14ac:dyDescent="0.25">
      <c r="A9056" s="5">
        <f>9049</f>
      </c>
      <c r="B9056" s="5" t="s">
        <v>9075</v>
      </c>
      <c r="C9056" s="5" t="s">
        <v>26</v>
      </c>
      <c r="D9056" s="5" t="s">
        <v>26</v>
      </c>
      <c r="E9056" s="5">
        <v>0</v>
      </c>
      <c r="F9056" s="5">
        <v>0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5">
        <v>0</v>
      </c>
      <c r="M9056" s="5">
        <v>0</v>
      </c>
      <c r="N9056" s="5">
        <v>0</v>
      </c>
      <c r="O9056" s="5">
        <v>0</v>
      </c>
      <c r="P9056" s="5">
        <v>10</v>
      </c>
      <c r="Q9056" s="5">
        <v>0</v>
      </c>
      <c r="R9056" s="5">
        <v>0</v>
      </c>
      <c r="S9056" s="5" t="s">
        <v>26</v>
      </c>
      <c r="T9056" s="5"/>
    </row>
    <row r="9057" spans="1:20" x14ac:dyDescent="0.25">
      <c r="A9057" s="5">
        <f>9050</f>
      </c>
      <c r="B9057" s="5" t="s">
        <v>9076</v>
      </c>
      <c r="C9057" s="5" t="s">
        <v>26</v>
      </c>
      <c r="D9057" s="5" t="s">
        <v>26</v>
      </c>
      <c r="E9057" s="5">
        <v>0</v>
      </c>
      <c r="F9057" s="5">
        <v>0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5">
        <v>0</v>
      </c>
      <c r="M9057" s="5">
        <v>0</v>
      </c>
      <c r="N9057" s="5">
        <v>0</v>
      </c>
      <c r="O9057" s="5">
        <v>0</v>
      </c>
      <c r="P9057" s="5">
        <v>10</v>
      </c>
      <c r="Q9057" s="5">
        <v>0</v>
      </c>
      <c r="R9057" s="5">
        <v>0</v>
      </c>
      <c r="S9057" s="5" t="s">
        <v>26</v>
      </c>
      <c r="T9057" s="5"/>
    </row>
    <row r="9058" spans="1:20" x14ac:dyDescent="0.25">
      <c r="A9058" s="5">
        <f>9051</f>
      </c>
      <c r="B9058" s="5" t="s">
        <v>9077</v>
      </c>
      <c r="C9058" s="5" t="s">
        <v>26</v>
      </c>
      <c r="D9058" s="5" t="s">
        <v>26</v>
      </c>
      <c r="E9058" s="5">
        <v>0</v>
      </c>
      <c r="F9058" s="5">
        <v>0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5">
        <v>0</v>
      </c>
      <c r="M9058" s="5">
        <v>0</v>
      </c>
      <c r="N9058" s="5">
        <v>0</v>
      </c>
      <c r="O9058" s="5">
        <v>0</v>
      </c>
      <c r="P9058" s="5">
        <v>10</v>
      </c>
      <c r="Q9058" s="5">
        <v>0</v>
      </c>
      <c r="R9058" s="5">
        <v>0</v>
      </c>
      <c r="S9058" s="5" t="s">
        <v>26</v>
      </c>
      <c r="T9058" s="5"/>
    </row>
    <row r="9059" spans="1:20" x14ac:dyDescent="0.25">
      <c r="A9059" s="5">
        <f>9052</f>
      </c>
      <c r="B9059" s="5" t="s">
        <v>9078</v>
      </c>
      <c r="C9059" s="5" t="s">
        <v>26</v>
      </c>
      <c r="D9059" s="5" t="s">
        <v>26</v>
      </c>
      <c r="E9059" s="5">
        <v>0</v>
      </c>
      <c r="F9059" s="5">
        <v>0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5">
        <v>0</v>
      </c>
      <c r="M9059" s="5">
        <v>0</v>
      </c>
      <c r="N9059" s="5">
        <v>0</v>
      </c>
      <c r="O9059" s="5">
        <v>0</v>
      </c>
      <c r="P9059" s="5">
        <v>10</v>
      </c>
      <c r="Q9059" s="5">
        <v>0</v>
      </c>
      <c r="R9059" s="5">
        <v>0</v>
      </c>
      <c r="S9059" s="5" t="s">
        <v>26</v>
      </c>
      <c r="T9059" s="5"/>
    </row>
    <row r="9060" spans="1:20" x14ac:dyDescent="0.25">
      <c r="A9060" s="5">
        <f>9053</f>
      </c>
      <c r="B9060" s="5" t="s">
        <v>9079</v>
      </c>
      <c r="C9060" s="5" t="s">
        <v>26</v>
      </c>
      <c r="D9060" s="5" t="s">
        <v>26</v>
      </c>
      <c r="E9060" s="5">
        <v>0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5">
        <v>0</v>
      </c>
      <c r="M9060" s="5">
        <v>0</v>
      </c>
      <c r="N9060" s="5">
        <v>0</v>
      </c>
      <c r="O9060" s="5">
        <v>0</v>
      </c>
      <c r="P9060" s="5">
        <v>10</v>
      </c>
      <c r="Q9060" s="5">
        <v>0</v>
      </c>
      <c r="R9060" s="5">
        <v>0</v>
      </c>
      <c r="S9060" s="5" t="s">
        <v>26</v>
      </c>
      <c r="T9060" s="5"/>
    </row>
    <row r="9061" spans="1:20" x14ac:dyDescent="0.25">
      <c r="A9061" s="5">
        <f>9054</f>
      </c>
      <c r="B9061" s="5" t="s">
        <v>9080</v>
      </c>
      <c r="C9061" s="5" t="s">
        <v>26</v>
      </c>
      <c r="D9061" s="5" t="s">
        <v>26</v>
      </c>
      <c r="E9061" s="5">
        <v>0</v>
      </c>
      <c r="F9061" s="5">
        <v>0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5">
        <v>0</v>
      </c>
      <c r="M9061" s="5">
        <v>0</v>
      </c>
      <c r="N9061" s="5">
        <v>0</v>
      </c>
      <c r="O9061" s="5">
        <v>0</v>
      </c>
      <c r="P9061" s="5">
        <v>10</v>
      </c>
      <c r="Q9061" s="5">
        <v>0</v>
      </c>
      <c r="R9061" s="5">
        <v>0</v>
      </c>
      <c r="S9061" s="5" t="s">
        <v>26</v>
      </c>
      <c r="T9061" s="5"/>
    </row>
    <row r="9062" spans="1:20" x14ac:dyDescent="0.25">
      <c r="A9062" s="5">
        <f>9055</f>
      </c>
      <c r="B9062" s="5" t="s">
        <v>9081</v>
      </c>
      <c r="C9062" s="5" t="s">
        <v>26</v>
      </c>
      <c r="D9062" s="5" t="s">
        <v>26</v>
      </c>
      <c r="E9062" s="5">
        <v>0</v>
      </c>
      <c r="F9062" s="5">
        <v>0</v>
      </c>
      <c r="G9062" s="5">
        <v>0</v>
      </c>
      <c r="H9062" s="5">
        <v>0</v>
      </c>
      <c r="I9062" s="5">
        <v>0</v>
      </c>
      <c r="J9062" s="5">
        <v>0</v>
      </c>
      <c r="K9062" s="5">
        <v>0</v>
      </c>
      <c r="L9062" s="5">
        <v>0</v>
      </c>
      <c r="M9062" s="5">
        <v>0</v>
      </c>
      <c r="N9062" s="5">
        <v>0</v>
      </c>
      <c r="O9062" s="5">
        <v>0</v>
      </c>
      <c r="P9062" s="5">
        <v>10</v>
      </c>
      <c r="Q9062" s="5">
        <v>0</v>
      </c>
      <c r="R9062" s="5">
        <v>0</v>
      </c>
      <c r="S9062" s="5" t="s">
        <v>26</v>
      </c>
      <c r="T9062" s="5"/>
    </row>
    <row r="9063" spans="1:20" x14ac:dyDescent="0.25">
      <c r="A9063" s="5">
        <f>9056</f>
      </c>
      <c r="B9063" s="5" t="s">
        <v>9082</v>
      </c>
      <c r="C9063" s="5" t="s">
        <v>26</v>
      </c>
      <c r="D9063" s="5" t="s">
        <v>26</v>
      </c>
      <c r="E9063" s="5">
        <v>0</v>
      </c>
      <c r="F9063" s="5">
        <v>0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5">
        <v>0</v>
      </c>
      <c r="M9063" s="5">
        <v>0</v>
      </c>
      <c r="N9063" s="5">
        <v>0</v>
      </c>
      <c r="O9063" s="5">
        <v>0</v>
      </c>
      <c r="P9063" s="5">
        <v>10</v>
      </c>
      <c r="Q9063" s="5">
        <v>0</v>
      </c>
      <c r="R9063" s="5">
        <v>0</v>
      </c>
      <c r="S9063" s="5" t="s">
        <v>26</v>
      </c>
      <c r="T9063" s="5"/>
    </row>
    <row r="9064" spans="1:20" x14ac:dyDescent="0.25">
      <c r="A9064" s="5">
        <f>9057</f>
      </c>
      <c r="B9064" s="5" t="s">
        <v>9083</v>
      </c>
      <c r="C9064" s="5" t="s">
        <v>26</v>
      </c>
      <c r="D9064" s="5" t="s">
        <v>26</v>
      </c>
      <c r="E9064" s="5">
        <v>0</v>
      </c>
      <c r="F9064" s="5">
        <v>0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5">
        <v>0</v>
      </c>
      <c r="M9064" s="5">
        <v>0</v>
      </c>
      <c r="N9064" s="5">
        <v>0</v>
      </c>
      <c r="O9064" s="5">
        <v>0</v>
      </c>
      <c r="P9064" s="5">
        <v>10</v>
      </c>
      <c r="Q9064" s="5">
        <v>0</v>
      </c>
      <c r="R9064" s="5">
        <v>0</v>
      </c>
      <c r="S9064" s="5" t="s">
        <v>26</v>
      </c>
      <c r="T9064" s="5"/>
    </row>
    <row r="9065" spans="1:20" x14ac:dyDescent="0.25">
      <c r="A9065" s="5">
        <f>9058</f>
      </c>
      <c r="B9065" s="5" t="s">
        <v>9084</v>
      </c>
      <c r="C9065" s="5" t="s">
        <v>26</v>
      </c>
      <c r="D9065" s="5" t="s">
        <v>26</v>
      </c>
      <c r="E9065" s="5">
        <v>0</v>
      </c>
      <c r="F9065" s="5">
        <v>0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5">
        <v>0</v>
      </c>
      <c r="M9065" s="5">
        <v>0</v>
      </c>
      <c r="N9065" s="5">
        <v>0</v>
      </c>
      <c r="O9065" s="5">
        <v>0</v>
      </c>
      <c r="P9065" s="5">
        <v>10</v>
      </c>
      <c r="Q9065" s="5">
        <v>0</v>
      </c>
      <c r="R9065" s="5">
        <v>0</v>
      </c>
      <c r="S9065" s="5" t="s">
        <v>26</v>
      </c>
      <c r="T9065" s="5"/>
    </row>
    <row r="9066" spans="1:20" x14ac:dyDescent="0.25">
      <c r="A9066" s="5">
        <f>9059</f>
      </c>
      <c r="B9066" s="5" t="s">
        <v>9085</v>
      </c>
      <c r="C9066" s="5" t="s">
        <v>26</v>
      </c>
      <c r="D9066" s="5" t="s">
        <v>26</v>
      </c>
      <c r="E9066" s="5">
        <v>0</v>
      </c>
      <c r="F9066" s="5">
        <v>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5">
        <v>0</v>
      </c>
      <c r="M9066" s="5">
        <v>0</v>
      </c>
      <c r="N9066" s="5">
        <v>0</v>
      </c>
      <c r="O9066" s="5">
        <v>0</v>
      </c>
      <c r="P9066" s="5">
        <v>10</v>
      </c>
      <c r="Q9066" s="5">
        <v>0</v>
      </c>
      <c r="R9066" s="5">
        <v>0</v>
      </c>
      <c r="S9066" s="5" t="s">
        <v>26</v>
      </c>
      <c r="T9066" s="5"/>
    </row>
    <row r="9067" spans="1:20" x14ac:dyDescent="0.25">
      <c r="A9067" s="5">
        <f>9060</f>
      </c>
      <c r="B9067" s="5" t="s">
        <v>9086</v>
      </c>
      <c r="C9067" s="5" t="s">
        <v>26</v>
      </c>
      <c r="D9067" s="5" t="s">
        <v>26</v>
      </c>
      <c r="E9067" s="5">
        <v>0</v>
      </c>
      <c r="F9067" s="5">
        <v>0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5">
        <v>0</v>
      </c>
      <c r="M9067" s="5">
        <v>0</v>
      </c>
      <c r="N9067" s="5">
        <v>0</v>
      </c>
      <c r="O9067" s="5">
        <v>0</v>
      </c>
      <c r="P9067" s="5">
        <v>10</v>
      </c>
      <c r="Q9067" s="5">
        <v>0</v>
      </c>
      <c r="R9067" s="5">
        <v>0</v>
      </c>
      <c r="S9067" s="5" t="s">
        <v>26</v>
      </c>
      <c r="T9067" s="5"/>
    </row>
    <row r="9068" spans="1:20" x14ac:dyDescent="0.25">
      <c r="A9068" s="5">
        <f>9061</f>
      </c>
      <c r="B9068" s="5" t="s">
        <v>9087</v>
      </c>
      <c r="C9068" s="5" t="s">
        <v>26</v>
      </c>
      <c r="D9068" s="5" t="s">
        <v>26</v>
      </c>
      <c r="E9068" s="5">
        <v>0</v>
      </c>
      <c r="F9068" s="5">
        <v>0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5">
        <v>0</v>
      </c>
      <c r="M9068" s="5">
        <v>0</v>
      </c>
      <c r="N9068" s="5">
        <v>0</v>
      </c>
      <c r="O9068" s="5">
        <v>0</v>
      </c>
      <c r="P9068" s="5">
        <v>10</v>
      </c>
      <c r="Q9068" s="5">
        <v>0</v>
      </c>
      <c r="R9068" s="5">
        <v>0</v>
      </c>
      <c r="S9068" s="5" t="s">
        <v>26</v>
      </c>
      <c r="T9068" s="5"/>
    </row>
    <row r="9069" spans="1:20" x14ac:dyDescent="0.25">
      <c r="A9069" s="5">
        <f>9062</f>
      </c>
      <c r="B9069" s="5" t="s">
        <v>9088</v>
      </c>
      <c r="C9069" s="5" t="s">
        <v>26</v>
      </c>
      <c r="D9069" s="5" t="s">
        <v>26</v>
      </c>
      <c r="E9069" s="5">
        <v>0</v>
      </c>
      <c r="F9069" s="5">
        <v>0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5">
        <v>0</v>
      </c>
      <c r="M9069" s="5">
        <v>0</v>
      </c>
      <c r="N9069" s="5">
        <v>0</v>
      </c>
      <c r="O9069" s="5">
        <v>0</v>
      </c>
      <c r="P9069" s="5">
        <v>10</v>
      </c>
      <c r="Q9069" s="5">
        <v>0</v>
      </c>
      <c r="R9069" s="5">
        <v>0</v>
      </c>
      <c r="S9069" s="5" t="s">
        <v>26</v>
      </c>
      <c r="T9069" s="5"/>
    </row>
    <row r="9070" spans="1:20" x14ac:dyDescent="0.25">
      <c r="A9070" s="5">
        <f>9063</f>
      </c>
      <c r="B9070" s="5" t="s">
        <v>9089</v>
      </c>
      <c r="C9070" s="5" t="s">
        <v>26</v>
      </c>
      <c r="D9070" s="5" t="s">
        <v>26</v>
      </c>
      <c r="E9070" s="5">
        <v>0</v>
      </c>
      <c r="F9070" s="5">
        <v>0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5">
        <v>0</v>
      </c>
      <c r="M9070" s="5">
        <v>0</v>
      </c>
      <c r="N9070" s="5">
        <v>0</v>
      </c>
      <c r="O9070" s="5">
        <v>0</v>
      </c>
      <c r="P9070" s="5">
        <v>10</v>
      </c>
      <c r="Q9070" s="5">
        <v>0</v>
      </c>
      <c r="R9070" s="5">
        <v>0</v>
      </c>
      <c r="S9070" s="5" t="s">
        <v>26</v>
      </c>
      <c r="T9070" s="5"/>
    </row>
    <row r="9071" spans="1:20" x14ac:dyDescent="0.25">
      <c r="A9071" s="5">
        <f>9064</f>
      </c>
      <c r="B9071" s="5" t="s">
        <v>9090</v>
      </c>
      <c r="C9071" s="5" t="s">
        <v>26</v>
      </c>
      <c r="D9071" s="5" t="s">
        <v>26</v>
      </c>
      <c r="E9071" s="5">
        <v>0</v>
      </c>
      <c r="F9071" s="5">
        <v>0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5">
        <v>0</v>
      </c>
      <c r="M9071" s="5">
        <v>0</v>
      </c>
      <c r="N9071" s="5">
        <v>0</v>
      </c>
      <c r="O9071" s="5">
        <v>0</v>
      </c>
      <c r="P9071" s="5">
        <v>10</v>
      </c>
      <c r="Q9071" s="5">
        <v>0</v>
      </c>
      <c r="R9071" s="5">
        <v>0</v>
      </c>
      <c r="S9071" s="5" t="s">
        <v>26</v>
      </c>
      <c r="T9071" s="5"/>
    </row>
    <row r="9072" spans="1:20" x14ac:dyDescent="0.25">
      <c r="A9072" s="5">
        <f>9065</f>
      </c>
      <c r="B9072" s="5" t="s">
        <v>9091</v>
      </c>
      <c r="C9072" s="5" t="s">
        <v>26</v>
      </c>
      <c r="D9072" s="5" t="s">
        <v>26</v>
      </c>
      <c r="E9072" s="5">
        <v>0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5">
        <v>0</v>
      </c>
      <c r="M9072" s="5">
        <v>0</v>
      </c>
      <c r="N9072" s="5">
        <v>0</v>
      </c>
      <c r="O9072" s="5">
        <v>0</v>
      </c>
      <c r="P9072" s="5">
        <v>10</v>
      </c>
      <c r="Q9072" s="5">
        <v>0</v>
      </c>
      <c r="R9072" s="5">
        <v>0</v>
      </c>
      <c r="S9072" s="5" t="s">
        <v>26</v>
      </c>
      <c r="T9072" s="5"/>
    </row>
    <row r="9073" spans="1:20" x14ac:dyDescent="0.25">
      <c r="A9073" s="5">
        <f>9066</f>
      </c>
      <c r="B9073" s="5" t="s">
        <v>9092</v>
      </c>
      <c r="C9073" s="5" t="s">
        <v>26</v>
      </c>
      <c r="D9073" s="5" t="s">
        <v>26</v>
      </c>
      <c r="E9073" s="5">
        <v>0</v>
      </c>
      <c r="F9073" s="5">
        <v>0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5">
        <v>0</v>
      </c>
      <c r="M9073" s="5">
        <v>0</v>
      </c>
      <c r="N9073" s="5">
        <v>0</v>
      </c>
      <c r="O9073" s="5">
        <v>0</v>
      </c>
      <c r="P9073" s="5">
        <v>10</v>
      </c>
      <c r="Q9073" s="5">
        <v>0</v>
      </c>
      <c r="R9073" s="5">
        <v>0</v>
      </c>
      <c r="S9073" s="5" t="s">
        <v>26</v>
      </c>
      <c r="T9073" s="5"/>
    </row>
    <row r="9074" spans="1:20" x14ac:dyDescent="0.25">
      <c r="A9074" s="5">
        <f>9067</f>
      </c>
      <c r="B9074" s="5" t="s">
        <v>9093</v>
      </c>
      <c r="C9074" s="5" t="s">
        <v>26</v>
      </c>
      <c r="D9074" s="5" t="s">
        <v>26</v>
      </c>
      <c r="E9074" s="5">
        <v>0</v>
      </c>
      <c r="F9074" s="5">
        <v>0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5">
        <v>0</v>
      </c>
      <c r="M9074" s="5">
        <v>0</v>
      </c>
      <c r="N9074" s="5">
        <v>0</v>
      </c>
      <c r="O9074" s="5">
        <v>0</v>
      </c>
      <c r="P9074" s="5">
        <v>10</v>
      </c>
      <c r="Q9074" s="5">
        <v>0</v>
      </c>
      <c r="R9074" s="5">
        <v>0</v>
      </c>
      <c r="S9074" s="5" t="s">
        <v>26</v>
      </c>
      <c r="T9074" s="5"/>
    </row>
    <row r="9075" spans="1:20" x14ac:dyDescent="0.25">
      <c r="A9075" s="5">
        <f>9068</f>
      </c>
      <c r="B9075" s="5" t="s">
        <v>9094</v>
      </c>
      <c r="C9075" s="5" t="s">
        <v>26</v>
      </c>
      <c r="D9075" s="5" t="s">
        <v>26</v>
      </c>
      <c r="E9075" s="5">
        <v>0</v>
      </c>
      <c r="F9075" s="5">
        <v>0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5">
        <v>0</v>
      </c>
      <c r="M9075" s="5">
        <v>0</v>
      </c>
      <c r="N9075" s="5">
        <v>0</v>
      </c>
      <c r="O9075" s="5">
        <v>0</v>
      </c>
      <c r="P9075" s="5">
        <v>10</v>
      </c>
      <c r="Q9075" s="5">
        <v>0</v>
      </c>
      <c r="R9075" s="5">
        <v>0</v>
      </c>
      <c r="S9075" s="5" t="s">
        <v>26</v>
      </c>
      <c r="T9075" s="5"/>
    </row>
    <row r="9076" spans="1:20" x14ac:dyDescent="0.25">
      <c r="A9076" s="5">
        <f>9069</f>
      </c>
      <c r="B9076" s="5" t="s">
        <v>9095</v>
      </c>
      <c r="C9076" s="5" t="s">
        <v>26</v>
      </c>
      <c r="D9076" s="5" t="s">
        <v>26</v>
      </c>
      <c r="E9076" s="5">
        <v>0</v>
      </c>
      <c r="F9076" s="5">
        <v>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5">
        <v>0</v>
      </c>
      <c r="M9076" s="5">
        <v>0</v>
      </c>
      <c r="N9076" s="5">
        <v>0</v>
      </c>
      <c r="O9076" s="5">
        <v>0</v>
      </c>
      <c r="P9076" s="5">
        <v>10</v>
      </c>
      <c r="Q9076" s="5">
        <v>0</v>
      </c>
      <c r="R9076" s="5">
        <v>0</v>
      </c>
      <c r="S9076" s="5" t="s">
        <v>26</v>
      </c>
      <c r="T9076" s="5"/>
    </row>
    <row r="9077" spans="1:20" x14ac:dyDescent="0.25">
      <c r="A9077" s="5">
        <f>9070</f>
      </c>
      <c r="B9077" s="5" t="s">
        <v>9096</v>
      </c>
      <c r="C9077" s="5" t="s">
        <v>26</v>
      </c>
      <c r="D9077" s="5" t="s">
        <v>26</v>
      </c>
      <c r="E9077" s="5">
        <v>0</v>
      </c>
      <c r="F9077" s="5">
        <v>0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5">
        <v>0</v>
      </c>
      <c r="M9077" s="5">
        <v>0</v>
      </c>
      <c r="N9077" s="5">
        <v>0</v>
      </c>
      <c r="O9077" s="5">
        <v>0</v>
      </c>
      <c r="P9077" s="5">
        <v>10</v>
      </c>
      <c r="Q9077" s="5">
        <v>0</v>
      </c>
      <c r="R9077" s="5">
        <v>0</v>
      </c>
      <c r="S9077" s="5" t="s">
        <v>26</v>
      </c>
      <c r="T9077" s="5"/>
    </row>
    <row r="9078" spans="1:20" x14ac:dyDescent="0.25">
      <c r="A9078" s="5">
        <f>9071</f>
      </c>
      <c r="B9078" s="5" t="s">
        <v>9097</v>
      </c>
      <c r="C9078" s="5" t="s">
        <v>26</v>
      </c>
      <c r="D9078" s="5" t="s">
        <v>26</v>
      </c>
      <c r="E9078" s="5">
        <v>0</v>
      </c>
      <c r="F9078" s="5">
        <v>0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5">
        <v>0</v>
      </c>
      <c r="M9078" s="5">
        <v>0</v>
      </c>
      <c r="N9078" s="5">
        <v>0</v>
      </c>
      <c r="O9078" s="5">
        <v>0</v>
      </c>
      <c r="P9078" s="5">
        <v>10</v>
      </c>
      <c r="Q9078" s="5">
        <v>0</v>
      </c>
      <c r="R9078" s="5">
        <v>0</v>
      </c>
      <c r="S9078" s="5" t="s">
        <v>26</v>
      </c>
      <c r="T9078" s="5"/>
    </row>
    <row r="9079" spans="1:20" x14ac:dyDescent="0.25">
      <c r="A9079" s="5">
        <f>9072</f>
      </c>
      <c r="B9079" s="5" t="s">
        <v>9098</v>
      </c>
      <c r="C9079" s="5" t="s">
        <v>26</v>
      </c>
      <c r="D9079" s="5" t="s">
        <v>26</v>
      </c>
      <c r="E9079" s="5">
        <v>0</v>
      </c>
      <c r="F9079" s="5">
        <v>0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5">
        <v>0</v>
      </c>
      <c r="M9079" s="5">
        <v>0</v>
      </c>
      <c r="N9079" s="5">
        <v>0</v>
      </c>
      <c r="O9079" s="5">
        <v>0</v>
      </c>
      <c r="P9079" s="5">
        <v>10</v>
      </c>
      <c r="Q9079" s="5">
        <v>0</v>
      </c>
      <c r="R9079" s="5">
        <v>0</v>
      </c>
      <c r="S9079" s="5" t="s">
        <v>26</v>
      </c>
      <c r="T9079" s="5"/>
    </row>
    <row r="9080" spans="1:20" x14ac:dyDescent="0.25">
      <c r="A9080" s="5">
        <f>9073</f>
      </c>
      <c r="B9080" s="5" t="s">
        <v>9099</v>
      </c>
      <c r="C9080" s="5" t="s">
        <v>26</v>
      </c>
      <c r="D9080" s="5" t="s">
        <v>26</v>
      </c>
      <c r="E9080" s="5">
        <v>0</v>
      </c>
      <c r="F9080" s="5">
        <v>0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5">
        <v>0</v>
      </c>
      <c r="M9080" s="5">
        <v>0</v>
      </c>
      <c r="N9080" s="5">
        <v>0</v>
      </c>
      <c r="O9080" s="5">
        <v>0</v>
      </c>
      <c r="P9080" s="5">
        <v>10</v>
      </c>
      <c r="Q9080" s="5">
        <v>0</v>
      </c>
      <c r="R9080" s="5">
        <v>0</v>
      </c>
      <c r="S9080" s="5" t="s">
        <v>26</v>
      </c>
      <c r="T9080" s="5"/>
    </row>
    <row r="9081" spans="1:20" x14ac:dyDescent="0.25">
      <c r="A9081" s="5">
        <f>9074</f>
      </c>
      <c r="B9081" s="5" t="s">
        <v>9100</v>
      </c>
      <c r="C9081" s="5" t="s">
        <v>26</v>
      </c>
      <c r="D9081" s="5" t="s">
        <v>26</v>
      </c>
      <c r="E9081" s="5">
        <v>0</v>
      </c>
      <c r="F9081" s="5">
        <v>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5">
        <v>0</v>
      </c>
      <c r="M9081" s="5">
        <v>0</v>
      </c>
      <c r="N9081" s="5">
        <v>0</v>
      </c>
      <c r="O9081" s="5">
        <v>0</v>
      </c>
      <c r="P9081" s="5">
        <v>10</v>
      </c>
      <c r="Q9081" s="5">
        <v>0</v>
      </c>
      <c r="R9081" s="5">
        <v>0</v>
      </c>
      <c r="S9081" s="5" t="s">
        <v>26</v>
      </c>
      <c r="T9081" s="5"/>
    </row>
    <row r="9082" spans="1:20" x14ac:dyDescent="0.25">
      <c r="A9082" s="5">
        <f>9075</f>
      </c>
      <c r="B9082" s="5" t="s">
        <v>9101</v>
      </c>
      <c r="C9082" s="5" t="s">
        <v>26</v>
      </c>
      <c r="D9082" s="5" t="s">
        <v>26</v>
      </c>
      <c r="E9082" s="5">
        <v>0</v>
      </c>
      <c r="F9082" s="5">
        <v>0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5">
        <v>0</v>
      </c>
      <c r="M9082" s="5">
        <v>0</v>
      </c>
      <c r="N9082" s="5">
        <v>0</v>
      </c>
      <c r="O9082" s="5">
        <v>0</v>
      </c>
      <c r="P9082" s="5">
        <v>10</v>
      </c>
      <c r="Q9082" s="5">
        <v>0</v>
      </c>
      <c r="R9082" s="5">
        <v>0</v>
      </c>
      <c r="S9082" s="5" t="s">
        <v>26</v>
      </c>
      <c r="T9082" s="5"/>
    </row>
    <row r="9083" spans="1:20" x14ac:dyDescent="0.25">
      <c r="A9083" s="5">
        <f>9076</f>
      </c>
      <c r="B9083" s="5" t="s">
        <v>9102</v>
      </c>
      <c r="C9083" s="5" t="s">
        <v>26</v>
      </c>
      <c r="D9083" s="5" t="s">
        <v>26</v>
      </c>
      <c r="E9083" s="5">
        <v>0</v>
      </c>
      <c r="F9083" s="5">
        <v>0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5">
        <v>0</v>
      </c>
      <c r="M9083" s="5">
        <v>0</v>
      </c>
      <c r="N9083" s="5">
        <v>0</v>
      </c>
      <c r="O9083" s="5">
        <v>0</v>
      </c>
      <c r="P9083" s="5">
        <v>10</v>
      </c>
      <c r="Q9083" s="5">
        <v>0</v>
      </c>
      <c r="R9083" s="5">
        <v>0</v>
      </c>
      <c r="S9083" s="5" t="s">
        <v>26</v>
      </c>
      <c r="T9083" s="5"/>
    </row>
    <row r="9084" spans="1:20" x14ac:dyDescent="0.25">
      <c r="A9084" s="5">
        <f>9077</f>
      </c>
      <c r="B9084" s="5" t="s">
        <v>9103</v>
      </c>
      <c r="C9084" s="5" t="s">
        <v>26</v>
      </c>
      <c r="D9084" s="5" t="s">
        <v>26</v>
      </c>
      <c r="E9084" s="5">
        <v>0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5">
        <v>0</v>
      </c>
      <c r="M9084" s="5">
        <v>0</v>
      </c>
      <c r="N9084" s="5">
        <v>0</v>
      </c>
      <c r="O9084" s="5">
        <v>0</v>
      </c>
      <c r="P9084" s="5">
        <v>10</v>
      </c>
      <c r="Q9084" s="5">
        <v>0</v>
      </c>
      <c r="R9084" s="5">
        <v>0</v>
      </c>
      <c r="S9084" s="5" t="s">
        <v>26</v>
      </c>
      <c r="T9084" s="5"/>
    </row>
    <row r="9085" spans="1:20" x14ac:dyDescent="0.25">
      <c r="A9085" s="5">
        <f>9078</f>
      </c>
      <c r="B9085" s="5" t="s">
        <v>9104</v>
      </c>
      <c r="C9085" s="5" t="s">
        <v>26</v>
      </c>
      <c r="D9085" s="5" t="s">
        <v>26</v>
      </c>
      <c r="E9085" s="5">
        <v>0</v>
      </c>
      <c r="F9085" s="5">
        <v>0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5">
        <v>0</v>
      </c>
      <c r="M9085" s="5">
        <v>0</v>
      </c>
      <c r="N9085" s="5">
        <v>0</v>
      </c>
      <c r="O9085" s="5">
        <v>0</v>
      </c>
      <c r="P9085" s="5">
        <v>10</v>
      </c>
      <c r="Q9085" s="5">
        <v>0</v>
      </c>
      <c r="R9085" s="5">
        <v>0</v>
      </c>
      <c r="S9085" s="5" t="s">
        <v>26</v>
      </c>
      <c r="T9085" s="5"/>
    </row>
    <row r="9086" spans="1:20" x14ac:dyDescent="0.25">
      <c r="A9086" s="5">
        <f>9079</f>
      </c>
      <c r="B9086" s="5" t="s">
        <v>9105</v>
      </c>
      <c r="C9086" s="5" t="s">
        <v>26</v>
      </c>
      <c r="D9086" s="5" t="s">
        <v>26</v>
      </c>
      <c r="E9086" s="5">
        <v>0</v>
      </c>
      <c r="F9086" s="5">
        <v>0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5">
        <v>0</v>
      </c>
      <c r="M9086" s="5">
        <v>0</v>
      </c>
      <c r="N9086" s="5">
        <v>0</v>
      </c>
      <c r="O9086" s="5">
        <v>0</v>
      </c>
      <c r="P9086" s="5">
        <v>10</v>
      </c>
      <c r="Q9086" s="5">
        <v>0</v>
      </c>
      <c r="R9086" s="5">
        <v>0</v>
      </c>
      <c r="S9086" s="5" t="s">
        <v>26</v>
      </c>
      <c r="T9086" s="5"/>
    </row>
    <row r="9087" spans="1:20" x14ac:dyDescent="0.25">
      <c r="A9087" s="5">
        <f>9080</f>
      </c>
      <c r="B9087" s="5" t="s">
        <v>9106</v>
      </c>
      <c r="C9087" s="5" t="s">
        <v>26</v>
      </c>
      <c r="D9087" s="5" t="s">
        <v>26</v>
      </c>
      <c r="E9087" s="5">
        <v>0</v>
      </c>
      <c r="F9087" s="5">
        <v>0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5">
        <v>0</v>
      </c>
      <c r="M9087" s="5">
        <v>0</v>
      </c>
      <c r="N9087" s="5">
        <v>0</v>
      </c>
      <c r="O9087" s="5">
        <v>0</v>
      </c>
      <c r="P9087" s="5">
        <v>10</v>
      </c>
      <c r="Q9087" s="5">
        <v>0</v>
      </c>
      <c r="R9087" s="5">
        <v>0</v>
      </c>
      <c r="S9087" s="5" t="s">
        <v>26</v>
      </c>
      <c r="T9087" s="5"/>
    </row>
    <row r="9088" spans="1:20" x14ac:dyDescent="0.25">
      <c r="A9088" s="5">
        <f>9081</f>
      </c>
      <c r="B9088" s="5" t="s">
        <v>9107</v>
      </c>
      <c r="C9088" s="5" t="s">
        <v>26</v>
      </c>
      <c r="D9088" s="5" t="s">
        <v>26</v>
      </c>
      <c r="E9088" s="5">
        <v>0</v>
      </c>
      <c r="F9088" s="5">
        <v>0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5">
        <v>0</v>
      </c>
      <c r="M9088" s="5">
        <v>0</v>
      </c>
      <c r="N9088" s="5">
        <v>0</v>
      </c>
      <c r="O9088" s="5">
        <v>0</v>
      </c>
      <c r="P9088" s="5">
        <v>10</v>
      </c>
      <c r="Q9088" s="5">
        <v>0</v>
      </c>
      <c r="R9088" s="5">
        <v>0</v>
      </c>
      <c r="S9088" s="5" t="s">
        <v>26</v>
      </c>
      <c r="T9088" s="5"/>
    </row>
    <row r="9089" spans="1:20" x14ac:dyDescent="0.25">
      <c r="A9089" s="5">
        <f>9082</f>
      </c>
      <c r="B9089" s="5" t="s">
        <v>9108</v>
      </c>
      <c r="C9089" s="5" t="s">
        <v>26</v>
      </c>
      <c r="D9089" s="5" t="s">
        <v>26</v>
      </c>
      <c r="E9089" s="5">
        <v>0</v>
      </c>
      <c r="F9089" s="5">
        <v>0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5">
        <v>0</v>
      </c>
      <c r="M9089" s="5">
        <v>0</v>
      </c>
      <c r="N9089" s="5">
        <v>0</v>
      </c>
      <c r="O9089" s="5">
        <v>0</v>
      </c>
      <c r="P9089" s="5">
        <v>10</v>
      </c>
      <c r="Q9089" s="5">
        <v>0</v>
      </c>
      <c r="R9089" s="5">
        <v>0</v>
      </c>
      <c r="S9089" s="5" t="s">
        <v>26</v>
      </c>
      <c r="T9089" s="5"/>
    </row>
    <row r="9090" spans="1:20" x14ac:dyDescent="0.25">
      <c r="A9090" s="5">
        <f>9083</f>
      </c>
      <c r="B9090" s="5" t="s">
        <v>9109</v>
      </c>
      <c r="C9090" s="5" t="s">
        <v>26</v>
      </c>
      <c r="D9090" s="5" t="s">
        <v>26</v>
      </c>
      <c r="E9090" s="5">
        <v>0</v>
      </c>
      <c r="F9090" s="5">
        <v>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5">
        <v>0</v>
      </c>
      <c r="M9090" s="5">
        <v>0</v>
      </c>
      <c r="N9090" s="5">
        <v>0</v>
      </c>
      <c r="O9090" s="5">
        <v>0</v>
      </c>
      <c r="P9090" s="5">
        <v>10</v>
      </c>
      <c r="Q9090" s="5">
        <v>0</v>
      </c>
      <c r="R9090" s="5">
        <v>0</v>
      </c>
      <c r="S9090" s="5" t="s">
        <v>26</v>
      </c>
      <c r="T9090" s="5"/>
    </row>
    <row r="9091" spans="1:20" x14ac:dyDescent="0.25">
      <c r="A9091" s="5">
        <f>9084</f>
      </c>
      <c r="B9091" s="5" t="s">
        <v>9110</v>
      </c>
      <c r="C9091" s="5" t="s">
        <v>26</v>
      </c>
      <c r="D9091" s="5" t="s">
        <v>26</v>
      </c>
      <c r="E9091" s="5">
        <v>0</v>
      </c>
      <c r="F9091" s="5">
        <v>0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5">
        <v>0</v>
      </c>
      <c r="M9091" s="5">
        <v>0</v>
      </c>
      <c r="N9091" s="5">
        <v>0</v>
      </c>
      <c r="O9091" s="5">
        <v>0</v>
      </c>
      <c r="P9091" s="5">
        <v>10</v>
      </c>
      <c r="Q9091" s="5">
        <v>0</v>
      </c>
      <c r="R9091" s="5">
        <v>0</v>
      </c>
      <c r="S9091" s="5" t="s">
        <v>26</v>
      </c>
      <c r="T9091" s="5"/>
    </row>
    <row r="9092" spans="1:20" x14ac:dyDescent="0.25">
      <c r="A9092" s="5">
        <f>9085</f>
      </c>
      <c r="B9092" s="5" t="s">
        <v>9111</v>
      </c>
      <c r="C9092" s="5" t="s">
        <v>26</v>
      </c>
      <c r="D9092" s="5" t="s">
        <v>26</v>
      </c>
      <c r="E9092" s="5">
        <v>0</v>
      </c>
      <c r="F9092" s="5">
        <v>0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5">
        <v>0</v>
      </c>
      <c r="M9092" s="5">
        <v>0</v>
      </c>
      <c r="N9092" s="5">
        <v>0</v>
      </c>
      <c r="O9092" s="5">
        <v>0</v>
      </c>
      <c r="P9092" s="5">
        <v>10</v>
      </c>
      <c r="Q9092" s="5">
        <v>0</v>
      </c>
      <c r="R9092" s="5">
        <v>0</v>
      </c>
      <c r="S9092" s="5" t="s">
        <v>26</v>
      </c>
      <c r="T9092" s="5"/>
    </row>
    <row r="9093" spans="1:20" x14ac:dyDescent="0.25">
      <c r="A9093" s="5">
        <f>9086</f>
      </c>
      <c r="B9093" s="5" t="s">
        <v>9112</v>
      </c>
      <c r="C9093" s="5" t="s">
        <v>26</v>
      </c>
      <c r="D9093" s="5" t="s">
        <v>26</v>
      </c>
      <c r="E9093" s="5">
        <v>0</v>
      </c>
      <c r="F9093" s="5">
        <v>0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5">
        <v>0</v>
      </c>
      <c r="M9093" s="5">
        <v>0</v>
      </c>
      <c r="N9093" s="5">
        <v>0</v>
      </c>
      <c r="O9093" s="5">
        <v>0</v>
      </c>
      <c r="P9093" s="5">
        <v>10</v>
      </c>
      <c r="Q9093" s="5">
        <v>0</v>
      </c>
      <c r="R9093" s="5">
        <v>0</v>
      </c>
      <c r="S9093" s="5" t="s">
        <v>26</v>
      </c>
      <c r="T9093" s="5"/>
    </row>
    <row r="9094" spans="1:20" x14ac:dyDescent="0.25">
      <c r="A9094" s="5">
        <f>9087</f>
      </c>
      <c r="B9094" s="5" t="s">
        <v>9113</v>
      </c>
      <c r="C9094" s="5" t="s">
        <v>26</v>
      </c>
      <c r="D9094" s="5" t="s">
        <v>26</v>
      </c>
      <c r="E9094" s="5">
        <v>0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5">
        <v>0</v>
      </c>
      <c r="M9094" s="5">
        <v>0</v>
      </c>
      <c r="N9094" s="5">
        <v>0</v>
      </c>
      <c r="O9094" s="5">
        <v>0</v>
      </c>
      <c r="P9094" s="5">
        <v>10</v>
      </c>
      <c r="Q9094" s="5">
        <v>0</v>
      </c>
      <c r="R9094" s="5">
        <v>0</v>
      </c>
      <c r="S9094" s="5" t="s">
        <v>26</v>
      </c>
      <c r="T9094" s="5"/>
    </row>
    <row r="9095" spans="1:20" x14ac:dyDescent="0.25">
      <c r="A9095" s="5">
        <f>9088</f>
      </c>
      <c r="B9095" s="5" t="s">
        <v>9114</v>
      </c>
      <c r="C9095" s="5" t="s">
        <v>26</v>
      </c>
      <c r="D9095" s="5" t="s">
        <v>26</v>
      </c>
      <c r="E9095" s="5">
        <v>0</v>
      </c>
      <c r="F9095" s="5">
        <v>0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5">
        <v>0</v>
      </c>
      <c r="M9095" s="5">
        <v>0</v>
      </c>
      <c r="N9095" s="5">
        <v>0</v>
      </c>
      <c r="O9095" s="5">
        <v>0</v>
      </c>
      <c r="P9095" s="5">
        <v>10</v>
      </c>
      <c r="Q9095" s="5">
        <v>0</v>
      </c>
      <c r="R9095" s="5">
        <v>0</v>
      </c>
      <c r="S9095" s="5" t="s">
        <v>26</v>
      </c>
      <c r="T9095" s="5"/>
    </row>
    <row r="9096" spans="1:20" x14ac:dyDescent="0.25">
      <c r="A9096" s="5">
        <f>9089</f>
      </c>
      <c r="B9096" s="5" t="s">
        <v>9115</v>
      </c>
      <c r="C9096" s="5" t="s">
        <v>26</v>
      </c>
      <c r="D9096" s="5" t="s">
        <v>26</v>
      </c>
      <c r="E9096" s="5">
        <v>0</v>
      </c>
      <c r="F9096" s="5">
        <v>0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5">
        <v>0</v>
      </c>
      <c r="M9096" s="5">
        <v>0</v>
      </c>
      <c r="N9096" s="5">
        <v>0</v>
      </c>
      <c r="O9096" s="5">
        <v>0</v>
      </c>
      <c r="P9096" s="5">
        <v>10</v>
      </c>
      <c r="Q9096" s="5">
        <v>0</v>
      </c>
      <c r="R9096" s="5">
        <v>0</v>
      </c>
      <c r="S9096" s="5" t="s">
        <v>26</v>
      </c>
      <c r="T9096" s="5"/>
    </row>
    <row r="9097" spans="1:20" x14ac:dyDescent="0.25">
      <c r="A9097" s="5">
        <f>9090</f>
      </c>
      <c r="B9097" s="5" t="s">
        <v>9116</v>
      </c>
      <c r="C9097" s="5" t="s">
        <v>26</v>
      </c>
      <c r="D9097" s="5" t="s">
        <v>26</v>
      </c>
      <c r="E9097" s="5">
        <v>0</v>
      </c>
      <c r="F9097" s="5">
        <v>0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5">
        <v>0</v>
      </c>
      <c r="M9097" s="5">
        <v>0</v>
      </c>
      <c r="N9097" s="5">
        <v>0</v>
      </c>
      <c r="O9097" s="5">
        <v>0</v>
      </c>
      <c r="P9097" s="5">
        <v>10</v>
      </c>
      <c r="Q9097" s="5">
        <v>0</v>
      </c>
      <c r="R9097" s="5">
        <v>0</v>
      </c>
      <c r="S9097" s="5" t="s">
        <v>26</v>
      </c>
      <c r="T9097" s="5"/>
    </row>
    <row r="9098" spans="1:20" x14ac:dyDescent="0.25">
      <c r="A9098" s="5">
        <f>9091</f>
      </c>
      <c r="B9098" s="5" t="s">
        <v>9117</v>
      </c>
      <c r="C9098" s="5" t="s">
        <v>26</v>
      </c>
      <c r="D9098" s="5" t="s">
        <v>26</v>
      </c>
      <c r="E9098" s="5">
        <v>0</v>
      </c>
      <c r="F9098" s="5">
        <v>0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5">
        <v>0</v>
      </c>
      <c r="M9098" s="5">
        <v>0</v>
      </c>
      <c r="N9098" s="5">
        <v>0</v>
      </c>
      <c r="O9098" s="5">
        <v>0</v>
      </c>
      <c r="P9098" s="5">
        <v>10</v>
      </c>
      <c r="Q9098" s="5">
        <v>0</v>
      </c>
      <c r="R9098" s="5">
        <v>0</v>
      </c>
      <c r="S9098" s="5" t="s">
        <v>26</v>
      </c>
      <c r="T9098" s="5"/>
    </row>
    <row r="9099" spans="1:20" x14ac:dyDescent="0.25">
      <c r="A9099" s="5">
        <f>9092</f>
      </c>
      <c r="B9099" s="5" t="s">
        <v>9118</v>
      </c>
      <c r="C9099" s="5" t="s">
        <v>26</v>
      </c>
      <c r="D9099" s="5" t="s">
        <v>26</v>
      </c>
      <c r="E9099" s="5">
        <v>0</v>
      </c>
      <c r="F9099" s="5">
        <v>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5">
        <v>0</v>
      </c>
      <c r="M9099" s="5">
        <v>0</v>
      </c>
      <c r="N9099" s="5">
        <v>0</v>
      </c>
      <c r="O9099" s="5">
        <v>0</v>
      </c>
      <c r="P9099" s="5">
        <v>10</v>
      </c>
      <c r="Q9099" s="5">
        <v>0</v>
      </c>
      <c r="R9099" s="5">
        <v>0</v>
      </c>
      <c r="S9099" s="5" t="s">
        <v>26</v>
      </c>
      <c r="T9099" s="5"/>
    </row>
    <row r="9100" spans="1:20" x14ac:dyDescent="0.25">
      <c r="A9100" s="5">
        <f>9093</f>
      </c>
      <c r="B9100" s="5" t="s">
        <v>9119</v>
      </c>
      <c r="C9100" s="5" t="s">
        <v>26</v>
      </c>
      <c r="D9100" s="5" t="s">
        <v>26</v>
      </c>
      <c r="E9100" s="5">
        <v>0</v>
      </c>
      <c r="F9100" s="5">
        <v>0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5">
        <v>0</v>
      </c>
      <c r="M9100" s="5">
        <v>0</v>
      </c>
      <c r="N9100" s="5">
        <v>0</v>
      </c>
      <c r="O9100" s="5">
        <v>0</v>
      </c>
      <c r="P9100" s="5">
        <v>10</v>
      </c>
      <c r="Q9100" s="5">
        <v>0</v>
      </c>
      <c r="R9100" s="5">
        <v>0</v>
      </c>
      <c r="S9100" s="5" t="s">
        <v>26</v>
      </c>
      <c r="T9100" s="5"/>
    </row>
    <row r="9101" spans="1:20" x14ac:dyDescent="0.25">
      <c r="A9101" s="5">
        <f>9094</f>
      </c>
      <c r="B9101" s="5" t="s">
        <v>9120</v>
      </c>
      <c r="C9101" s="5" t="s">
        <v>26</v>
      </c>
      <c r="D9101" s="5" t="s">
        <v>26</v>
      </c>
      <c r="E9101" s="5">
        <v>0</v>
      </c>
      <c r="F9101" s="5">
        <v>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5">
        <v>0</v>
      </c>
      <c r="M9101" s="5">
        <v>0</v>
      </c>
      <c r="N9101" s="5">
        <v>0</v>
      </c>
      <c r="O9101" s="5">
        <v>0</v>
      </c>
      <c r="P9101" s="5">
        <v>10</v>
      </c>
      <c r="Q9101" s="5">
        <v>0</v>
      </c>
      <c r="R9101" s="5">
        <v>0</v>
      </c>
      <c r="S9101" s="5" t="s">
        <v>26</v>
      </c>
      <c r="T9101" s="5"/>
    </row>
    <row r="9102" spans="1:20" x14ac:dyDescent="0.25">
      <c r="A9102" s="5">
        <f>9095</f>
      </c>
      <c r="B9102" s="5" t="s">
        <v>9121</v>
      </c>
      <c r="C9102" s="5" t="s">
        <v>26</v>
      </c>
      <c r="D9102" s="5" t="s">
        <v>26</v>
      </c>
      <c r="E9102" s="5">
        <v>0</v>
      </c>
      <c r="F9102" s="5">
        <v>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5">
        <v>0</v>
      </c>
      <c r="M9102" s="5">
        <v>0</v>
      </c>
      <c r="N9102" s="5">
        <v>0</v>
      </c>
      <c r="O9102" s="5">
        <v>0</v>
      </c>
      <c r="P9102" s="5">
        <v>10</v>
      </c>
      <c r="Q9102" s="5">
        <v>0</v>
      </c>
      <c r="R9102" s="5">
        <v>0</v>
      </c>
      <c r="S9102" s="5" t="s">
        <v>26</v>
      </c>
      <c r="T9102" s="5"/>
    </row>
    <row r="9103" spans="1:20" x14ac:dyDescent="0.25">
      <c r="A9103" s="5">
        <f>9096</f>
      </c>
      <c r="B9103" s="5" t="s">
        <v>9122</v>
      </c>
      <c r="C9103" s="5" t="s">
        <v>26</v>
      </c>
      <c r="D9103" s="5" t="s">
        <v>26</v>
      </c>
      <c r="E9103" s="5">
        <v>0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5">
        <v>0</v>
      </c>
      <c r="M9103" s="5">
        <v>0</v>
      </c>
      <c r="N9103" s="5">
        <v>0</v>
      </c>
      <c r="O9103" s="5">
        <v>0</v>
      </c>
      <c r="P9103" s="5">
        <v>10</v>
      </c>
      <c r="Q9103" s="5">
        <v>0</v>
      </c>
      <c r="R9103" s="5">
        <v>0</v>
      </c>
      <c r="S9103" s="5" t="s">
        <v>26</v>
      </c>
      <c r="T9103" s="5"/>
    </row>
    <row r="9104" spans="1:20" x14ac:dyDescent="0.25">
      <c r="A9104" s="5">
        <f>9097</f>
      </c>
      <c r="B9104" s="5" t="s">
        <v>9123</v>
      </c>
      <c r="C9104" s="5" t="s">
        <v>26</v>
      </c>
      <c r="D9104" s="5" t="s">
        <v>26</v>
      </c>
      <c r="E9104" s="5">
        <v>0</v>
      </c>
      <c r="F9104" s="5">
        <v>0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5">
        <v>0</v>
      </c>
      <c r="M9104" s="5">
        <v>0</v>
      </c>
      <c r="N9104" s="5">
        <v>0</v>
      </c>
      <c r="O9104" s="5">
        <v>0</v>
      </c>
      <c r="P9104" s="5">
        <v>10</v>
      </c>
      <c r="Q9104" s="5">
        <v>0</v>
      </c>
      <c r="R9104" s="5">
        <v>0</v>
      </c>
      <c r="S9104" s="5" t="s">
        <v>26</v>
      </c>
      <c r="T9104" s="5"/>
    </row>
    <row r="9105" spans="1:20" x14ac:dyDescent="0.25">
      <c r="A9105" s="5">
        <f>9098</f>
      </c>
      <c r="B9105" s="5" t="s">
        <v>9124</v>
      </c>
      <c r="C9105" s="5" t="s">
        <v>26</v>
      </c>
      <c r="D9105" s="5" t="s">
        <v>26</v>
      </c>
      <c r="E9105" s="5">
        <v>0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5">
        <v>0</v>
      </c>
      <c r="M9105" s="5">
        <v>0</v>
      </c>
      <c r="N9105" s="5">
        <v>0</v>
      </c>
      <c r="O9105" s="5">
        <v>0</v>
      </c>
      <c r="P9105" s="5">
        <v>10</v>
      </c>
      <c r="Q9105" s="5">
        <v>0</v>
      </c>
      <c r="R9105" s="5">
        <v>0</v>
      </c>
      <c r="S9105" s="5" t="s">
        <v>26</v>
      </c>
      <c r="T9105" s="5"/>
    </row>
    <row r="9106" spans="1:20" x14ac:dyDescent="0.25">
      <c r="A9106" s="5">
        <f>9099</f>
      </c>
      <c r="B9106" s="5" t="s">
        <v>9125</v>
      </c>
      <c r="C9106" s="5" t="s">
        <v>26</v>
      </c>
      <c r="D9106" s="5" t="s">
        <v>26</v>
      </c>
      <c r="E9106" s="5">
        <v>0</v>
      </c>
      <c r="F9106" s="5">
        <v>0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5">
        <v>0</v>
      </c>
      <c r="M9106" s="5">
        <v>0</v>
      </c>
      <c r="N9106" s="5">
        <v>0</v>
      </c>
      <c r="O9106" s="5">
        <v>0</v>
      </c>
      <c r="P9106" s="5">
        <v>10</v>
      </c>
      <c r="Q9106" s="5">
        <v>0</v>
      </c>
      <c r="R9106" s="5">
        <v>0</v>
      </c>
      <c r="S9106" s="5" t="s">
        <v>26</v>
      </c>
      <c r="T9106" s="5"/>
    </row>
    <row r="9107" spans="1:20" x14ac:dyDescent="0.25">
      <c r="A9107" s="5">
        <f>9100</f>
      </c>
      <c r="B9107" s="5" t="s">
        <v>9126</v>
      </c>
      <c r="C9107" s="5" t="s">
        <v>26</v>
      </c>
      <c r="D9107" s="5" t="s">
        <v>26</v>
      </c>
      <c r="E9107" s="5">
        <v>0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5">
        <v>0</v>
      </c>
      <c r="M9107" s="5">
        <v>0</v>
      </c>
      <c r="N9107" s="5">
        <v>0</v>
      </c>
      <c r="O9107" s="5">
        <v>0</v>
      </c>
      <c r="P9107" s="5">
        <v>10</v>
      </c>
      <c r="Q9107" s="5">
        <v>0</v>
      </c>
      <c r="R9107" s="5">
        <v>0</v>
      </c>
      <c r="S9107" s="5" t="s">
        <v>26</v>
      </c>
      <c r="T9107" s="5"/>
    </row>
    <row r="9108" spans="1:20" x14ac:dyDescent="0.25">
      <c r="A9108" s="5">
        <f>9101</f>
      </c>
      <c r="B9108" s="5" t="s">
        <v>9127</v>
      </c>
      <c r="C9108" s="5" t="s">
        <v>26</v>
      </c>
      <c r="D9108" s="5" t="s">
        <v>26</v>
      </c>
      <c r="E9108" s="5">
        <v>0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5">
        <v>0</v>
      </c>
      <c r="M9108" s="5">
        <v>0</v>
      </c>
      <c r="N9108" s="5">
        <v>0</v>
      </c>
      <c r="O9108" s="5">
        <v>0</v>
      </c>
      <c r="P9108" s="5">
        <v>10</v>
      </c>
      <c r="Q9108" s="5">
        <v>0</v>
      </c>
      <c r="R9108" s="5">
        <v>0</v>
      </c>
      <c r="S9108" s="5" t="s">
        <v>26</v>
      </c>
      <c r="T9108" s="5"/>
    </row>
    <row r="9109" spans="1:20" x14ac:dyDescent="0.25">
      <c r="A9109" s="5">
        <f>9102</f>
      </c>
      <c r="B9109" s="5" t="s">
        <v>9128</v>
      </c>
      <c r="C9109" s="5" t="s">
        <v>26</v>
      </c>
      <c r="D9109" s="5" t="s">
        <v>26</v>
      </c>
      <c r="E9109" s="5">
        <v>0</v>
      </c>
      <c r="F9109" s="5">
        <v>0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5">
        <v>0</v>
      </c>
      <c r="M9109" s="5">
        <v>0</v>
      </c>
      <c r="N9109" s="5">
        <v>0</v>
      </c>
      <c r="O9109" s="5">
        <v>0</v>
      </c>
      <c r="P9109" s="5">
        <v>10</v>
      </c>
      <c r="Q9109" s="5">
        <v>0</v>
      </c>
      <c r="R9109" s="5">
        <v>0</v>
      </c>
      <c r="S9109" s="5" t="s">
        <v>26</v>
      </c>
      <c r="T9109" s="5"/>
    </row>
    <row r="9110" spans="1:20" x14ac:dyDescent="0.25">
      <c r="A9110" s="5">
        <f>9103</f>
      </c>
      <c r="B9110" s="5" t="s">
        <v>9129</v>
      </c>
      <c r="C9110" s="5" t="s">
        <v>26</v>
      </c>
      <c r="D9110" s="5" t="s">
        <v>26</v>
      </c>
      <c r="E9110" s="5">
        <v>0</v>
      </c>
      <c r="F9110" s="5">
        <v>0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5">
        <v>0</v>
      </c>
      <c r="M9110" s="5">
        <v>0</v>
      </c>
      <c r="N9110" s="5">
        <v>0</v>
      </c>
      <c r="O9110" s="5">
        <v>0</v>
      </c>
      <c r="P9110" s="5">
        <v>10</v>
      </c>
      <c r="Q9110" s="5">
        <v>0</v>
      </c>
      <c r="R9110" s="5">
        <v>0</v>
      </c>
      <c r="S9110" s="5" t="s">
        <v>26</v>
      </c>
      <c r="T9110" s="5"/>
    </row>
    <row r="9111" spans="1:20" x14ac:dyDescent="0.25">
      <c r="A9111" s="5">
        <f>9104</f>
      </c>
      <c r="B9111" s="5" t="s">
        <v>9130</v>
      </c>
      <c r="C9111" s="5" t="s">
        <v>26</v>
      </c>
      <c r="D9111" s="5" t="s">
        <v>26</v>
      </c>
      <c r="E9111" s="5">
        <v>0</v>
      </c>
      <c r="F9111" s="5">
        <v>0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5">
        <v>0</v>
      </c>
      <c r="M9111" s="5">
        <v>0</v>
      </c>
      <c r="N9111" s="5">
        <v>0</v>
      </c>
      <c r="O9111" s="5">
        <v>0</v>
      </c>
      <c r="P9111" s="5">
        <v>10</v>
      </c>
      <c r="Q9111" s="5">
        <v>0</v>
      </c>
      <c r="R9111" s="5">
        <v>0</v>
      </c>
      <c r="S9111" s="5" t="s">
        <v>26</v>
      </c>
      <c r="T9111" s="5"/>
    </row>
    <row r="9112" spans="1:20" x14ac:dyDescent="0.25">
      <c r="A9112" s="5">
        <f>9105</f>
      </c>
      <c r="B9112" s="5" t="s">
        <v>9131</v>
      </c>
      <c r="C9112" s="5" t="s">
        <v>26</v>
      </c>
      <c r="D9112" s="5" t="s">
        <v>26</v>
      </c>
      <c r="E9112" s="5">
        <v>0</v>
      </c>
      <c r="F9112" s="5">
        <v>0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5">
        <v>0</v>
      </c>
      <c r="N9112" s="5">
        <v>0</v>
      </c>
      <c r="O9112" s="5">
        <v>0</v>
      </c>
      <c r="P9112" s="5">
        <v>10</v>
      </c>
      <c r="Q9112" s="5">
        <v>0</v>
      </c>
      <c r="R9112" s="5">
        <v>0</v>
      </c>
      <c r="S9112" s="5" t="s">
        <v>26</v>
      </c>
      <c r="T9112" s="5"/>
    </row>
    <row r="9113" spans="1:20" x14ac:dyDescent="0.25">
      <c r="A9113" s="5">
        <f>9106</f>
      </c>
      <c r="B9113" s="5" t="s">
        <v>9132</v>
      </c>
      <c r="C9113" s="5" t="s">
        <v>26</v>
      </c>
      <c r="D9113" s="5" t="s">
        <v>26</v>
      </c>
      <c r="E9113" s="5">
        <v>0</v>
      </c>
      <c r="F9113" s="5">
        <v>0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5">
        <v>0</v>
      </c>
      <c r="M9113" s="5">
        <v>0</v>
      </c>
      <c r="N9113" s="5">
        <v>0</v>
      </c>
      <c r="O9113" s="5">
        <v>0</v>
      </c>
      <c r="P9113" s="5">
        <v>10</v>
      </c>
      <c r="Q9113" s="5">
        <v>0</v>
      </c>
      <c r="R9113" s="5">
        <v>0</v>
      </c>
      <c r="S9113" s="5" t="s">
        <v>26</v>
      </c>
      <c r="T9113" s="5"/>
    </row>
    <row r="9114" spans="1:20" x14ac:dyDescent="0.25">
      <c r="A9114" s="5">
        <f>9107</f>
      </c>
      <c r="B9114" s="5" t="s">
        <v>9133</v>
      </c>
      <c r="C9114" s="5" t="s">
        <v>26</v>
      </c>
      <c r="D9114" s="5" t="s">
        <v>26</v>
      </c>
      <c r="E9114" s="5">
        <v>0</v>
      </c>
      <c r="F9114" s="5">
        <v>0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5">
        <v>0</v>
      </c>
      <c r="M9114" s="5">
        <v>0</v>
      </c>
      <c r="N9114" s="5">
        <v>0</v>
      </c>
      <c r="O9114" s="5">
        <v>0</v>
      </c>
      <c r="P9114" s="5">
        <v>10</v>
      </c>
      <c r="Q9114" s="5">
        <v>0</v>
      </c>
      <c r="R9114" s="5">
        <v>0</v>
      </c>
      <c r="S9114" s="5" t="s">
        <v>26</v>
      </c>
      <c r="T9114" s="5"/>
    </row>
    <row r="9115" spans="1:20" x14ac:dyDescent="0.25">
      <c r="A9115" s="5">
        <f>9108</f>
      </c>
      <c r="B9115" s="5" t="s">
        <v>9134</v>
      </c>
      <c r="C9115" s="5" t="s">
        <v>26</v>
      </c>
      <c r="D9115" s="5" t="s">
        <v>26</v>
      </c>
      <c r="E9115" s="5">
        <v>0</v>
      </c>
      <c r="F9115" s="5">
        <v>0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5">
        <v>0</v>
      </c>
      <c r="M9115" s="5">
        <v>0</v>
      </c>
      <c r="N9115" s="5">
        <v>0</v>
      </c>
      <c r="O9115" s="5">
        <v>0</v>
      </c>
      <c r="P9115" s="5">
        <v>10</v>
      </c>
      <c r="Q9115" s="5">
        <v>0</v>
      </c>
      <c r="R9115" s="5">
        <v>0</v>
      </c>
      <c r="S9115" s="5" t="s">
        <v>26</v>
      </c>
      <c r="T9115" s="5"/>
    </row>
    <row r="9116" spans="1:20" x14ac:dyDescent="0.25">
      <c r="A9116" s="5">
        <f>9109</f>
      </c>
      <c r="B9116" s="5" t="s">
        <v>9135</v>
      </c>
      <c r="C9116" s="5" t="s">
        <v>26</v>
      </c>
      <c r="D9116" s="5" t="s">
        <v>26</v>
      </c>
      <c r="E9116" s="5">
        <v>0</v>
      </c>
      <c r="F9116" s="5">
        <v>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s="5">
        <v>0</v>
      </c>
      <c r="N9116" s="5">
        <v>0</v>
      </c>
      <c r="O9116" s="5">
        <v>0</v>
      </c>
      <c r="P9116" s="5">
        <v>10</v>
      </c>
      <c r="Q9116" s="5">
        <v>0</v>
      </c>
      <c r="R9116" s="5">
        <v>0</v>
      </c>
      <c r="S9116" s="5" t="s">
        <v>26</v>
      </c>
      <c r="T9116" s="5"/>
    </row>
    <row r="9117" spans="1:20" x14ac:dyDescent="0.25">
      <c r="A9117" s="5">
        <f>9110</f>
      </c>
      <c r="B9117" s="5" t="s">
        <v>9136</v>
      </c>
      <c r="C9117" s="5" t="s">
        <v>26</v>
      </c>
      <c r="D9117" s="5" t="s">
        <v>26</v>
      </c>
      <c r="E9117" s="5">
        <v>0</v>
      </c>
      <c r="F9117" s="5">
        <v>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5">
        <v>0</v>
      </c>
      <c r="M9117" s="5">
        <v>0</v>
      </c>
      <c r="N9117" s="5">
        <v>0</v>
      </c>
      <c r="O9117" s="5">
        <v>0</v>
      </c>
      <c r="P9117" s="5">
        <v>10</v>
      </c>
      <c r="Q9117" s="5">
        <v>0</v>
      </c>
      <c r="R9117" s="5">
        <v>0</v>
      </c>
      <c r="S9117" s="5" t="s">
        <v>26</v>
      </c>
      <c r="T9117" s="5"/>
    </row>
    <row r="9118" spans="1:20" x14ac:dyDescent="0.25">
      <c r="A9118" s="5">
        <f>9111</f>
      </c>
      <c r="B9118" s="5" t="s">
        <v>9137</v>
      </c>
      <c r="C9118" s="5" t="s">
        <v>26</v>
      </c>
      <c r="D9118" s="5" t="s">
        <v>26</v>
      </c>
      <c r="E9118" s="5">
        <v>0</v>
      </c>
      <c r="F9118" s="5">
        <v>0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5">
        <v>0</v>
      </c>
      <c r="M9118" s="5">
        <v>0</v>
      </c>
      <c r="N9118" s="5">
        <v>0</v>
      </c>
      <c r="O9118" s="5">
        <v>0</v>
      </c>
      <c r="P9118" s="5">
        <v>10</v>
      </c>
      <c r="Q9118" s="5">
        <v>0</v>
      </c>
      <c r="R9118" s="5">
        <v>0</v>
      </c>
      <c r="S9118" s="5" t="s">
        <v>26</v>
      </c>
      <c r="T9118" s="5"/>
    </row>
    <row r="9119" spans="1:20" x14ac:dyDescent="0.25">
      <c r="A9119" s="5">
        <f>9112</f>
      </c>
      <c r="B9119" s="5" t="s">
        <v>9138</v>
      </c>
      <c r="C9119" s="5" t="s">
        <v>26</v>
      </c>
      <c r="D9119" s="5" t="s">
        <v>26</v>
      </c>
      <c r="E9119" s="5">
        <v>0</v>
      </c>
      <c r="F9119" s="5">
        <v>0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5">
        <v>0</v>
      </c>
      <c r="M9119" s="5">
        <v>0</v>
      </c>
      <c r="N9119" s="5">
        <v>0</v>
      </c>
      <c r="O9119" s="5">
        <v>0</v>
      </c>
      <c r="P9119" s="5">
        <v>10</v>
      </c>
      <c r="Q9119" s="5">
        <v>0</v>
      </c>
      <c r="R9119" s="5">
        <v>0</v>
      </c>
      <c r="S9119" s="5" t="s">
        <v>26</v>
      </c>
      <c r="T9119" s="5"/>
    </row>
    <row r="9120" spans="1:20" x14ac:dyDescent="0.25">
      <c r="A9120" s="5">
        <f>9113</f>
      </c>
      <c r="B9120" s="5" t="s">
        <v>9139</v>
      </c>
      <c r="C9120" s="5" t="s">
        <v>26</v>
      </c>
      <c r="D9120" s="5" t="s">
        <v>26</v>
      </c>
      <c r="E9120" s="5">
        <v>0</v>
      </c>
      <c r="F9120" s="5">
        <v>0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5">
        <v>0</v>
      </c>
      <c r="N9120" s="5">
        <v>0</v>
      </c>
      <c r="O9120" s="5">
        <v>0</v>
      </c>
      <c r="P9120" s="5">
        <v>10</v>
      </c>
      <c r="Q9120" s="5">
        <v>0</v>
      </c>
      <c r="R9120" s="5">
        <v>0</v>
      </c>
      <c r="S9120" s="5" t="s">
        <v>26</v>
      </c>
      <c r="T9120" s="5"/>
    </row>
    <row r="9121" spans="1:20" x14ac:dyDescent="0.25">
      <c r="A9121" s="5">
        <f>9114</f>
      </c>
      <c r="B9121" s="5" t="s">
        <v>9140</v>
      </c>
      <c r="C9121" s="5" t="s">
        <v>26</v>
      </c>
      <c r="D9121" s="5" t="s">
        <v>26</v>
      </c>
      <c r="E9121" s="5">
        <v>0</v>
      </c>
      <c r="F9121" s="5">
        <v>0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5">
        <v>0</v>
      </c>
      <c r="N9121" s="5">
        <v>0</v>
      </c>
      <c r="O9121" s="5">
        <v>0</v>
      </c>
      <c r="P9121" s="5">
        <v>10</v>
      </c>
      <c r="Q9121" s="5">
        <v>0</v>
      </c>
      <c r="R9121" s="5">
        <v>0</v>
      </c>
      <c r="S9121" s="5" t="s">
        <v>26</v>
      </c>
      <c r="T9121" s="5"/>
    </row>
    <row r="9122" spans="1:20" x14ac:dyDescent="0.25">
      <c r="A9122" s="5">
        <f>9115</f>
      </c>
      <c r="B9122" s="5" t="s">
        <v>9141</v>
      </c>
      <c r="C9122" s="5" t="s">
        <v>26</v>
      </c>
      <c r="D9122" s="5" t="s">
        <v>26</v>
      </c>
      <c r="E9122" s="5">
        <v>0</v>
      </c>
      <c r="F9122" s="5">
        <v>0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5">
        <v>0</v>
      </c>
      <c r="N9122" s="5">
        <v>0</v>
      </c>
      <c r="O9122" s="5">
        <v>0</v>
      </c>
      <c r="P9122" s="5">
        <v>10</v>
      </c>
      <c r="Q9122" s="5">
        <v>0</v>
      </c>
      <c r="R9122" s="5">
        <v>0</v>
      </c>
      <c r="S9122" s="5" t="s">
        <v>26</v>
      </c>
      <c r="T9122" s="5"/>
    </row>
    <row r="9123" spans="1:20" x14ac:dyDescent="0.25">
      <c r="A9123" s="5">
        <f>9116</f>
      </c>
      <c r="B9123" s="5" t="s">
        <v>9142</v>
      </c>
      <c r="C9123" s="5" t="s">
        <v>26</v>
      </c>
      <c r="D9123" s="5" t="s">
        <v>26</v>
      </c>
      <c r="E9123" s="5">
        <v>0</v>
      </c>
      <c r="F9123" s="5">
        <v>0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5">
        <v>0</v>
      </c>
      <c r="N9123" s="5">
        <v>0</v>
      </c>
      <c r="O9123" s="5">
        <v>0</v>
      </c>
      <c r="P9123" s="5">
        <v>10</v>
      </c>
      <c r="Q9123" s="5">
        <v>0</v>
      </c>
      <c r="R9123" s="5">
        <v>0</v>
      </c>
      <c r="S9123" s="5" t="s">
        <v>26</v>
      </c>
      <c r="T9123" s="5"/>
    </row>
    <row r="9124" spans="1:20" x14ac:dyDescent="0.25">
      <c r="A9124" s="5">
        <f>9117</f>
      </c>
      <c r="B9124" s="5" t="s">
        <v>9143</v>
      </c>
      <c r="C9124" s="5" t="s">
        <v>26</v>
      </c>
      <c r="D9124" s="5" t="s">
        <v>26</v>
      </c>
      <c r="E9124" s="5">
        <v>0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5">
        <v>0</v>
      </c>
      <c r="M9124" s="5">
        <v>0</v>
      </c>
      <c r="N9124" s="5">
        <v>0</v>
      </c>
      <c r="O9124" s="5">
        <v>0</v>
      </c>
      <c r="P9124" s="5">
        <v>10</v>
      </c>
      <c r="Q9124" s="5">
        <v>0</v>
      </c>
      <c r="R9124" s="5">
        <v>0</v>
      </c>
      <c r="S9124" s="5" t="s">
        <v>26</v>
      </c>
      <c r="T9124" s="5"/>
    </row>
    <row r="9125" spans="1:20" x14ac:dyDescent="0.25">
      <c r="A9125" s="5">
        <f>9118</f>
      </c>
      <c r="B9125" s="5" t="s">
        <v>9144</v>
      </c>
      <c r="C9125" s="5" t="s">
        <v>26</v>
      </c>
      <c r="D9125" s="5" t="s">
        <v>26</v>
      </c>
      <c r="E9125" s="5">
        <v>0</v>
      </c>
      <c r="F9125" s="5">
        <v>0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5">
        <v>0</v>
      </c>
      <c r="M9125" s="5">
        <v>0</v>
      </c>
      <c r="N9125" s="5">
        <v>0</v>
      </c>
      <c r="O9125" s="5">
        <v>0</v>
      </c>
      <c r="P9125" s="5">
        <v>10</v>
      </c>
      <c r="Q9125" s="5">
        <v>0</v>
      </c>
      <c r="R9125" s="5">
        <v>0</v>
      </c>
      <c r="S9125" s="5" t="s">
        <v>26</v>
      </c>
      <c r="T9125" s="5"/>
    </row>
    <row r="9126" spans="1:20" x14ac:dyDescent="0.25">
      <c r="A9126" s="5">
        <f>9119</f>
      </c>
      <c r="B9126" s="5" t="s">
        <v>9145</v>
      </c>
      <c r="C9126" s="5" t="s">
        <v>26</v>
      </c>
      <c r="D9126" s="5" t="s">
        <v>26</v>
      </c>
      <c r="E9126" s="5">
        <v>0</v>
      </c>
      <c r="F9126" s="5">
        <v>0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5">
        <v>0</v>
      </c>
      <c r="M9126" s="5">
        <v>0</v>
      </c>
      <c r="N9126" s="5">
        <v>0</v>
      </c>
      <c r="O9126" s="5">
        <v>0</v>
      </c>
      <c r="P9126" s="5">
        <v>10</v>
      </c>
      <c r="Q9126" s="5">
        <v>0</v>
      </c>
      <c r="R9126" s="5">
        <v>0</v>
      </c>
      <c r="S9126" s="5" t="s">
        <v>26</v>
      </c>
      <c r="T9126" s="5"/>
    </row>
    <row r="9127" spans="1:20" x14ac:dyDescent="0.25">
      <c r="A9127" s="5">
        <f>9120</f>
      </c>
      <c r="B9127" s="5" t="s">
        <v>9146</v>
      </c>
      <c r="C9127" s="5" t="s">
        <v>26</v>
      </c>
      <c r="D9127" s="5" t="s">
        <v>26</v>
      </c>
      <c r="E9127" s="5">
        <v>0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5">
        <v>0</v>
      </c>
      <c r="M9127" s="5">
        <v>0</v>
      </c>
      <c r="N9127" s="5">
        <v>0</v>
      </c>
      <c r="O9127" s="5">
        <v>0</v>
      </c>
      <c r="P9127" s="5">
        <v>10</v>
      </c>
      <c r="Q9127" s="5">
        <v>0</v>
      </c>
      <c r="R9127" s="5">
        <v>0</v>
      </c>
      <c r="S9127" s="5" t="s">
        <v>26</v>
      </c>
      <c r="T9127" s="5"/>
    </row>
    <row r="9128" spans="1:20" x14ac:dyDescent="0.25">
      <c r="A9128" s="5">
        <f>9121</f>
      </c>
      <c r="B9128" s="5" t="s">
        <v>9147</v>
      </c>
      <c r="C9128" s="5" t="s">
        <v>26</v>
      </c>
      <c r="D9128" s="5" t="s">
        <v>26</v>
      </c>
      <c r="E9128" s="5">
        <v>0</v>
      </c>
      <c r="F9128" s="5">
        <v>0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5">
        <v>0</v>
      </c>
      <c r="M9128" s="5">
        <v>0</v>
      </c>
      <c r="N9128" s="5">
        <v>0</v>
      </c>
      <c r="O9128" s="5">
        <v>0</v>
      </c>
      <c r="P9128" s="5">
        <v>10</v>
      </c>
      <c r="Q9128" s="5">
        <v>0</v>
      </c>
      <c r="R9128" s="5">
        <v>0</v>
      </c>
      <c r="S9128" s="5" t="s">
        <v>26</v>
      </c>
      <c r="T9128" s="5"/>
    </row>
    <row r="9129" spans="1:20" x14ac:dyDescent="0.25">
      <c r="A9129" s="5">
        <f>9122</f>
      </c>
      <c r="B9129" s="5" t="s">
        <v>9148</v>
      </c>
      <c r="C9129" s="5" t="s">
        <v>26</v>
      </c>
      <c r="D9129" s="5" t="s">
        <v>26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5">
        <v>0</v>
      </c>
      <c r="M9129" s="5">
        <v>0</v>
      </c>
      <c r="N9129" s="5">
        <v>0</v>
      </c>
      <c r="O9129" s="5">
        <v>0</v>
      </c>
      <c r="P9129" s="5">
        <v>10</v>
      </c>
      <c r="Q9129" s="5">
        <v>0</v>
      </c>
      <c r="R9129" s="5">
        <v>0</v>
      </c>
      <c r="S9129" s="5" t="s">
        <v>26</v>
      </c>
      <c r="T9129" s="5"/>
    </row>
    <row r="9130" spans="1:20" x14ac:dyDescent="0.25">
      <c r="A9130" s="5">
        <f>9123</f>
      </c>
      <c r="B9130" s="5" t="s">
        <v>9149</v>
      </c>
      <c r="C9130" s="5" t="s">
        <v>26</v>
      </c>
      <c r="D9130" s="5" t="s">
        <v>26</v>
      </c>
      <c r="E9130" s="5">
        <v>0</v>
      </c>
      <c r="F9130" s="5">
        <v>0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5">
        <v>0</v>
      </c>
      <c r="M9130" s="5">
        <v>0</v>
      </c>
      <c r="N9130" s="5">
        <v>0</v>
      </c>
      <c r="O9130" s="5">
        <v>0</v>
      </c>
      <c r="P9130" s="5">
        <v>10</v>
      </c>
      <c r="Q9130" s="5">
        <v>0</v>
      </c>
      <c r="R9130" s="5">
        <v>0</v>
      </c>
      <c r="S9130" s="5" t="s">
        <v>26</v>
      </c>
      <c r="T9130" s="5"/>
    </row>
    <row r="9131" spans="1:20" x14ac:dyDescent="0.25">
      <c r="A9131" s="5">
        <f>9124</f>
      </c>
      <c r="B9131" s="5" t="s">
        <v>9150</v>
      </c>
      <c r="C9131" s="5" t="s">
        <v>26</v>
      </c>
      <c r="D9131" s="5" t="s">
        <v>26</v>
      </c>
      <c r="E9131" s="5">
        <v>0</v>
      </c>
      <c r="F9131" s="5">
        <v>0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5">
        <v>0</v>
      </c>
      <c r="M9131" s="5">
        <v>0</v>
      </c>
      <c r="N9131" s="5">
        <v>0</v>
      </c>
      <c r="O9131" s="5">
        <v>0</v>
      </c>
      <c r="P9131" s="5">
        <v>10</v>
      </c>
      <c r="Q9131" s="5">
        <v>0</v>
      </c>
      <c r="R9131" s="5">
        <v>0</v>
      </c>
      <c r="S9131" s="5" t="s">
        <v>26</v>
      </c>
      <c r="T9131" s="5"/>
    </row>
    <row r="9132" spans="1:20" x14ac:dyDescent="0.25">
      <c r="A9132" s="5">
        <f>9125</f>
      </c>
      <c r="B9132" s="5" t="s">
        <v>9151</v>
      </c>
      <c r="C9132" s="5" t="s">
        <v>26</v>
      </c>
      <c r="D9132" s="5" t="s">
        <v>26</v>
      </c>
      <c r="E9132" s="5">
        <v>0</v>
      </c>
      <c r="F9132" s="5">
        <v>0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5">
        <v>0</v>
      </c>
      <c r="M9132" s="5">
        <v>0</v>
      </c>
      <c r="N9132" s="5">
        <v>0</v>
      </c>
      <c r="O9132" s="5">
        <v>0</v>
      </c>
      <c r="P9132" s="5">
        <v>10</v>
      </c>
      <c r="Q9132" s="5">
        <v>0</v>
      </c>
      <c r="R9132" s="5">
        <v>0</v>
      </c>
      <c r="S9132" s="5" t="s">
        <v>26</v>
      </c>
      <c r="T9132" s="5"/>
    </row>
    <row r="9133" spans="1:20" x14ac:dyDescent="0.25">
      <c r="A9133" s="5">
        <f>9126</f>
      </c>
      <c r="B9133" s="5" t="s">
        <v>9152</v>
      </c>
      <c r="C9133" s="5" t="s">
        <v>26</v>
      </c>
      <c r="D9133" s="5" t="s">
        <v>26</v>
      </c>
      <c r="E9133" s="5">
        <v>0</v>
      </c>
      <c r="F9133" s="5">
        <v>0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5">
        <v>0</v>
      </c>
      <c r="M9133" s="5">
        <v>0</v>
      </c>
      <c r="N9133" s="5">
        <v>0</v>
      </c>
      <c r="O9133" s="5">
        <v>0</v>
      </c>
      <c r="P9133" s="5">
        <v>10</v>
      </c>
      <c r="Q9133" s="5">
        <v>0</v>
      </c>
      <c r="R9133" s="5">
        <v>0</v>
      </c>
      <c r="S9133" s="5" t="s">
        <v>26</v>
      </c>
      <c r="T9133" s="5"/>
    </row>
    <row r="9134" spans="1:20" x14ac:dyDescent="0.25">
      <c r="A9134" s="5">
        <f>9127</f>
      </c>
      <c r="B9134" s="5" t="s">
        <v>9153</v>
      </c>
      <c r="C9134" s="5" t="s">
        <v>26</v>
      </c>
      <c r="D9134" s="5" t="s">
        <v>26</v>
      </c>
      <c r="E9134" s="5">
        <v>0</v>
      </c>
      <c r="F9134" s="5">
        <v>0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5">
        <v>0</v>
      </c>
      <c r="M9134" s="5">
        <v>0</v>
      </c>
      <c r="N9134" s="5">
        <v>0</v>
      </c>
      <c r="O9134" s="5">
        <v>0</v>
      </c>
      <c r="P9134" s="5">
        <v>10</v>
      </c>
      <c r="Q9134" s="5">
        <v>0</v>
      </c>
      <c r="R9134" s="5">
        <v>0</v>
      </c>
      <c r="S9134" s="5" t="s">
        <v>26</v>
      </c>
      <c r="T9134" s="5"/>
    </row>
    <row r="9135" spans="1:20" x14ac:dyDescent="0.25">
      <c r="A9135" s="5">
        <f>9128</f>
      </c>
      <c r="B9135" s="5" t="s">
        <v>9154</v>
      </c>
      <c r="C9135" s="5" t="s">
        <v>26</v>
      </c>
      <c r="D9135" s="5" t="s">
        <v>26</v>
      </c>
      <c r="E9135" s="5">
        <v>0</v>
      </c>
      <c r="F9135" s="5">
        <v>0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5">
        <v>0</v>
      </c>
      <c r="M9135" s="5">
        <v>0</v>
      </c>
      <c r="N9135" s="5">
        <v>0</v>
      </c>
      <c r="O9135" s="5">
        <v>0</v>
      </c>
      <c r="P9135" s="5">
        <v>10</v>
      </c>
      <c r="Q9135" s="5">
        <v>0</v>
      </c>
      <c r="R9135" s="5">
        <v>0</v>
      </c>
      <c r="S9135" s="5" t="s">
        <v>26</v>
      </c>
      <c r="T9135" s="5"/>
    </row>
    <row r="9136" spans="1:20" x14ac:dyDescent="0.25">
      <c r="A9136" s="5">
        <f>9129</f>
      </c>
      <c r="B9136" s="5" t="s">
        <v>9155</v>
      </c>
      <c r="C9136" s="5" t="s">
        <v>26</v>
      </c>
      <c r="D9136" s="5" t="s">
        <v>26</v>
      </c>
      <c r="E9136" s="5">
        <v>0</v>
      </c>
      <c r="F9136" s="5">
        <v>0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5">
        <v>0</v>
      </c>
      <c r="M9136" s="5">
        <v>0</v>
      </c>
      <c r="N9136" s="5">
        <v>0</v>
      </c>
      <c r="O9136" s="5">
        <v>0</v>
      </c>
      <c r="P9136" s="5">
        <v>10</v>
      </c>
      <c r="Q9136" s="5">
        <v>0</v>
      </c>
      <c r="R9136" s="5">
        <v>0</v>
      </c>
      <c r="S9136" s="5" t="s">
        <v>26</v>
      </c>
      <c r="T9136" s="5"/>
    </row>
    <row r="9137" spans="1:20" x14ac:dyDescent="0.25">
      <c r="A9137" s="5">
        <f>9130</f>
      </c>
      <c r="B9137" s="5" t="s">
        <v>9156</v>
      </c>
      <c r="C9137" s="5" t="s">
        <v>26</v>
      </c>
      <c r="D9137" s="5" t="s">
        <v>26</v>
      </c>
      <c r="E9137" s="5">
        <v>0</v>
      </c>
      <c r="F9137" s="5">
        <v>0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5">
        <v>0</v>
      </c>
      <c r="M9137" s="5">
        <v>0</v>
      </c>
      <c r="N9137" s="5">
        <v>0</v>
      </c>
      <c r="O9137" s="5">
        <v>0</v>
      </c>
      <c r="P9137" s="5">
        <v>10</v>
      </c>
      <c r="Q9137" s="5">
        <v>0</v>
      </c>
      <c r="R9137" s="5">
        <v>0</v>
      </c>
      <c r="S9137" s="5" t="s">
        <v>26</v>
      </c>
      <c r="T9137" s="5"/>
    </row>
    <row r="9138" spans="1:20" x14ac:dyDescent="0.25">
      <c r="A9138" s="5">
        <f>9131</f>
      </c>
      <c r="B9138" s="5" t="s">
        <v>9157</v>
      </c>
      <c r="C9138" s="5" t="s">
        <v>26</v>
      </c>
      <c r="D9138" s="5" t="s">
        <v>26</v>
      </c>
      <c r="E9138" s="5">
        <v>0</v>
      </c>
      <c r="F9138" s="5">
        <v>0</v>
      </c>
      <c r="G9138" s="5">
        <v>0</v>
      </c>
      <c r="H9138" s="5">
        <v>0</v>
      </c>
      <c r="I9138" s="5">
        <v>0</v>
      </c>
      <c r="J9138" s="5">
        <v>0</v>
      </c>
      <c r="K9138" s="5">
        <v>0</v>
      </c>
      <c r="L9138" s="5">
        <v>0</v>
      </c>
      <c r="M9138" s="5">
        <v>0</v>
      </c>
      <c r="N9138" s="5">
        <v>0</v>
      </c>
      <c r="O9138" s="5">
        <v>0</v>
      </c>
      <c r="P9138" s="5">
        <v>10</v>
      </c>
      <c r="Q9138" s="5">
        <v>0</v>
      </c>
      <c r="R9138" s="5">
        <v>0</v>
      </c>
      <c r="S9138" s="5" t="s">
        <v>26</v>
      </c>
      <c r="T9138" s="5"/>
    </row>
    <row r="9139" spans="1:20" x14ac:dyDescent="0.25">
      <c r="A9139" s="5">
        <f>9132</f>
      </c>
      <c r="B9139" s="5" t="s">
        <v>9158</v>
      </c>
      <c r="C9139" s="5" t="s">
        <v>26</v>
      </c>
      <c r="D9139" s="5" t="s">
        <v>26</v>
      </c>
      <c r="E9139" s="5">
        <v>0</v>
      </c>
      <c r="F9139" s="5">
        <v>0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5">
        <v>0</v>
      </c>
      <c r="M9139" s="5">
        <v>0</v>
      </c>
      <c r="N9139" s="5">
        <v>0</v>
      </c>
      <c r="O9139" s="5">
        <v>0</v>
      </c>
      <c r="P9139" s="5">
        <v>10</v>
      </c>
      <c r="Q9139" s="5">
        <v>0</v>
      </c>
      <c r="R9139" s="5">
        <v>0</v>
      </c>
      <c r="S9139" s="5" t="s">
        <v>26</v>
      </c>
      <c r="T9139" s="5"/>
    </row>
    <row r="9140" spans="1:20" x14ac:dyDescent="0.25">
      <c r="A9140" s="5">
        <f>9133</f>
      </c>
      <c r="B9140" s="5" t="s">
        <v>9159</v>
      </c>
      <c r="C9140" s="5" t="s">
        <v>26</v>
      </c>
      <c r="D9140" s="5" t="s">
        <v>26</v>
      </c>
      <c r="E9140" s="5">
        <v>0</v>
      </c>
      <c r="F9140" s="5">
        <v>0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5">
        <v>0</v>
      </c>
      <c r="M9140" s="5">
        <v>0</v>
      </c>
      <c r="N9140" s="5">
        <v>0</v>
      </c>
      <c r="O9140" s="5">
        <v>0</v>
      </c>
      <c r="P9140" s="5">
        <v>10</v>
      </c>
      <c r="Q9140" s="5">
        <v>0</v>
      </c>
      <c r="R9140" s="5">
        <v>0</v>
      </c>
      <c r="S9140" s="5" t="s">
        <v>26</v>
      </c>
      <c r="T9140" s="5"/>
    </row>
    <row r="9141" spans="1:20" x14ac:dyDescent="0.25">
      <c r="A9141" s="5">
        <f>9134</f>
      </c>
      <c r="B9141" s="5" t="s">
        <v>9160</v>
      </c>
      <c r="C9141" s="5" t="s">
        <v>26</v>
      </c>
      <c r="D9141" s="5" t="s">
        <v>26</v>
      </c>
      <c r="E9141" s="5">
        <v>0</v>
      </c>
      <c r="F9141" s="5">
        <v>0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5">
        <v>0</v>
      </c>
      <c r="M9141" s="5">
        <v>0</v>
      </c>
      <c r="N9141" s="5">
        <v>0</v>
      </c>
      <c r="O9141" s="5">
        <v>0</v>
      </c>
      <c r="P9141" s="5">
        <v>10</v>
      </c>
      <c r="Q9141" s="5">
        <v>0</v>
      </c>
      <c r="R9141" s="5">
        <v>0</v>
      </c>
      <c r="S9141" s="5" t="s">
        <v>26</v>
      </c>
      <c r="T9141" s="5"/>
    </row>
    <row r="9142" spans="1:20" x14ac:dyDescent="0.25">
      <c r="A9142" s="5">
        <f>9135</f>
      </c>
      <c r="B9142" s="5" t="s">
        <v>9161</v>
      </c>
      <c r="C9142" s="5" t="s">
        <v>26</v>
      </c>
      <c r="D9142" s="5" t="s">
        <v>26</v>
      </c>
      <c r="E9142" s="5">
        <v>0</v>
      </c>
      <c r="F9142" s="5">
        <v>0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5">
        <v>0</v>
      </c>
      <c r="M9142" s="5">
        <v>0</v>
      </c>
      <c r="N9142" s="5">
        <v>0</v>
      </c>
      <c r="O9142" s="5">
        <v>0</v>
      </c>
      <c r="P9142" s="5">
        <v>10</v>
      </c>
      <c r="Q9142" s="5">
        <v>0</v>
      </c>
      <c r="R9142" s="5">
        <v>0</v>
      </c>
      <c r="S9142" s="5" t="s">
        <v>26</v>
      </c>
      <c r="T9142" s="5"/>
    </row>
    <row r="9143" spans="1:20" x14ac:dyDescent="0.25">
      <c r="A9143" s="5">
        <f>9136</f>
      </c>
      <c r="B9143" s="5" t="s">
        <v>9162</v>
      </c>
      <c r="C9143" s="5" t="s">
        <v>26</v>
      </c>
      <c r="D9143" s="5" t="s">
        <v>26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5">
        <v>0</v>
      </c>
      <c r="M9143" s="5">
        <v>0</v>
      </c>
      <c r="N9143" s="5">
        <v>0</v>
      </c>
      <c r="O9143" s="5">
        <v>0</v>
      </c>
      <c r="P9143" s="5">
        <v>10</v>
      </c>
      <c r="Q9143" s="5">
        <v>0</v>
      </c>
      <c r="R9143" s="5">
        <v>0</v>
      </c>
      <c r="S9143" s="5" t="s">
        <v>26</v>
      </c>
      <c r="T9143" s="5"/>
    </row>
    <row r="9144" spans="1:20" x14ac:dyDescent="0.25">
      <c r="A9144" s="5">
        <f>9137</f>
      </c>
      <c r="B9144" s="5" t="s">
        <v>9163</v>
      </c>
      <c r="C9144" s="5" t="s">
        <v>26</v>
      </c>
      <c r="D9144" s="5" t="s">
        <v>26</v>
      </c>
      <c r="E9144" s="5">
        <v>0</v>
      </c>
      <c r="F9144" s="5">
        <v>0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5">
        <v>0</v>
      </c>
      <c r="M9144" s="5">
        <v>0</v>
      </c>
      <c r="N9144" s="5">
        <v>0</v>
      </c>
      <c r="O9144" s="5">
        <v>0</v>
      </c>
      <c r="P9144" s="5">
        <v>10</v>
      </c>
      <c r="Q9144" s="5">
        <v>0</v>
      </c>
      <c r="R9144" s="5">
        <v>0</v>
      </c>
      <c r="S9144" s="5" t="s">
        <v>26</v>
      </c>
      <c r="T9144" s="5"/>
    </row>
    <row r="9145" spans="1:20" x14ac:dyDescent="0.25">
      <c r="A9145" s="5">
        <f>9138</f>
      </c>
      <c r="B9145" s="5" t="s">
        <v>9164</v>
      </c>
      <c r="C9145" s="5" t="s">
        <v>26</v>
      </c>
      <c r="D9145" s="5" t="s">
        <v>26</v>
      </c>
      <c r="E9145" s="5">
        <v>0</v>
      </c>
      <c r="F9145" s="5">
        <v>0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5">
        <v>0</v>
      </c>
      <c r="M9145" s="5">
        <v>0</v>
      </c>
      <c r="N9145" s="5">
        <v>0</v>
      </c>
      <c r="O9145" s="5">
        <v>0</v>
      </c>
      <c r="P9145" s="5">
        <v>10</v>
      </c>
      <c r="Q9145" s="5">
        <v>0</v>
      </c>
      <c r="R9145" s="5">
        <v>0</v>
      </c>
      <c r="S9145" s="5" t="s">
        <v>26</v>
      </c>
      <c r="T9145" s="5"/>
    </row>
    <row r="9146" spans="1:20" x14ac:dyDescent="0.25">
      <c r="A9146" s="5">
        <f>9139</f>
      </c>
      <c r="B9146" s="5" t="s">
        <v>9165</v>
      </c>
      <c r="C9146" s="5" t="s">
        <v>26</v>
      </c>
      <c r="D9146" s="5" t="s">
        <v>26</v>
      </c>
      <c r="E9146" s="5">
        <v>0</v>
      </c>
      <c r="F9146" s="5">
        <v>0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5">
        <v>0</v>
      </c>
      <c r="M9146" s="5">
        <v>0</v>
      </c>
      <c r="N9146" s="5">
        <v>0</v>
      </c>
      <c r="O9146" s="5">
        <v>0</v>
      </c>
      <c r="P9146" s="5">
        <v>10</v>
      </c>
      <c r="Q9146" s="5">
        <v>0</v>
      </c>
      <c r="R9146" s="5">
        <v>0</v>
      </c>
      <c r="S9146" s="5" t="s">
        <v>26</v>
      </c>
      <c r="T9146" s="5"/>
    </row>
    <row r="9147" spans="1:20" x14ac:dyDescent="0.25">
      <c r="A9147" s="5">
        <f>9140</f>
      </c>
      <c r="B9147" s="5" t="s">
        <v>9166</v>
      </c>
      <c r="C9147" s="5" t="s">
        <v>26</v>
      </c>
      <c r="D9147" s="5" t="s">
        <v>26</v>
      </c>
      <c r="E9147" s="5">
        <v>0</v>
      </c>
      <c r="F9147" s="5">
        <v>0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5">
        <v>0</v>
      </c>
      <c r="M9147" s="5">
        <v>0</v>
      </c>
      <c r="N9147" s="5">
        <v>0</v>
      </c>
      <c r="O9147" s="5">
        <v>0</v>
      </c>
      <c r="P9147" s="5">
        <v>10</v>
      </c>
      <c r="Q9147" s="5">
        <v>0</v>
      </c>
      <c r="R9147" s="5">
        <v>0</v>
      </c>
      <c r="S9147" s="5" t="s">
        <v>26</v>
      </c>
      <c r="T9147" s="5"/>
    </row>
    <row r="9148" spans="1:20" x14ac:dyDescent="0.25">
      <c r="A9148" s="5">
        <f>9141</f>
      </c>
      <c r="B9148" s="5" t="s">
        <v>9167</v>
      </c>
      <c r="C9148" s="5" t="s">
        <v>26</v>
      </c>
      <c r="D9148" s="5" t="s">
        <v>26</v>
      </c>
      <c r="E9148" s="5">
        <v>0</v>
      </c>
      <c r="F9148" s="5">
        <v>0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5">
        <v>0</v>
      </c>
      <c r="M9148" s="5">
        <v>0</v>
      </c>
      <c r="N9148" s="5">
        <v>0</v>
      </c>
      <c r="O9148" s="5">
        <v>0</v>
      </c>
      <c r="P9148" s="5">
        <v>10</v>
      </c>
      <c r="Q9148" s="5">
        <v>0</v>
      </c>
      <c r="R9148" s="5">
        <v>0</v>
      </c>
      <c r="S9148" s="5" t="s">
        <v>26</v>
      </c>
      <c r="T9148" s="5"/>
    </row>
    <row r="9149" spans="1:20" x14ac:dyDescent="0.25">
      <c r="A9149" s="5">
        <f>9142</f>
      </c>
      <c r="B9149" s="5" t="s">
        <v>9168</v>
      </c>
      <c r="C9149" s="5" t="s">
        <v>26</v>
      </c>
      <c r="D9149" s="5" t="s">
        <v>26</v>
      </c>
      <c r="E9149" s="5">
        <v>0</v>
      </c>
      <c r="F9149" s="5">
        <v>0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5">
        <v>0</v>
      </c>
      <c r="M9149" s="5">
        <v>0</v>
      </c>
      <c r="N9149" s="5">
        <v>0</v>
      </c>
      <c r="O9149" s="5">
        <v>0</v>
      </c>
      <c r="P9149" s="5">
        <v>10</v>
      </c>
      <c r="Q9149" s="5">
        <v>0</v>
      </c>
      <c r="R9149" s="5">
        <v>0</v>
      </c>
      <c r="S9149" s="5" t="s">
        <v>26</v>
      </c>
      <c r="T9149" s="5"/>
    </row>
    <row r="9150" spans="1:20" x14ac:dyDescent="0.25">
      <c r="A9150" s="5">
        <f>9143</f>
      </c>
      <c r="B9150" s="5" t="s">
        <v>9169</v>
      </c>
      <c r="C9150" s="5" t="s">
        <v>26</v>
      </c>
      <c r="D9150" s="5" t="s">
        <v>26</v>
      </c>
      <c r="E9150" s="5">
        <v>0</v>
      </c>
      <c r="F9150" s="5">
        <v>0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5">
        <v>0</v>
      </c>
      <c r="M9150" s="5">
        <v>0</v>
      </c>
      <c r="N9150" s="5">
        <v>0</v>
      </c>
      <c r="O9150" s="5">
        <v>0</v>
      </c>
      <c r="P9150" s="5">
        <v>10</v>
      </c>
      <c r="Q9150" s="5">
        <v>0</v>
      </c>
      <c r="R9150" s="5">
        <v>0</v>
      </c>
      <c r="S9150" s="5" t="s">
        <v>26</v>
      </c>
      <c r="T9150" s="5"/>
    </row>
    <row r="9151" spans="1:20" x14ac:dyDescent="0.25">
      <c r="A9151" s="5">
        <f>9144</f>
      </c>
      <c r="B9151" s="5" t="s">
        <v>9170</v>
      </c>
      <c r="C9151" s="5" t="s">
        <v>26</v>
      </c>
      <c r="D9151" s="5" t="s">
        <v>26</v>
      </c>
      <c r="E9151" s="5">
        <v>0</v>
      </c>
      <c r="F9151" s="5">
        <v>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5">
        <v>0</v>
      </c>
      <c r="M9151" s="5">
        <v>0</v>
      </c>
      <c r="N9151" s="5">
        <v>0</v>
      </c>
      <c r="O9151" s="5">
        <v>0</v>
      </c>
      <c r="P9151" s="5">
        <v>10</v>
      </c>
      <c r="Q9151" s="5">
        <v>0</v>
      </c>
      <c r="R9151" s="5">
        <v>0</v>
      </c>
      <c r="S9151" s="5" t="s">
        <v>26</v>
      </c>
      <c r="T9151" s="5"/>
    </row>
    <row r="9152" spans="1:20" x14ac:dyDescent="0.25">
      <c r="A9152" s="5">
        <f>9145</f>
      </c>
      <c r="B9152" s="5" t="s">
        <v>9171</v>
      </c>
      <c r="C9152" s="5" t="s">
        <v>26</v>
      </c>
      <c r="D9152" s="5" t="s">
        <v>26</v>
      </c>
      <c r="E9152" s="5">
        <v>0</v>
      </c>
      <c r="F9152" s="5">
        <v>0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5">
        <v>0</v>
      </c>
      <c r="M9152" s="5">
        <v>0</v>
      </c>
      <c r="N9152" s="5">
        <v>0</v>
      </c>
      <c r="O9152" s="5">
        <v>0</v>
      </c>
      <c r="P9152" s="5">
        <v>10</v>
      </c>
      <c r="Q9152" s="5">
        <v>0</v>
      </c>
      <c r="R9152" s="5">
        <v>0</v>
      </c>
      <c r="S9152" s="5" t="s">
        <v>26</v>
      </c>
      <c r="T9152" s="5"/>
    </row>
    <row r="9153" spans="1:20" x14ac:dyDescent="0.25">
      <c r="A9153" s="5">
        <f>9146</f>
      </c>
      <c r="B9153" s="5" t="s">
        <v>9172</v>
      </c>
      <c r="C9153" s="5" t="s">
        <v>26</v>
      </c>
      <c r="D9153" s="5" t="s">
        <v>26</v>
      </c>
      <c r="E9153" s="5">
        <v>0</v>
      </c>
      <c r="F9153" s="5">
        <v>0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5">
        <v>0</v>
      </c>
      <c r="M9153" s="5">
        <v>0</v>
      </c>
      <c r="N9153" s="5">
        <v>0</v>
      </c>
      <c r="O9153" s="5">
        <v>0</v>
      </c>
      <c r="P9153" s="5">
        <v>10</v>
      </c>
      <c r="Q9153" s="5">
        <v>0</v>
      </c>
      <c r="R9153" s="5">
        <v>0</v>
      </c>
      <c r="S9153" s="5" t="s">
        <v>26</v>
      </c>
      <c r="T9153" s="5"/>
    </row>
    <row r="9154" spans="1:20" x14ac:dyDescent="0.25">
      <c r="A9154" s="5">
        <f>9147</f>
      </c>
      <c r="B9154" s="5" t="s">
        <v>9173</v>
      </c>
      <c r="C9154" s="5" t="s">
        <v>26</v>
      </c>
      <c r="D9154" s="5" t="s">
        <v>26</v>
      </c>
      <c r="E9154" s="5">
        <v>0</v>
      </c>
      <c r="F9154" s="5">
        <v>0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5">
        <v>0</v>
      </c>
      <c r="M9154" s="5">
        <v>0</v>
      </c>
      <c r="N9154" s="5">
        <v>0</v>
      </c>
      <c r="O9154" s="5">
        <v>0</v>
      </c>
      <c r="P9154" s="5">
        <v>10</v>
      </c>
      <c r="Q9154" s="5">
        <v>0</v>
      </c>
      <c r="R9154" s="5">
        <v>0</v>
      </c>
      <c r="S9154" s="5" t="s">
        <v>26</v>
      </c>
      <c r="T9154" s="5"/>
    </row>
    <row r="9155" spans="1:20" x14ac:dyDescent="0.25">
      <c r="A9155" s="5">
        <f>9148</f>
      </c>
      <c r="B9155" s="5" t="s">
        <v>9174</v>
      </c>
      <c r="C9155" s="5" t="s">
        <v>26</v>
      </c>
      <c r="D9155" s="5" t="s">
        <v>26</v>
      </c>
      <c r="E9155" s="5">
        <v>0</v>
      </c>
      <c r="F9155" s="5">
        <v>0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5">
        <v>0</v>
      </c>
      <c r="M9155" s="5">
        <v>0</v>
      </c>
      <c r="N9155" s="5">
        <v>0</v>
      </c>
      <c r="O9155" s="5">
        <v>0</v>
      </c>
      <c r="P9155" s="5">
        <v>10</v>
      </c>
      <c r="Q9155" s="5">
        <v>0</v>
      </c>
      <c r="R9155" s="5">
        <v>0</v>
      </c>
      <c r="S9155" s="5" t="s">
        <v>26</v>
      </c>
      <c r="T9155" s="5"/>
    </row>
    <row r="9156" spans="1:20" x14ac:dyDescent="0.25">
      <c r="A9156" s="5">
        <f>9149</f>
      </c>
      <c r="B9156" s="5" t="s">
        <v>9175</v>
      </c>
      <c r="C9156" s="5" t="s">
        <v>26</v>
      </c>
      <c r="D9156" s="5" t="s">
        <v>26</v>
      </c>
      <c r="E9156" s="5">
        <v>0</v>
      </c>
      <c r="F9156" s="5">
        <v>0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5">
        <v>0</v>
      </c>
      <c r="M9156" s="5">
        <v>0</v>
      </c>
      <c r="N9156" s="5">
        <v>0</v>
      </c>
      <c r="O9156" s="5">
        <v>0</v>
      </c>
      <c r="P9156" s="5">
        <v>10</v>
      </c>
      <c r="Q9156" s="5">
        <v>0</v>
      </c>
      <c r="R9156" s="5">
        <v>0</v>
      </c>
      <c r="S9156" s="5" t="s">
        <v>26</v>
      </c>
      <c r="T9156" s="5"/>
    </row>
    <row r="9157" spans="1:20" x14ac:dyDescent="0.25">
      <c r="A9157" s="5">
        <f>9150</f>
      </c>
      <c r="B9157" s="5" t="s">
        <v>9176</v>
      </c>
      <c r="C9157" s="5" t="s">
        <v>26</v>
      </c>
      <c r="D9157" s="5" t="s">
        <v>26</v>
      </c>
      <c r="E9157" s="5">
        <v>0</v>
      </c>
      <c r="F9157" s="5">
        <v>0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5">
        <v>0</v>
      </c>
      <c r="M9157" s="5">
        <v>0</v>
      </c>
      <c r="N9157" s="5">
        <v>0</v>
      </c>
      <c r="O9157" s="5">
        <v>0</v>
      </c>
      <c r="P9157" s="5">
        <v>10</v>
      </c>
      <c r="Q9157" s="5">
        <v>0</v>
      </c>
      <c r="R9157" s="5">
        <v>0</v>
      </c>
      <c r="S9157" s="5" t="s">
        <v>26</v>
      </c>
      <c r="T9157" s="5"/>
    </row>
    <row r="9158" spans="1:20" x14ac:dyDescent="0.25">
      <c r="A9158" s="5">
        <f>9151</f>
      </c>
      <c r="B9158" s="5" t="s">
        <v>9177</v>
      </c>
      <c r="C9158" s="5" t="s">
        <v>26</v>
      </c>
      <c r="D9158" s="5" t="s">
        <v>26</v>
      </c>
      <c r="E9158" s="5">
        <v>0</v>
      </c>
      <c r="F9158" s="5">
        <v>0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5">
        <v>0</v>
      </c>
      <c r="M9158" s="5">
        <v>0</v>
      </c>
      <c r="N9158" s="5">
        <v>0</v>
      </c>
      <c r="O9158" s="5">
        <v>0</v>
      </c>
      <c r="P9158" s="5">
        <v>10</v>
      </c>
      <c r="Q9158" s="5">
        <v>0</v>
      </c>
      <c r="R9158" s="5">
        <v>0</v>
      </c>
      <c r="S9158" s="5" t="s">
        <v>26</v>
      </c>
      <c r="T9158" s="5"/>
    </row>
    <row r="9159" spans="1:20" x14ac:dyDescent="0.25">
      <c r="A9159" s="5">
        <f>9152</f>
      </c>
      <c r="B9159" s="5" t="s">
        <v>9178</v>
      </c>
      <c r="C9159" s="5" t="s">
        <v>26</v>
      </c>
      <c r="D9159" s="5" t="s">
        <v>26</v>
      </c>
      <c r="E9159" s="5">
        <v>0</v>
      </c>
      <c r="F9159" s="5">
        <v>0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5">
        <v>0</v>
      </c>
      <c r="M9159" s="5">
        <v>0</v>
      </c>
      <c r="N9159" s="5">
        <v>0</v>
      </c>
      <c r="O9159" s="5">
        <v>0</v>
      </c>
      <c r="P9159" s="5">
        <v>10</v>
      </c>
      <c r="Q9159" s="5">
        <v>0</v>
      </c>
      <c r="R9159" s="5">
        <v>0</v>
      </c>
      <c r="S9159" s="5" t="s">
        <v>26</v>
      </c>
      <c r="T9159" s="5"/>
    </row>
    <row r="9160" spans="1:20" x14ac:dyDescent="0.25">
      <c r="A9160" s="5">
        <f>9153</f>
      </c>
      <c r="B9160" s="5" t="s">
        <v>9179</v>
      </c>
      <c r="C9160" s="5" t="s">
        <v>26</v>
      </c>
      <c r="D9160" s="5" t="s">
        <v>26</v>
      </c>
      <c r="E9160" s="5">
        <v>0</v>
      </c>
      <c r="F9160" s="5">
        <v>0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5">
        <v>0</v>
      </c>
      <c r="M9160" s="5">
        <v>0</v>
      </c>
      <c r="N9160" s="5">
        <v>0</v>
      </c>
      <c r="O9160" s="5">
        <v>0</v>
      </c>
      <c r="P9160" s="5">
        <v>10</v>
      </c>
      <c r="Q9160" s="5">
        <v>0</v>
      </c>
      <c r="R9160" s="5">
        <v>0</v>
      </c>
      <c r="S9160" s="5" t="s">
        <v>26</v>
      </c>
      <c r="T9160" s="5"/>
    </row>
    <row r="9161" spans="1:20" x14ac:dyDescent="0.25">
      <c r="A9161" s="5">
        <f>9154</f>
      </c>
      <c r="B9161" s="5" t="s">
        <v>9180</v>
      </c>
      <c r="C9161" s="5" t="s">
        <v>26</v>
      </c>
      <c r="D9161" s="5" t="s">
        <v>26</v>
      </c>
      <c r="E9161" s="5">
        <v>0</v>
      </c>
      <c r="F9161" s="5">
        <v>0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5">
        <v>0</v>
      </c>
      <c r="M9161" s="5">
        <v>0</v>
      </c>
      <c r="N9161" s="5">
        <v>0</v>
      </c>
      <c r="O9161" s="5">
        <v>0</v>
      </c>
      <c r="P9161" s="5">
        <v>10</v>
      </c>
      <c r="Q9161" s="5">
        <v>0</v>
      </c>
      <c r="R9161" s="5">
        <v>0</v>
      </c>
      <c r="S9161" s="5" t="s">
        <v>26</v>
      </c>
      <c r="T9161" s="5"/>
    </row>
    <row r="9162" spans="1:20" x14ac:dyDescent="0.25">
      <c r="A9162" s="5">
        <f>9155</f>
      </c>
      <c r="B9162" s="5" t="s">
        <v>9181</v>
      </c>
      <c r="C9162" s="5" t="s">
        <v>26</v>
      </c>
      <c r="D9162" s="5" t="s">
        <v>26</v>
      </c>
      <c r="E9162" s="5">
        <v>0</v>
      </c>
      <c r="F9162" s="5">
        <v>0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5">
        <v>0</v>
      </c>
      <c r="M9162" s="5">
        <v>0</v>
      </c>
      <c r="N9162" s="5">
        <v>0</v>
      </c>
      <c r="O9162" s="5">
        <v>0</v>
      </c>
      <c r="P9162" s="5">
        <v>10</v>
      </c>
      <c r="Q9162" s="5">
        <v>0</v>
      </c>
      <c r="R9162" s="5">
        <v>0</v>
      </c>
      <c r="S9162" s="5" t="s">
        <v>26</v>
      </c>
      <c r="T9162" s="5"/>
    </row>
    <row r="9163" spans="1:20" x14ac:dyDescent="0.25">
      <c r="A9163" s="5">
        <f>9156</f>
      </c>
      <c r="B9163" s="5" t="s">
        <v>9182</v>
      </c>
      <c r="C9163" s="5" t="s">
        <v>26</v>
      </c>
      <c r="D9163" s="5" t="s">
        <v>26</v>
      </c>
      <c r="E9163" s="5">
        <v>0</v>
      </c>
      <c r="F9163" s="5">
        <v>0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5">
        <v>0</v>
      </c>
      <c r="M9163" s="5">
        <v>0</v>
      </c>
      <c r="N9163" s="5">
        <v>0</v>
      </c>
      <c r="O9163" s="5">
        <v>0</v>
      </c>
      <c r="P9163" s="5">
        <v>10</v>
      </c>
      <c r="Q9163" s="5">
        <v>0</v>
      </c>
      <c r="R9163" s="5">
        <v>0</v>
      </c>
      <c r="S9163" s="5" t="s">
        <v>26</v>
      </c>
      <c r="T9163" s="5"/>
    </row>
    <row r="9164" spans="1:20" x14ac:dyDescent="0.25">
      <c r="A9164" s="5">
        <f>9157</f>
      </c>
      <c r="B9164" s="5" t="s">
        <v>9183</v>
      </c>
      <c r="C9164" s="5" t="s">
        <v>26</v>
      </c>
      <c r="D9164" s="5" t="s">
        <v>26</v>
      </c>
      <c r="E9164" s="5">
        <v>0</v>
      </c>
      <c r="F9164" s="5">
        <v>0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5">
        <v>0</v>
      </c>
      <c r="M9164" s="5">
        <v>0</v>
      </c>
      <c r="N9164" s="5">
        <v>0</v>
      </c>
      <c r="O9164" s="5">
        <v>0</v>
      </c>
      <c r="P9164" s="5">
        <v>10</v>
      </c>
      <c r="Q9164" s="5">
        <v>0</v>
      </c>
      <c r="R9164" s="5">
        <v>0</v>
      </c>
      <c r="S9164" s="5" t="s">
        <v>26</v>
      </c>
      <c r="T9164" s="5"/>
    </row>
    <row r="9165" spans="1:20" x14ac:dyDescent="0.25">
      <c r="A9165" s="5">
        <f>9158</f>
      </c>
      <c r="B9165" s="5" t="s">
        <v>9184</v>
      </c>
      <c r="C9165" s="5" t="s">
        <v>26</v>
      </c>
      <c r="D9165" s="5" t="s">
        <v>26</v>
      </c>
      <c r="E9165" s="5">
        <v>0</v>
      </c>
      <c r="F9165" s="5">
        <v>0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5">
        <v>0</v>
      </c>
      <c r="M9165" s="5">
        <v>0</v>
      </c>
      <c r="N9165" s="5">
        <v>0</v>
      </c>
      <c r="O9165" s="5">
        <v>0</v>
      </c>
      <c r="P9165" s="5">
        <v>10</v>
      </c>
      <c r="Q9165" s="5">
        <v>0</v>
      </c>
      <c r="R9165" s="5">
        <v>0</v>
      </c>
      <c r="S9165" s="5" t="s">
        <v>26</v>
      </c>
      <c r="T9165" s="5"/>
    </row>
    <row r="9166" spans="1:20" x14ac:dyDescent="0.25">
      <c r="A9166" s="5">
        <f>9159</f>
      </c>
      <c r="B9166" s="5" t="s">
        <v>9185</v>
      </c>
      <c r="C9166" s="5" t="s">
        <v>26</v>
      </c>
      <c r="D9166" s="5" t="s">
        <v>26</v>
      </c>
      <c r="E9166" s="5">
        <v>0</v>
      </c>
      <c r="F9166" s="5">
        <v>0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5">
        <v>0</v>
      </c>
      <c r="M9166" s="5">
        <v>0</v>
      </c>
      <c r="N9166" s="5">
        <v>0</v>
      </c>
      <c r="O9166" s="5">
        <v>0</v>
      </c>
      <c r="P9166" s="5">
        <v>10</v>
      </c>
      <c r="Q9166" s="5">
        <v>0</v>
      </c>
      <c r="R9166" s="5">
        <v>0</v>
      </c>
      <c r="S9166" s="5" t="s">
        <v>26</v>
      </c>
      <c r="T9166" s="5"/>
    </row>
    <row r="9167" spans="1:20" x14ac:dyDescent="0.25">
      <c r="A9167" s="5">
        <f>9160</f>
      </c>
      <c r="B9167" s="5" t="s">
        <v>9186</v>
      </c>
      <c r="C9167" s="5" t="s">
        <v>26</v>
      </c>
      <c r="D9167" s="5" t="s">
        <v>26</v>
      </c>
      <c r="E9167" s="5">
        <v>0</v>
      </c>
      <c r="F9167" s="5">
        <v>0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5">
        <v>0</v>
      </c>
      <c r="M9167" s="5">
        <v>0</v>
      </c>
      <c r="N9167" s="5">
        <v>0</v>
      </c>
      <c r="O9167" s="5">
        <v>0</v>
      </c>
      <c r="P9167" s="5">
        <v>10</v>
      </c>
      <c r="Q9167" s="5">
        <v>0</v>
      </c>
      <c r="R9167" s="5">
        <v>0</v>
      </c>
      <c r="S9167" s="5" t="s">
        <v>26</v>
      </c>
      <c r="T9167" s="5"/>
    </row>
    <row r="9168" spans="1:20" x14ac:dyDescent="0.25">
      <c r="A9168" s="5">
        <f>9161</f>
      </c>
      <c r="B9168" s="5" t="s">
        <v>9187</v>
      </c>
      <c r="C9168" s="5" t="s">
        <v>26</v>
      </c>
      <c r="D9168" s="5" t="s">
        <v>26</v>
      </c>
      <c r="E9168" s="5">
        <v>0</v>
      </c>
      <c r="F9168" s="5">
        <v>0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5">
        <v>0</v>
      </c>
      <c r="M9168" s="5">
        <v>0</v>
      </c>
      <c r="N9168" s="5">
        <v>0</v>
      </c>
      <c r="O9168" s="5">
        <v>0</v>
      </c>
      <c r="P9168" s="5">
        <v>10</v>
      </c>
      <c r="Q9168" s="5">
        <v>0</v>
      </c>
      <c r="R9168" s="5">
        <v>0</v>
      </c>
      <c r="S9168" s="5" t="s">
        <v>26</v>
      </c>
      <c r="T9168" s="5"/>
    </row>
    <row r="9169" spans="1:20" x14ac:dyDescent="0.25">
      <c r="A9169" s="5">
        <f>9162</f>
      </c>
      <c r="B9169" s="5" t="s">
        <v>9188</v>
      </c>
      <c r="C9169" s="5" t="s">
        <v>26</v>
      </c>
      <c r="D9169" s="5" t="s">
        <v>26</v>
      </c>
      <c r="E9169" s="5">
        <v>0</v>
      </c>
      <c r="F9169" s="5">
        <v>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5">
        <v>0</v>
      </c>
      <c r="M9169" s="5">
        <v>0</v>
      </c>
      <c r="N9169" s="5">
        <v>0</v>
      </c>
      <c r="O9169" s="5">
        <v>0</v>
      </c>
      <c r="P9169" s="5">
        <v>10</v>
      </c>
      <c r="Q9169" s="5">
        <v>0</v>
      </c>
      <c r="R9169" s="5">
        <v>0</v>
      </c>
      <c r="S9169" s="5" t="s">
        <v>26</v>
      </c>
      <c r="T9169" s="5"/>
    </row>
    <row r="9170" spans="1:20" x14ac:dyDescent="0.25">
      <c r="A9170" s="5">
        <f>9163</f>
      </c>
      <c r="B9170" s="5" t="s">
        <v>9189</v>
      </c>
      <c r="C9170" s="5" t="s">
        <v>26</v>
      </c>
      <c r="D9170" s="5" t="s">
        <v>26</v>
      </c>
      <c r="E9170" s="5">
        <v>0</v>
      </c>
      <c r="F9170" s="5">
        <v>0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5">
        <v>0</v>
      </c>
      <c r="M9170" s="5">
        <v>0</v>
      </c>
      <c r="N9170" s="5">
        <v>0</v>
      </c>
      <c r="O9170" s="5">
        <v>0</v>
      </c>
      <c r="P9170" s="5">
        <v>10</v>
      </c>
      <c r="Q9170" s="5">
        <v>0</v>
      </c>
      <c r="R9170" s="5">
        <v>0</v>
      </c>
      <c r="S9170" s="5" t="s">
        <v>26</v>
      </c>
      <c r="T9170" s="5"/>
    </row>
    <row r="9171" spans="1:20" x14ac:dyDescent="0.25">
      <c r="A9171" s="5">
        <f>9164</f>
      </c>
      <c r="B9171" s="5" t="s">
        <v>9190</v>
      </c>
      <c r="C9171" s="5" t="s">
        <v>26</v>
      </c>
      <c r="D9171" s="5" t="s">
        <v>26</v>
      </c>
      <c r="E9171" s="5">
        <v>0</v>
      </c>
      <c r="F9171" s="5">
        <v>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5">
        <v>0</v>
      </c>
      <c r="M9171" s="5">
        <v>0</v>
      </c>
      <c r="N9171" s="5">
        <v>0</v>
      </c>
      <c r="O9171" s="5">
        <v>0</v>
      </c>
      <c r="P9171" s="5">
        <v>10</v>
      </c>
      <c r="Q9171" s="5">
        <v>0</v>
      </c>
      <c r="R9171" s="5">
        <v>0</v>
      </c>
      <c r="S9171" s="5" t="s">
        <v>26</v>
      </c>
      <c r="T9171" s="5"/>
    </row>
    <row r="9172" spans="1:20" x14ac:dyDescent="0.25">
      <c r="A9172" s="5">
        <f>9165</f>
      </c>
      <c r="B9172" s="5" t="s">
        <v>9191</v>
      </c>
      <c r="C9172" s="5" t="s">
        <v>26</v>
      </c>
      <c r="D9172" s="5" t="s">
        <v>26</v>
      </c>
      <c r="E9172" s="5">
        <v>0</v>
      </c>
      <c r="F9172" s="5">
        <v>0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5">
        <v>0</v>
      </c>
      <c r="M9172" s="5">
        <v>0</v>
      </c>
      <c r="N9172" s="5">
        <v>0</v>
      </c>
      <c r="O9172" s="5">
        <v>0</v>
      </c>
      <c r="P9172" s="5">
        <v>10</v>
      </c>
      <c r="Q9172" s="5">
        <v>0</v>
      </c>
      <c r="R9172" s="5">
        <v>0</v>
      </c>
      <c r="S9172" s="5" t="s">
        <v>26</v>
      </c>
      <c r="T9172" s="5"/>
    </row>
    <row r="9173" spans="1:20" x14ac:dyDescent="0.25">
      <c r="A9173" s="5">
        <f>9166</f>
      </c>
      <c r="B9173" s="5" t="s">
        <v>9192</v>
      </c>
      <c r="C9173" s="5" t="s">
        <v>26</v>
      </c>
      <c r="D9173" s="5" t="s">
        <v>26</v>
      </c>
      <c r="E9173" s="5">
        <v>0</v>
      </c>
      <c r="F9173" s="5">
        <v>0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5">
        <v>0</v>
      </c>
      <c r="M9173" s="5">
        <v>0</v>
      </c>
      <c r="N9173" s="5">
        <v>0</v>
      </c>
      <c r="O9173" s="5">
        <v>0</v>
      </c>
      <c r="P9173" s="5">
        <v>10</v>
      </c>
      <c r="Q9173" s="5">
        <v>0</v>
      </c>
      <c r="R9173" s="5">
        <v>0</v>
      </c>
      <c r="S9173" s="5" t="s">
        <v>26</v>
      </c>
      <c r="T9173" s="5"/>
    </row>
    <row r="9174" spans="1:20" x14ac:dyDescent="0.25">
      <c r="A9174" s="5">
        <f>9167</f>
      </c>
      <c r="B9174" s="5" t="s">
        <v>9193</v>
      </c>
      <c r="C9174" s="5" t="s">
        <v>26</v>
      </c>
      <c r="D9174" s="5" t="s">
        <v>26</v>
      </c>
      <c r="E9174" s="5">
        <v>0</v>
      </c>
      <c r="F9174" s="5">
        <v>0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5">
        <v>0</v>
      </c>
      <c r="M9174" s="5">
        <v>0</v>
      </c>
      <c r="N9174" s="5">
        <v>0</v>
      </c>
      <c r="O9174" s="5">
        <v>0</v>
      </c>
      <c r="P9174" s="5">
        <v>10</v>
      </c>
      <c r="Q9174" s="5">
        <v>0</v>
      </c>
      <c r="R9174" s="5">
        <v>0</v>
      </c>
      <c r="S9174" s="5" t="s">
        <v>26</v>
      </c>
      <c r="T9174" s="5"/>
    </row>
    <row r="9175" spans="1:20" x14ac:dyDescent="0.25">
      <c r="A9175" s="5">
        <f>9168</f>
      </c>
      <c r="B9175" s="5" t="s">
        <v>9194</v>
      </c>
      <c r="C9175" s="5" t="s">
        <v>26</v>
      </c>
      <c r="D9175" s="5" t="s">
        <v>26</v>
      </c>
      <c r="E9175" s="5">
        <v>0</v>
      </c>
      <c r="F9175" s="5">
        <v>0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5">
        <v>0</v>
      </c>
      <c r="M9175" s="5">
        <v>0</v>
      </c>
      <c r="N9175" s="5">
        <v>0</v>
      </c>
      <c r="O9175" s="5">
        <v>0</v>
      </c>
      <c r="P9175" s="5">
        <v>10</v>
      </c>
      <c r="Q9175" s="5">
        <v>0</v>
      </c>
      <c r="R9175" s="5">
        <v>0</v>
      </c>
      <c r="S9175" s="5" t="s">
        <v>26</v>
      </c>
      <c r="T9175" s="5"/>
    </row>
    <row r="9176" spans="1:20" x14ac:dyDescent="0.25">
      <c r="A9176" s="5">
        <f>9169</f>
      </c>
      <c r="B9176" s="5" t="s">
        <v>9195</v>
      </c>
      <c r="C9176" s="5" t="s">
        <v>26</v>
      </c>
      <c r="D9176" s="5" t="s">
        <v>26</v>
      </c>
      <c r="E9176" s="5">
        <v>0</v>
      </c>
      <c r="F9176" s="5">
        <v>0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5">
        <v>0</v>
      </c>
      <c r="M9176" s="5">
        <v>0</v>
      </c>
      <c r="N9176" s="5">
        <v>0</v>
      </c>
      <c r="O9176" s="5">
        <v>0</v>
      </c>
      <c r="P9176" s="5">
        <v>10</v>
      </c>
      <c r="Q9176" s="5">
        <v>0</v>
      </c>
      <c r="R9176" s="5">
        <v>0</v>
      </c>
      <c r="S9176" s="5" t="s">
        <v>26</v>
      </c>
      <c r="T9176" s="5"/>
    </row>
    <row r="9177" spans="1:20" x14ac:dyDescent="0.25">
      <c r="A9177" s="5">
        <f>9170</f>
      </c>
      <c r="B9177" s="5" t="s">
        <v>9196</v>
      </c>
      <c r="C9177" s="5" t="s">
        <v>26</v>
      </c>
      <c r="D9177" s="5" t="s">
        <v>26</v>
      </c>
      <c r="E9177" s="5">
        <v>0</v>
      </c>
      <c r="F9177" s="5">
        <v>0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5">
        <v>0</v>
      </c>
      <c r="M9177" s="5">
        <v>0</v>
      </c>
      <c r="N9177" s="5">
        <v>0</v>
      </c>
      <c r="O9177" s="5">
        <v>0</v>
      </c>
      <c r="P9177" s="5">
        <v>10</v>
      </c>
      <c r="Q9177" s="5">
        <v>0</v>
      </c>
      <c r="R9177" s="5">
        <v>0</v>
      </c>
      <c r="S9177" s="5" t="s">
        <v>26</v>
      </c>
      <c r="T9177" s="5"/>
    </row>
    <row r="9178" spans="1:20" x14ac:dyDescent="0.25">
      <c r="A9178" s="5">
        <f>9171</f>
      </c>
      <c r="B9178" s="5" t="s">
        <v>9197</v>
      </c>
      <c r="C9178" s="5" t="s">
        <v>26</v>
      </c>
      <c r="D9178" s="5" t="s">
        <v>26</v>
      </c>
      <c r="E9178" s="5">
        <v>0</v>
      </c>
      <c r="F9178" s="5">
        <v>0</v>
      </c>
      <c r="G9178" s="5">
        <v>0</v>
      </c>
      <c r="H9178" s="5">
        <v>0</v>
      </c>
      <c r="I9178" s="5">
        <v>0</v>
      </c>
      <c r="J9178" s="5">
        <v>0</v>
      </c>
      <c r="K9178" s="5">
        <v>0</v>
      </c>
      <c r="L9178" s="5">
        <v>0</v>
      </c>
      <c r="M9178" s="5">
        <v>0</v>
      </c>
      <c r="N9178" s="5">
        <v>0</v>
      </c>
      <c r="O9178" s="5">
        <v>0</v>
      </c>
      <c r="P9178" s="5">
        <v>10</v>
      </c>
      <c r="Q9178" s="5">
        <v>0</v>
      </c>
      <c r="R9178" s="5">
        <v>0</v>
      </c>
      <c r="S9178" s="5" t="s">
        <v>26</v>
      </c>
      <c r="T9178" s="5"/>
    </row>
    <row r="9179" spans="1:20" x14ac:dyDescent="0.25">
      <c r="A9179" s="5">
        <f>9172</f>
      </c>
      <c r="B9179" s="5" t="s">
        <v>9198</v>
      </c>
      <c r="C9179" s="5" t="s">
        <v>26</v>
      </c>
      <c r="D9179" s="5" t="s">
        <v>26</v>
      </c>
      <c r="E9179" s="5">
        <v>0</v>
      </c>
      <c r="F9179" s="5">
        <v>0</v>
      </c>
      <c r="G9179" s="5">
        <v>0</v>
      </c>
      <c r="H9179" s="5">
        <v>0</v>
      </c>
      <c r="I9179" s="5">
        <v>0</v>
      </c>
      <c r="J9179" s="5">
        <v>0</v>
      </c>
      <c r="K9179" s="5">
        <v>0</v>
      </c>
      <c r="L9179" s="5">
        <v>0</v>
      </c>
      <c r="M9179" s="5">
        <v>0</v>
      </c>
      <c r="N9179" s="5">
        <v>0</v>
      </c>
      <c r="O9179" s="5">
        <v>0</v>
      </c>
      <c r="P9179" s="5">
        <v>10</v>
      </c>
      <c r="Q9179" s="5">
        <v>0</v>
      </c>
      <c r="R9179" s="5">
        <v>0</v>
      </c>
      <c r="S9179" s="5" t="s">
        <v>26</v>
      </c>
      <c r="T9179" s="5"/>
    </row>
    <row r="9180" spans="1:20" x14ac:dyDescent="0.25">
      <c r="A9180" s="5">
        <f>9173</f>
      </c>
      <c r="B9180" s="5" t="s">
        <v>9199</v>
      </c>
      <c r="C9180" s="5" t="s">
        <v>26</v>
      </c>
      <c r="D9180" s="5" t="s">
        <v>26</v>
      </c>
      <c r="E9180" s="5">
        <v>0</v>
      </c>
      <c r="F9180" s="5">
        <v>0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5">
        <v>0</v>
      </c>
      <c r="M9180" s="5">
        <v>0</v>
      </c>
      <c r="N9180" s="5">
        <v>0</v>
      </c>
      <c r="O9180" s="5">
        <v>0</v>
      </c>
      <c r="P9180" s="5">
        <v>10</v>
      </c>
      <c r="Q9180" s="5">
        <v>0</v>
      </c>
      <c r="R9180" s="5">
        <v>0</v>
      </c>
      <c r="S9180" s="5" t="s">
        <v>26</v>
      </c>
      <c r="T9180" s="5"/>
    </row>
    <row r="9181" spans="1:20" x14ac:dyDescent="0.25">
      <c r="A9181" s="5">
        <f>9174</f>
      </c>
      <c r="B9181" s="5" t="s">
        <v>9200</v>
      </c>
      <c r="C9181" s="5" t="s">
        <v>26</v>
      </c>
      <c r="D9181" s="5" t="s">
        <v>26</v>
      </c>
      <c r="E9181" s="5">
        <v>0</v>
      </c>
      <c r="F9181" s="5">
        <v>0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5">
        <v>0</v>
      </c>
      <c r="M9181" s="5">
        <v>0</v>
      </c>
      <c r="N9181" s="5">
        <v>0</v>
      </c>
      <c r="O9181" s="5">
        <v>0</v>
      </c>
      <c r="P9181" s="5">
        <v>10</v>
      </c>
      <c r="Q9181" s="5">
        <v>0</v>
      </c>
      <c r="R9181" s="5">
        <v>0</v>
      </c>
      <c r="S9181" s="5" t="s">
        <v>26</v>
      </c>
      <c r="T9181" s="5"/>
    </row>
    <row r="9182" spans="1:20" x14ac:dyDescent="0.25">
      <c r="A9182" s="5">
        <f>9175</f>
      </c>
      <c r="B9182" s="5" t="s">
        <v>9201</v>
      </c>
      <c r="C9182" s="5" t="s">
        <v>26</v>
      </c>
      <c r="D9182" s="5" t="s">
        <v>26</v>
      </c>
      <c r="E9182" s="5">
        <v>0</v>
      </c>
      <c r="F9182" s="5">
        <v>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5">
        <v>0</v>
      </c>
      <c r="M9182" s="5">
        <v>0</v>
      </c>
      <c r="N9182" s="5">
        <v>0</v>
      </c>
      <c r="O9182" s="5">
        <v>0</v>
      </c>
      <c r="P9182" s="5">
        <v>10</v>
      </c>
      <c r="Q9182" s="5">
        <v>0</v>
      </c>
      <c r="R9182" s="5">
        <v>0</v>
      </c>
      <c r="S9182" s="5" t="s">
        <v>26</v>
      </c>
      <c r="T9182" s="5"/>
    </row>
    <row r="9183" spans="1:20" x14ac:dyDescent="0.25">
      <c r="A9183" s="5">
        <f>9176</f>
      </c>
      <c r="B9183" s="5" t="s">
        <v>9202</v>
      </c>
      <c r="C9183" s="5" t="s">
        <v>26</v>
      </c>
      <c r="D9183" s="5" t="s">
        <v>26</v>
      </c>
      <c r="E9183" s="5">
        <v>0</v>
      </c>
      <c r="F9183" s="5">
        <v>0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5">
        <v>0</v>
      </c>
      <c r="M9183" s="5">
        <v>0</v>
      </c>
      <c r="N9183" s="5">
        <v>0</v>
      </c>
      <c r="O9183" s="5">
        <v>0</v>
      </c>
      <c r="P9183" s="5">
        <v>10</v>
      </c>
      <c r="Q9183" s="5">
        <v>0</v>
      </c>
      <c r="R9183" s="5">
        <v>0</v>
      </c>
      <c r="S9183" s="5" t="s">
        <v>26</v>
      </c>
      <c r="T9183" s="5"/>
    </row>
    <row r="9184" spans="1:20" x14ac:dyDescent="0.25">
      <c r="A9184" s="5">
        <f>9177</f>
      </c>
      <c r="B9184" s="5" t="s">
        <v>9203</v>
      </c>
      <c r="C9184" s="5" t="s">
        <v>26</v>
      </c>
      <c r="D9184" s="5" t="s">
        <v>26</v>
      </c>
      <c r="E9184" s="5">
        <v>0</v>
      </c>
      <c r="F9184" s="5">
        <v>0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5">
        <v>0</v>
      </c>
      <c r="M9184" s="5">
        <v>0</v>
      </c>
      <c r="N9184" s="5">
        <v>0</v>
      </c>
      <c r="O9184" s="5">
        <v>0</v>
      </c>
      <c r="P9184" s="5">
        <v>10</v>
      </c>
      <c r="Q9184" s="5">
        <v>0</v>
      </c>
      <c r="R9184" s="5">
        <v>0</v>
      </c>
      <c r="S9184" s="5" t="s">
        <v>26</v>
      </c>
      <c r="T9184" s="5"/>
    </row>
    <row r="9185" spans="1:20" x14ac:dyDescent="0.25">
      <c r="A9185" s="5">
        <f>9178</f>
      </c>
      <c r="B9185" s="5" t="s">
        <v>9204</v>
      </c>
      <c r="C9185" s="5" t="s">
        <v>26</v>
      </c>
      <c r="D9185" s="5" t="s">
        <v>26</v>
      </c>
      <c r="E9185" s="5">
        <v>0</v>
      </c>
      <c r="F9185" s="5">
        <v>0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5">
        <v>0</v>
      </c>
      <c r="M9185" s="5">
        <v>0</v>
      </c>
      <c r="N9185" s="5">
        <v>0</v>
      </c>
      <c r="O9185" s="5">
        <v>0</v>
      </c>
      <c r="P9185" s="5">
        <v>10</v>
      </c>
      <c r="Q9185" s="5">
        <v>0</v>
      </c>
      <c r="R9185" s="5">
        <v>0</v>
      </c>
      <c r="S9185" s="5" t="s">
        <v>26</v>
      </c>
      <c r="T9185" s="5"/>
    </row>
    <row r="9186" spans="1:20" x14ac:dyDescent="0.25">
      <c r="A9186" s="5">
        <f>9179</f>
      </c>
      <c r="B9186" s="5" t="s">
        <v>9205</v>
      </c>
      <c r="C9186" s="5" t="s">
        <v>26</v>
      </c>
      <c r="D9186" s="5" t="s">
        <v>26</v>
      </c>
      <c r="E9186" s="5">
        <v>0</v>
      </c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5">
        <v>0</v>
      </c>
      <c r="M9186" s="5">
        <v>0</v>
      </c>
      <c r="N9186" s="5">
        <v>0</v>
      </c>
      <c r="O9186" s="5">
        <v>0</v>
      </c>
      <c r="P9186" s="5">
        <v>10</v>
      </c>
      <c r="Q9186" s="5">
        <v>0</v>
      </c>
      <c r="R9186" s="5">
        <v>0</v>
      </c>
      <c r="S9186" s="5" t="s">
        <v>26</v>
      </c>
      <c r="T9186" s="5"/>
    </row>
    <row r="9187" spans="1:20" x14ac:dyDescent="0.25">
      <c r="A9187" s="5">
        <f>9180</f>
      </c>
      <c r="B9187" s="5" t="s">
        <v>9206</v>
      </c>
      <c r="C9187" s="5" t="s">
        <v>26</v>
      </c>
      <c r="D9187" s="5" t="s">
        <v>26</v>
      </c>
      <c r="E9187" s="5">
        <v>0</v>
      </c>
      <c r="F9187" s="5">
        <v>0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5">
        <v>0</v>
      </c>
      <c r="M9187" s="5">
        <v>0</v>
      </c>
      <c r="N9187" s="5">
        <v>0</v>
      </c>
      <c r="O9187" s="5">
        <v>0</v>
      </c>
      <c r="P9187" s="5">
        <v>10</v>
      </c>
      <c r="Q9187" s="5">
        <v>0</v>
      </c>
      <c r="R9187" s="5">
        <v>0</v>
      </c>
      <c r="S9187" s="5" t="s">
        <v>26</v>
      </c>
      <c r="T9187" s="5"/>
    </row>
    <row r="9188" spans="1:20" x14ac:dyDescent="0.25">
      <c r="A9188" s="5">
        <f>9181</f>
      </c>
      <c r="B9188" s="5" t="s">
        <v>9207</v>
      </c>
      <c r="C9188" s="5" t="s">
        <v>26</v>
      </c>
      <c r="D9188" s="5" t="s">
        <v>26</v>
      </c>
      <c r="E9188" s="5">
        <v>0</v>
      </c>
      <c r="F9188" s="5">
        <v>0</v>
      </c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5">
        <v>0</v>
      </c>
      <c r="M9188" s="5">
        <v>0</v>
      </c>
      <c r="N9188" s="5">
        <v>0</v>
      </c>
      <c r="O9188" s="5">
        <v>0</v>
      </c>
      <c r="P9188" s="5">
        <v>10</v>
      </c>
      <c r="Q9188" s="5">
        <v>0</v>
      </c>
      <c r="R9188" s="5">
        <v>0</v>
      </c>
      <c r="S9188" s="5" t="s">
        <v>26</v>
      </c>
      <c r="T9188" s="5"/>
    </row>
    <row r="9189" spans="1:20" x14ac:dyDescent="0.25">
      <c r="A9189" s="5">
        <f>9182</f>
      </c>
      <c r="B9189" s="5" t="s">
        <v>9208</v>
      </c>
      <c r="C9189" s="5" t="s">
        <v>26</v>
      </c>
      <c r="D9189" s="5" t="s">
        <v>26</v>
      </c>
      <c r="E9189" s="5">
        <v>0</v>
      </c>
      <c r="F9189" s="5">
        <v>0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5">
        <v>0</v>
      </c>
      <c r="M9189" s="5">
        <v>0</v>
      </c>
      <c r="N9189" s="5">
        <v>0</v>
      </c>
      <c r="O9189" s="5">
        <v>0</v>
      </c>
      <c r="P9189" s="5">
        <v>10</v>
      </c>
      <c r="Q9189" s="5">
        <v>0</v>
      </c>
      <c r="R9189" s="5">
        <v>0</v>
      </c>
      <c r="S9189" s="5" t="s">
        <v>26</v>
      </c>
      <c r="T9189" s="5"/>
    </row>
    <row r="9190" spans="1:20" x14ac:dyDescent="0.25">
      <c r="A9190" s="5">
        <f>9183</f>
      </c>
      <c r="B9190" s="5" t="s">
        <v>9209</v>
      </c>
      <c r="C9190" s="5" t="s">
        <v>26</v>
      </c>
      <c r="D9190" s="5" t="s">
        <v>26</v>
      </c>
      <c r="E9190" s="5">
        <v>0</v>
      </c>
      <c r="F9190" s="5">
        <v>0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5">
        <v>0</v>
      </c>
      <c r="M9190" s="5">
        <v>0</v>
      </c>
      <c r="N9190" s="5">
        <v>0</v>
      </c>
      <c r="O9190" s="5">
        <v>0</v>
      </c>
      <c r="P9190" s="5">
        <v>10</v>
      </c>
      <c r="Q9190" s="5">
        <v>0</v>
      </c>
      <c r="R9190" s="5">
        <v>0</v>
      </c>
      <c r="S9190" s="5" t="s">
        <v>26</v>
      </c>
      <c r="T9190" s="5"/>
    </row>
    <row r="9191" spans="1:20" x14ac:dyDescent="0.25">
      <c r="A9191" s="5">
        <f>9184</f>
      </c>
      <c r="B9191" s="5" t="s">
        <v>9210</v>
      </c>
      <c r="C9191" s="5" t="s">
        <v>26</v>
      </c>
      <c r="D9191" s="5" t="s">
        <v>26</v>
      </c>
      <c r="E9191" s="5">
        <v>0</v>
      </c>
      <c r="F9191" s="5">
        <v>0</v>
      </c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5">
        <v>0</v>
      </c>
      <c r="M9191" s="5">
        <v>0</v>
      </c>
      <c r="N9191" s="5">
        <v>0</v>
      </c>
      <c r="O9191" s="5">
        <v>0</v>
      </c>
      <c r="P9191" s="5">
        <v>10</v>
      </c>
      <c r="Q9191" s="5">
        <v>0</v>
      </c>
      <c r="R9191" s="5">
        <v>0</v>
      </c>
      <c r="S9191" s="5" t="s">
        <v>26</v>
      </c>
      <c r="T9191" s="5"/>
    </row>
    <row r="9192" spans="1:20" x14ac:dyDescent="0.25">
      <c r="A9192" s="5">
        <f>9185</f>
      </c>
      <c r="B9192" s="5" t="s">
        <v>9211</v>
      </c>
      <c r="C9192" s="5" t="s">
        <v>26</v>
      </c>
      <c r="D9192" s="5" t="s">
        <v>26</v>
      </c>
      <c r="E9192" s="5">
        <v>0</v>
      </c>
      <c r="F9192" s="5">
        <v>0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5">
        <v>0</v>
      </c>
      <c r="M9192" s="5">
        <v>0</v>
      </c>
      <c r="N9192" s="5">
        <v>0</v>
      </c>
      <c r="O9192" s="5">
        <v>0</v>
      </c>
      <c r="P9192" s="5">
        <v>10</v>
      </c>
      <c r="Q9192" s="5">
        <v>0</v>
      </c>
      <c r="R9192" s="5">
        <v>0</v>
      </c>
      <c r="S9192" s="5" t="s">
        <v>26</v>
      </c>
      <c r="T9192" s="5"/>
    </row>
    <row r="9193" spans="1:20" x14ac:dyDescent="0.25">
      <c r="A9193" s="5">
        <f>9186</f>
      </c>
      <c r="B9193" s="5" t="s">
        <v>9212</v>
      </c>
      <c r="C9193" s="5" t="s">
        <v>26</v>
      </c>
      <c r="D9193" s="5" t="s">
        <v>26</v>
      </c>
      <c r="E9193" s="5">
        <v>0</v>
      </c>
      <c r="F9193" s="5">
        <v>0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5">
        <v>0</v>
      </c>
      <c r="M9193" s="5">
        <v>0</v>
      </c>
      <c r="N9193" s="5">
        <v>0</v>
      </c>
      <c r="O9193" s="5">
        <v>0</v>
      </c>
      <c r="P9193" s="5">
        <v>10</v>
      </c>
      <c r="Q9193" s="5">
        <v>0</v>
      </c>
      <c r="R9193" s="5">
        <v>0</v>
      </c>
      <c r="S9193" s="5" t="s">
        <v>26</v>
      </c>
      <c r="T9193" s="5"/>
    </row>
    <row r="9194" spans="1:20" x14ac:dyDescent="0.25">
      <c r="A9194" s="5">
        <f>9187</f>
      </c>
      <c r="B9194" s="5" t="s">
        <v>9213</v>
      </c>
      <c r="C9194" s="5" t="s">
        <v>26</v>
      </c>
      <c r="D9194" s="5" t="s">
        <v>26</v>
      </c>
      <c r="E9194" s="5">
        <v>0</v>
      </c>
      <c r="F9194" s="5">
        <v>0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5">
        <v>0</v>
      </c>
      <c r="M9194" s="5">
        <v>0</v>
      </c>
      <c r="N9194" s="5">
        <v>0</v>
      </c>
      <c r="O9194" s="5">
        <v>0</v>
      </c>
      <c r="P9194" s="5">
        <v>10</v>
      </c>
      <c r="Q9194" s="5">
        <v>0</v>
      </c>
      <c r="R9194" s="5">
        <v>0</v>
      </c>
      <c r="S9194" s="5" t="s">
        <v>26</v>
      </c>
      <c r="T9194" s="5"/>
    </row>
    <row r="9195" spans="1:20" x14ac:dyDescent="0.25">
      <c r="A9195" s="5">
        <f>9188</f>
      </c>
      <c r="B9195" s="5" t="s">
        <v>9214</v>
      </c>
      <c r="C9195" s="5" t="s">
        <v>26</v>
      </c>
      <c r="D9195" s="5" t="s">
        <v>26</v>
      </c>
      <c r="E9195" s="5">
        <v>0</v>
      </c>
      <c r="F9195" s="5">
        <v>0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5">
        <v>0</v>
      </c>
      <c r="M9195" s="5">
        <v>0</v>
      </c>
      <c r="N9195" s="5">
        <v>0</v>
      </c>
      <c r="O9195" s="5">
        <v>0</v>
      </c>
      <c r="P9195" s="5">
        <v>10</v>
      </c>
      <c r="Q9195" s="5">
        <v>0</v>
      </c>
      <c r="R9195" s="5">
        <v>0</v>
      </c>
      <c r="S9195" s="5" t="s">
        <v>26</v>
      </c>
      <c r="T9195" s="5"/>
    </row>
    <row r="9196" spans="1:20" x14ac:dyDescent="0.25">
      <c r="A9196" s="5">
        <f>9189</f>
      </c>
      <c r="B9196" s="5" t="s">
        <v>9215</v>
      </c>
      <c r="C9196" s="5" t="s">
        <v>26</v>
      </c>
      <c r="D9196" s="5" t="s">
        <v>26</v>
      </c>
      <c r="E9196" s="5">
        <v>0</v>
      </c>
      <c r="F9196" s="5">
        <v>0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5">
        <v>0</v>
      </c>
      <c r="M9196" s="5">
        <v>0</v>
      </c>
      <c r="N9196" s="5">
        <v>0</v>
      </c>
      <c r="O9196" s="5">
        <v>0</v>
      </c>
      <c r="P9196" s="5">
        <v>10</v>
      </c>
      <c r="Q9196" s="5">
        <v>0</v>
      </c>
      <c r="R9196" s="5">
        <v>0</v>
      </c>
      <c r="S9196" s="5" t="s">
        <v>26</v>
      </c>
      <c r="T9196" s="5"/>
    </row>
    <row r="9197" spans="1:20" x14ac:dyDescent="0.25">
      <c r="A9197" s="5">
        <f>9190</f>
      </c>
      <c r="B9197" s="5" t="s">
        <v>9216</v>
      </c>
      <c r="C9197" s="5" t="s">
        <v>26</v>
      </c>
      <c r="D9197" s="5" t="s">
        <v>26</v>
      </c>
      <c r="E9197" s="5">
        <v>0</v>
      </c>
      <c r="F9197" s="5">
        <v>0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5">
        <v>0</v>
      </c>
      <c r="M9197" s="5">
        <v>0</v>
      </c>
      <c r="N9197" s="5">
        <v>0</v>
      </c>
      <c r="O9197" s="5">
        <v>0</v>
      </c>
      <c r="P9197" s="5">
        <v>10</v>
      </c>
      <c r="Q9197" s="5">
        <v>0</v>
      </c>
      <c r="R9197" s="5">
        <v>0</v>
      </c>
      <c r="S9197" s="5" t="s">
        <v>26</v>
      </c>
      <c r="T9197" s="5"/>
    </row>
    <row r="9198" spans="1:20" x14ac:dyDescent="0.25">
      <c r="A9198" s="5">
        <f>9191</f>
      </c>
      <c r="B9198" s="5" t="s">
        <v>9217</v>
      </c>
      <c r="C9198" s="5" t="s">
        <v>26</v>
      </c>
      <c r="D9198" s="5" t="s">
        <v>26</v>
      </c>
      <c r="E9198" s="5">
        <v>0</v>
      </c>
      <c r="F9198" s="5">
        <v>0</v>
      </c>
      <c r="G9198" s="5">
        <v>0</v>
      </c>
      <c r="H9198" s="5">
        <v>0</v>
      </c>
      <c r="I9198" s="5">
        <v>0</v>
      </c>
      <c r="J9198" s="5">
        <v>0</v>
      </c>
      <c r="K9198" s="5">
        <v>0</v>
      </c>
      <c r="L9198" s="5">
        <v>0</v>
      </c>
      <c r="M9198" s="5">
        <v>0</v>
      </c>
      <c r="N9198" s="5">
        <v>0</v>
      </c>
      <c r="O9198" s="5">
        <v>0</v>
      </c>
      <c r="P9198" s="5">
        <v>10</v>
      </c>
      <c r="Q9198" s="5">
        <v>0</v>
      </c>
      <c r="R9198" s="5">
        <v>0</v>
      </c>
      <c r="S9198" s="5" t="s">
        <v>26</v>
      </c>
      <c r="T9198" s="5"/>
    </row>
    <row r="9199" spans="1:20" x14ac:dyDescent="0.25">
      <c r="A9199" s="5">
        <f>9192</f>
      </c>
      <c r="B9199" s="5" t="s">
        <v>9218</v>
      </c>
      <c r="C9199" s="5" t="s">
        <v>26</v>
      </c>
      <c r="D9199" s="5" t="s">
        <v>26</v>
      </c>
      <c r="E9199" s="5">
        <v>0</v>
      </c>
      <c r="F9199" s="5">
        <v>0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5">
        <v>0</v>
      </c>
      <c r="M9199" s="5">
        <v>0</v>
      </c>
      <c r="N9199" s="5">
        <v>0</v>
      </c>
      <c r="O9199" s="5">
        <v>0</v>
      </c>
      <c r="P9199" s="5">
        <v>10</v>
      </c>
      <c r="Q9199" s="5">
        <v>0</v>
      </c>
      <c r="R9199" s="5">
        <v>0</v>
      </c>
      <c r="S9199" s="5" t="s">
        <v>26</v>
      </c>
      <c r="T9199" s="5"/>
    </row>
    <row r="9200" spans="1:20" x14ac:dyDescent="0.25">
      <c r="A9200" s="5">
        <f>9193</f>
      </c>
      <c r="B9200" s="5" t="s">
        <v>9219</v>
      </c>
      <c r="C9200" s="5" t="s">
        <v>26</v>
      </c>
      <c r="D9200" s="5" t="s">
        <v>26</v>
      </c>
      <c r="E9200" s="5">
        <v>0</v>
      </c>
      <c r="F9200" s="5">
        <v>0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5">
        <v>0</v>
      </c>
      <c r="M9200" s="5">
        <v>0</v>
      </c>
      <c r="N9200" s="5">
        <v>0</v>
      </c>
      <c r="O9200" s="5">
        <v>0</v>
      </c>
      <c r="P9200" s="5">
        <v>10</v>
      </c>
      <c r="Q9200" s="5">
        <v>0</v>
      </c>
      <c r="R9200" s="5">
        <v>0</v>
      </c>
      <c r="S9200" s="5" t="s">
        <v>26</v>
      </c>
      <c r="T9200" s="5"/>
    </row>
    <row r="9201" spans="1:20" x14ac:dyDescent="0.25">
      <c r="A9201" s="5">
        <f>9194</f>
      </c>
      <c r="B9201" s="5" t="s">
        <v>9220</v>
      </c>
      <c r="C9201" s="5" t="s">
        <v>26</v>
      </c>
      <c r="D9201" s="5" t="s">
        <v>26</v>
      </c>
      <c r="E9201" s="5">
        <v>0</v>
      </c>
      <c r="F9201" s="5">
        <v>0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5">
        <v>0</v>
      </c>
      <c r="M9201" s="5">
        <v>0</v>
      </c>
      <c r="N9201" s="5">
        <v>0</v>
      </c>
      <c r="O9201" s="5">
        <v>0</v>
      </c>
      <c r="P9201" s="5">
        <v>10</v>
      </c>
      <c r="Q9201" s="5">
        <v>0</v>
      </c>
      <c r="R9201" s="5">
        <v>0</v>
      </c>
      <c r="S9201" s="5" t="s">
        <v>26</v>
      </c>
      <c r="T9201" s="5"/>
    </row>
    <row r="9202" spans="1:20" x14ac:dyDescent="0.25">
      <c r="A9202" s="5">
        <f>9195</f>
      </c>
      <c r="B9202" s="5" t="s">
        <v>9221</v>
      </c>
      <c r="C9202" s="5" t="s">
        <v>26</v>
      </c>
      <c r="D9202" s="5" t="s">
        <v>26</v>
      </c>
      <c r="E9202" s="5">
        <v>0</v>
      </c>
      <c r="F9202" s="5">
        <v>0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5">
        <v>0</v>
      </c>
      <c r="M9202" s="5">
        <v>0</v>
      </c>
      <c r="N9202" s="5">
        <v>0</v>
      </c>
      <c r="O9202" s="5">
        <v>0</v>
      </c>
      <c r="P9202" s="5">
        <v>10</v>
      </c>
      <c r="Q9202" s="5">
        <v>0</v>
      </c>
      <c r="R9202" s="5">
        <v>0</v>
      </c>
      <c r="S9202" s="5" t="s">
        <v>26</v>
      </c>
      <c r="T9202" s="5"/>
    </row>
    <row r="9203" spans="1:20" x14ac:dyDescent="0.25">
      <c r="A9203" s="5">
        <f>9196</f>
      </c>
      <c r="B9203" s="5" t="s">
        <v>9222</v>
      </c>
      <c r="C9203" s="5" t="s">
        <v>26</v>
      </c>
      <c r="D9203" s="5" t="s">
        <v>26</v>
      </c>
      <c r="E9203" s="5">
        <v>0</v>
      </c>
      <c r="F9203" s="5">
        <v>0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5">
        <v>0</v>
      </c>
      <c r="M9203" s="5">
        <v>0</v>
      </c>
      <c r="N9203" s="5">
        <v>0</v>
      </c>
      <c r="O9203" s="5">
        <v>0</v>
      </c>
      <c r="P9203" s="5">
        <v>10</v>
      </c>
      <c r="Q9203" s="5">
        <v>0</v>
      </c>
      <c r="R9203" s="5">
        <v>0</v>
      </c>
      <c r="S9203" s="5" t="s">
        <v>26</v>
      </c>
      <c r="T9203" s="5"/>
    </row>
    <row r="9204" spans="1:20" x14ac:dyDescent="0.25">
      <c r="A9204" s="5">
        <f>9197</f>
      </c>
      <c r="B9204" s="5" t="s">
        <v>9223</v>
      </c>
      <c r="C9204" s="5" t="s">
        <v>26</v>
      </c>
      <c r="D9204" s="5" t="s">
        <v>26</v>
      </c>
      <c r="E9204" s="5">
        <v>0</v>
      </c>
      <c r="F9204" s="5">
        <v>0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5">
        <v>0</v>
      </c>
      <c r="M9204" s="5">
        <v>0</v>
      </c>
      <c r="N9204" s="5">
        <v>0</v>
      </c>
      <c r="O9204" s="5">
        <v>0</v>
      </c>
      <c r="P9204" s="5">
        <v>10</v>
      </c>
      <c r="Q9204" s="5">
        <v>0</v>
      </c>
      <c r="R9204" s="5">
        <v>0</v>
      </c>
      <c r="S9204" s="5" t="s">
        <v>26</v>
      </c>
      <c r="T9204" s="5"/>
    </row>
    <row r="9205" spans="1:20" x14ac:dyDescent="0.25">
      <c r="A9205" s="5">
        <f>9198</f>
      </c>
      <c r="B9205" s="5" t="s">
        <v>9224</v>
      </c>
      <c r="C9205" s="5" t="s">
        <v>26</v>
      </c>
      <c r="D9205" s="5" t="s">
        <v>26</v>
      </c>
      <c r="E9205" s="5">
        <v>0</v>
      </c>
      <c r="F9205" s="5">
        <v>0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5">
        <v>0</v>
      </c>
      <c r="M9205" s="5">
        <v>0</v>
      </c>
      <c r="N9205" s="5">
        <v>0</v>
      </c>
      <c r="O9205" s="5">
        <v>0</v>
      </c>
      <c r="P9205" s="5">
        <v>10</v>
      </c>
      <c r="Q9205" s="5">
        <v>0</v>
      </c>
      <c r="R9205" s="5">
        <v>0</v>
      </c>
      <c r="S9205" s="5" t="s">
        <v>26</v>
      </c>
      <c r="T9205" s="5"/>
    </row>
    <row r="9206" spans="1:20" x14ac:dyDescent="0.25">
      <c r="A9206" s="5">
        <f>9199</f>
      </c>
      <c r="B9206" s="5" t="s">
        <v>9225</v>
      </c>
      <c r="C9206" s="5" t="s">
        <v>26</v>
      </c>
      <c r="D9206" s="5" t="s">
        <v>26</v>
      </c>
      <c r="E9206" s="5">
        <v>0</v>
      </c>
      <c r="F9206" s="5">
        <v>0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5">
        <v>0</v>
      </c>
      <c r="M9206" s="5">
        <v>0</v>
      </c>
      <c r="N9206" s="5">
        <v>0</v>
      </c>
      <c r="O9206" s="5">
        <v>0</v>
      </c>
      <c r="P9206" s="5">
        <v>10</v>
      </c>
      <c r="Q9206" s="5">
        <v>0</v>
      </c>
      <c r="R9206" s="5">
        <v>0</v>
      </c>
      <c r="S9206" s="5" t="s">
        <v>26</v>
      </c>
      <c r="T9206" s="5"/>
    </row>
    <row r="9207" spans="1:20" x14ac:dyDescent="0.25">
      <c r="A9207" s="5">
        <f>9200</f>
      </c>
      <c r="B9207" s="5" t="s">
        <v>9226</v>
      </c>
      <c r="C9207" s="5" t="s">
        <v>26</v>
      </c>
      <c r="D9207" s="5" t="s">
        <v>26</v>
      </c>
      <c r="E9207" s="5">
        <v>0</v>
      </c>
      <c r="F9207" s="5">
        <v>0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5">
        <v>0</v>
      </c>
      <c r="M9207" s="5">
        <v>0</v>
      </c>
      <c r="N9207" s="5">
        <v>0</v>
      </c>
      <c r="O9207" s="5">
        <v>0</v>
      </c>
      <c r="P9207" s="5">
        <v>10</v>
      </c>
      <c r="Q9207" s="5">
        <v>0</v>
      </c>
      <c r="R9207" s="5">
        <v>0</v>
      </c>
      <c r="S9207" s="5" t="s">
        <v>26</v>
      </c>
      <c r="T9207" s="5"/>
    </row>
    <row r="9208" spans="1:20" x14ac:dyDescent="0.25">
      <c r="A9208" s="5">
        <f>9201</f>
      </c>
      <c r="B9208" s="5" t="s">
        <v>9227</v>
      </c>
      <c r="C9208" s="5" t="s">
        <v>26</v>
      </c>
      <c r="D9208" s="5" t="s">
        <v>26</v>
      </c>
      <c r="E9208" s="5">
        <v>0</v>
      </c>
      <c r="F9208" s="5">
        <v>0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5">
        <v>0</v>
      </c>
      <c r="M9208" s="5">
        <v>0</v>
      </c>
      <c r="N9208" s="5">
        <v>0</v>
      </c>
      <c r="O9208" s="5">
        <v>0</v>
      </c>
      <c r="P9208" s="5">
        <v>10</v>
      </c>
      <c r="Q9208" s="5">
        <v>0</v>
      </c>
      <c r="R9208" s="5">
        <v>0</v>
      </c>
      <c r="S9208" s="5" t="s">
        <v>26</v>
      </c>
      <c r="T9208" s="5"/>
    </row>
    <row r="9209" spans="1:20" x14ac:dyDescent="0.25">
      <c r="A9209" s="5">
        <f>9202</f>
      </c>
      <c r="B9209" s="5" t="s">
        <v>9228</v>
      </c>
      <c r="C9209" s="5" t="s">
        <v>26</v>
      </c>
      <c r="D9209" s="5" t="s">
        <v>26</v>
      </c>
      <c r="E9209" s="5">
        <v>0</v>
      </c>
      <c r="F9209" s="5">
        <v>0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5">
        <v>0</v>
      </c>
      <c r="M9209" s="5">
        <v>0</v>
      </c>
      <c r="N9209" s="5">
        <v>0</v>
      </c>
      <c r="O9209" s="5">
        <v>0</v>
      </c>
      <c r="P9209" s="5">
        <v>10</v>
      </c>
      <c r="Q9209" s="5">
        <v>0</v>
      </c>
      <c r="R9209" s="5">
        <v>0</v>
      </c>
      <c r="S9209" s="5" t="s">
        <v>26</v>
      </c>
      <c r="T9209" s="5"/>
    </row>
    <row r="9210" spans="1:20" x14ac:dyDescent="0.25">
      <c r="A9210" s="5">
        <f>9203</f>
      </c>
      <c r="B9210" s="5" t="s">
        <v>9229</v>
      </c>
      <c r="C9210" s="5" t="s">
        <v>26</v>
      </c>
      <c r="D9210" s="5" t="s">
        <v>26</v>
      </c>
      <c r="E9210" s="5">
        <v>0</v>
      </c>
      <c r="F9210" s="5">
        <v>0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5">
        <v>0</v>
      </c>
      <c r="M9210" s="5">
        <v>0</v>
      </c>
      <c r="N9210" s="5">
        <v>0</v>
      </c>
      <c r="O9210" s="5">
        <v>0</v>
      </c>
      <c r="P9210" s="5">
        <v>10</v>
      </c>
      <c r="Q9210" s="5">
        <v>0</v>
      </c>
      <c r="R9210" s="5">
        <v>0</v>
      </c>
      <c r="S9210" s="5" t="s">
        <v>26</v>
      </c>
      <c r="T9210" s="5"/>
    </row>
    <row r="9211" spans="1:20" x14ac:dyDescent="0.25">
      <c r="A9211" s="5">
        <f>9204</f>
      </c>
      <c r="B9211" s="5" t="s">
        <v>9230</v>
      </c>
      <c r="C9211" s="5" t="s">
        <v>26</v>
      </c>
      <c r="D9211" s="5" t="s">
        <v>26</v>
      </c>
      <c r="E9211" s="5">
        <v>0</v>
      </c>
      <c r="F9211" s="5">
        <v>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5">
        <v>0</v>
      </c>
      <c r="M9211" s="5">
        <v>0</v>
      </c>
      <c r="N9211" s="5">
        <v>0</v>
      </c>
      <c r="O9211" s="5">
        <v>0</v>
      </c>
      <c r="P9211" s="5">
        <v>10</v>
      </c>
      <c r="Q9211" s="5">
        <v>0</v>
      </c>
      <c r="R9211" s="5">
        <v>0</v>
      </c>
      <c r="S9211" s="5" t="s">
        <v>26</v>
      </c>
      <c r="T9211" s="5"/>
    </row>
    <row r="9212" spans="1:20" x14ac:dyDescent="0.25">
      <c r="A9212" s="5">
        <f>9205</f>
      </c>
      <c r="B9212" s="5" t="s">
        <v>9231</v>
      </c>
      <c r="C9212" s="5" t="s">
        <v>26</v>
      </c>
      <c r="D9212" s="5" t="s">
        <v>26</v>
      </c>
      <c r="E9212" s="5">
        <v>0</v>
      </c>
      <c r="F9212" s="5">
        <v>0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5">
        <v>0</v>
      </c>
      <c r="M9212" s="5">
        <v>0</v>
      </c>
      <c r="N9212" s="5">
        <v>0</v>
      </c>
      <c r="O9212" s="5">
        <v>0</v>
      </c>
      <c r="P9212" s="5">
        <v>10</v>
      </c>
      <c r="Q9212" s="5">
        <v>0</v>
      </c>
      <c r="R9212" s="5">
        <v>0</v>
      </c>
      <c r="S9212" s="5" t="s">
        <v>26</v>
      </c>
      <c r="T9212" s="5"/>
    </row>
    <row r="9213" spans="1:20" x14ac:dyDescent="0.25">
      <c r="A9213" s="5">
        <f>9206</f>
      </c>
      <c r="B9213" s="5" t="s">
        <v>9232</v>
      </c>
      <c r="C9213" s="5" t="s">
        <v>26</v>
      </c>
      <c r="D9213" s="5" t="s">
        <v>26</v>
      </c>
      <c r="E9213" s="5">
        <v>0</v>
      </c>
      <c r="F9213" s="5">
        <v>0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5">
        <v>0</v>
      </c>
      <c r="M9213" s="5">
        <v>0</v>
      </c>
      <c r="N9213" s="5">
        <v>0</v>
      </c>
      <c r="O9213" s="5">
        <v>0</v>
      </c>
      <c r="P9213" s="5">
        <v>10</v>
      </c>
      <c r="Q9213" s="5">
        <v>0</v>
      </c>
      <c r="R9213" s="5">
        <v>0</v>
      </c>
      <c r="S9213" s="5" t="s">
        <v>26</v>
      </c>
      <c r="T9213" s="5"/>
    </row>
    <row r="9214" spans="1:20" x14ac:dyDescent="0.25">
      <c r="A9214" s="5">
        <f>9207</f>
      </c>
      <c r="B9214" s="5" t="s">
        <v>9233</v>
      </c>
      <c r="C9214" s="5" t="s">
        <v>26</v>
      </c>
      <c r="D9214" s="5" t="s">
        <v>26</v>
      </c>
      <c r="E9214" s="5">
        <v>0</v>
      </c>
      <c r="F9214" s="5">
        <v>0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5">
        <v>0</v>
      </c>
      <c r="M9214" s="5">
        <v>0</v>
      </c>
      <c r="N9214" s="5">
        <v>0</v>
      </c>
      <c r="O9214" s="5">
        <v>0</v>
      </c>
      <c r="P9214" s="5">
        <v>10</v>
      </c>
      <c r="Q9214" s="5">
        <v>0</v>
      </c>
      <c r="R9214" s="5">
        <v>0</v>
      </c>
      <c r="S9214" s="5" t="s">
        <v>26</v>
      </c>
      <c r="T9214" s="5"/>
    </row>
    <row r="9215" spans="1:20" x14ac:dyDescent="0.25">
      <c r="A9215" s="5">
        <f>9208</f>
      </c>
      <c r="B9215" s="5" t="s">
        <v>9234</v>
      </c>
      <c r="C9215" s="5" t="s">
        <v>26</v>
      </c>
      <c r="D9215" s="5" t="s">
        <v>26</v>
      </c>
      <c r="E9215" s="5">
        <v>0</v>
      </c>
      <c r="F9215" s="5">
        <v>0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5">
        <v>0</v>
      </c>
      <c r="M9215" s="5">
        <v>0</v>
      </c>
      <c r="N9215" s="5">
        <v>0</v>
      </c>
      <c r="O9215" s="5">
        <v>0</v>
      </c>
      <c r="P9215" s="5">
        <v>10</v>
      </c>
      <c r="Q9215" s="5">
        <v>0</v>
      </c>
      <c r="R9215" s="5">
        <v>0</v>
      </c>
      <c r="S9215" s="5" t="s">
        <v>26</v>
      </c>
      <c r="T9215" s="5"/>
    </row>
    <row r="9216" spans="1:20" x14ac:dyDescent="0.25">
      <c r="A9216" s="5">
        <f>9209</f>
      </c>
      <c r="B9216" s="5" t="s">
        <v>9235</v>
      </c>
      <c r="C9216" s="5" t="s">
        <v>26</v>
      </c>
      <c r="D9216" s="5" t="s">
        <v>26</v>
      </c>
      <c r="E9216" s="5">
        <v>0</v>
      </c>
      <c r="F9216" s="5">
        <v>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5">
        <v>0</v>
      </c>
      <c r="M9216" s="5">
        <v>0</v>
      </c>
      <c r="N9216" s="5">
        <v>0</v>
      </c>
      <c r="O9216" s="5">
        <v>0</v>
      </c>
      <c r="P9216" s="5">
        <v>10</v>
      </c>
      <c r="Q9216" s="5">
        <v>0</v>
      </c>
      <c r="R9216" s="5">
        <v>0</v>
      </c>
      <c r="S9216" s="5" t="s">
        <v>26</v>
      </c>
      <c r="T9216" s="5"/>
    </row>
    <row r="9217" spans="1:20" x14ac:dyDescent="0.25">
      <c r="A9217" s="5">
        <f>9210</f>
      </c>
      <c r="B9217" s="5" t="s">
        <v>9236</v>
      </c>
      <c r="C9217" s="5" t="s">
        <v>26</v>
      </c>
      <c r="D9217" s="5" t="s">
        <v>26</v>
      </c>
      <c r="E9217" s="5">
        <v>0</v>
      </c>
      <c r="F9217" s="5">
        <v>0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5">
        <v>0</v>
      </c>
      <c r="M9217" s="5">
        <v>0</v>
      </c>
      <c r="N9217" s="5">
        <v>0</v>
      </c>
      <c r="O9217" s="5">
        <v>0</v>
      </c>
      <c r="P9217" s="5">
        <v>10</v>
      </c>
      <c r="Q9217" s="5">
        <v>0</v>
      </c>
      <c r="R9217" s="5">
        <v>0</v>
      </c>
      <c r="S9217" s="5" t="s">
        <v>26</v>
      </c>
      <c r="T9217" s="5"/>
    </row>
    <row r="9218" spans="1:20" x14ac:dyDescent="0.25">
      <c r="A9218" s="5">
        <f>9211</f>
      </c>
      <c r="B9218" s="5" t="s">
        <v>9237</v>
      </c>
      <c r="C9218" s="5" t="s">
        <v>26</v>
      </c>
      <c r="D9218" s="5" t="s">
        <v>26</v>
      </c>
      <c r="E9218" s="5">
        <v>0</v>
      </c>
      <c r="F9218" s="5">
        <v>0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5">
        <v>0</v>
      </c>
      <c r="M9218" s="5">
        <v>0</v>
      </c>
      <c r="N9218" s="5">
        <v>0</v>
      </c>
      <c r="O9218" s="5">
        <v>0</v>
      </c>
      <c r="P9218" s="5">
        <v>10</v>
      </c>
      <c r="Q9218" s="5">
        <v>0</v>
      </c>
      <c r="R9218" s="5">
        <v>0</v>
      </c>
      <c r="S9218" s="5" t="s">
        <v>26</v>
      </c>
      <c r="T9218" s="5"/>
    </row>
    <row r="9219" spans="1:20" x14ac:dyDescent="0.25">
      <c r="A9219" s="5">
        <f>9212</f>
      </c>
      <c r="B9219" s="5" t="s">
        <v>9238</v>
      </c>
      <c r="C9219" s="5" t="s">
        <v>26</v>
      </c>
      <c r="D9219" s="5" t="s">
        <v>26</v>
      </c>
      <c r="E9219" s="5">
        <v>0</v>
      </c>
      <c r="F9219" s="5">
        <v>0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5">
        <v>0</v>
      </c>
      <c r="M9219" s="5">
        <v>0</v>
      </c>
      <c r="N9219" s="5">
        <v>0</v>
      </c>
      <c r="O9219" s="5">
        <v>0</v>
      </c>
      <c r="P9219" s="5">
        <v>10</v>
      </c>
      <c r="Q9219" s="5">
        <v>0</v>
      </c>
      <c r="R9219" s="5">
        <v>0</v>
      </c>
      <c r="S9219" s="5" t="s">
        <v>26</v>
      </c>
      <c r="T9219" s="5"/>
    </row>
    <row r="9220" spans="1:20" x14ac:dyDescent="0.25">
      <c r="A9220" s="5">
        <f>9213</f>
      </c>
      <c r="B9220" s="5" t="s">
        <v>9239</v>
      </c>
      <c r="C9220" s="5" t="s">
        <v>26</v>
      </c>
      <c r="D9220" s="5" t="s">
        <v>26</v>
      </c>
      <c r="E9220" s="5">
        <v>0</v>
      </c>
      <c r="F9220" s="5">
        <v>0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5">
        <v>0</v>
      </c>
      <c r="M9220" s="5">
        <v>0</v>
      </c>
      <c r="N9220" s="5">
        <v>0</v>
      </c>
      <c r="O9220" s="5">
        <v>0</v>
      </c>
      <c r="P9220" s="5">
        <v>10</v>
      </c>
      <c r="Q9220" s="5">
        <v>0</v>
      </c>
      <c r="R9220" s="5">
        <v>0</v>
      </c>
      <c r="S9220" s="5" t="s">
        <v>26</v>
      </c>
      <c r="T9220" s="5"/>
    </row>
    <row r="9221" spans="1:20" x14ac:dyDescent="0.25">
      <c r="A9221" s="5">
        <f>9214</f>
      </c>
      <c r="B9221" s="5" t="s">
        <v>9240</v>
      </c>
      <c r="C9221" s="5" t="s">
        <v>26</v>
      </c>
      <c r="D9221" s="5" t="s">
        <v>26</v>
      </c>
      <c r="E9221" s="5">
        <v>0</v>
      </c>
      <c r="F9221" s="5">
        <v>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5">
        <v>0</v>
      </c>
      <c r="M9221" s="5">
        <v>0</v>
      </c>
      <c r="N9221" s="5">
        <v>0</v>
      </c>
      <c r="O9221" s="5">
        <v>0</v>
      </c>
      <c r="P9221" s="5">
        <v>10</v>
      </c>
      <c r="Q9221" s="5">
        <v>0</v>
      </c>
      <c r="R9221" s="5">
        <v>0</v>
      </c>
      <c r="S9221" s="5" t="s">
        <v>26</v>
      </c>
      <c r="T9221" s="5"/>
    </row>
    <row r="9222" spans="1:20" x14ac:dyDescent="0.25">
      <c r="A9222" s="5">
        <f>9215</f>
      </c>
      <c r="B9222" s="5" t="s">
        <v>9241</v>
      </c>
      <c r="C9222" s="5" t="s">
        <v>26</v>
      </c>
      <c r="D9222" s="5" t="s">
        <v>26</v>
      </c>
      <c r="E9222" s="5">
        <v>0</v>
      </c>
      <c r="F9222" s="5">
        <v>0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5">
        <v>0</v>
      </c>
      <c r="M9222" s="5">
        <v>0</v>
      </c>
      <c r="N9222" s="5">
        <v>0</v>
      </c>
      <c r="O9222" s="5">
        <v>0</v>
      </c>
      <c r="P9222" s="5">
        <v>10</v>
      </c>
      <c r="Q9222" s="5">
        <v>0</v>
      </c>
      <c r="R9222" s="5">
        <v>0</v>
      </c>
      <c r="S9222" s="5" t="s">
        <v>26</v>
      </c>
      <c r="T9222" s="5"/>
    </row>
    <row r="9223" spans="1:20" x14ac:dyDescent="0.25">
      <c r="A9223" s="5">
        <f>9216</f>
      </c>
      <c r="B9223" s="5" t="s">
        <v>9242</v>
      </c>
      <c r="C9223" s="5" t="s">
        <v>26</v>
      </c>
      <c r="D9223" s="5" t="s">
        <v>26</v>
      </c>
      <c r="E9223" s="5">
        <v>0</v>
      </c>
      <c r="F9223" s="5">
        <v>0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5">
        <v>0</v>
      </c>
      <c r="M9223" s="5">
        <v>0</v>
      </c>
      <c r="N9223" s="5">
        <v>0</v>
      </c>
      <c r="O9223" s="5">
        <v>0</v>
      </c>
      <c r="P9223" s="5">
        <v>10</v>
      </c>
      <c r="Q9223" s="5">
        <v>0</v>
      </c>
      <c r="R9223" s="5">
        <v>0</v>
      </c>
      <c r="S9223" s="5" t="s">
        <v>26</v>
      </c>
      <c r="T9223" s="5"/>
    </row>
    <row r="9224" spans="1:20" x14ac:dyDescent="0.25">
      <c r="A9224" s="5">
        <f>9217</f>
      </c>
      <c r="B9224" s="5" t="s">
        <v>9243</v>
      </c>
      <c r="C9224" s="5" t="s">
        <v>26</v>
      </c>
      <c r="D9224" s="5" t="s">
        <v>26</v>
      </c>
      <c r="E9224" s="5">
        <v>0</v>
      </c>
      <c r="F9224" s="5">
        <v>0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5">
        <v>0</v>
      </c>
      <c r="M9224" s="5">
        <v>0</v>
      </c>
      <c r="N9224" s="5">
        <v>0</v>
      </c>
      <c r="O9224" s="5">
        <v>0</v>
      </c>
      <c r="P9224" s="5">
        <v>10</v>
      </c>
      <c r="Q9224" s="5">
        <v>0</v>
      </c>
      <c r="R9224" s="5">
        <v>0</v>
      </c>
      <c r="S9224" s="5" t="s">
        <v>26</v>
      </c>
      <c r="T9224" s="5"/>
    </row>
    <row r="9225" spans="1:20" x14ac:dyDescent="0.25">
      <c r="A9225" s="5">
        <f>9218</f>
      </c>
      <c r="B9225" s="5" t="s">
        <v>9244</v>
      </c>
      <c r="C9225" s="5" t="s">
        <v>26</v>
      </c>
      <c r="D9225" s="5" t="s">
        <v>26</v>
      </c>
      <c r="E9225" s="5">
        <v>0</v>
      </c>
      <c r="F9225" s="5">
        <v>0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5">
        <v>0</v>
      </c>
      <c r="M9225" s="5">
        <v>0</v>
      </c>
      <c r="N9225" s="5">
        <v>0</v>
      </c>
      <c r="O9225" s="5">
        <v>0</v>
      </c>
      <c r="P9225" s="5">
        <v>10</v>
      </c>
      <c r="Q9225" s="5">
        <v>0</v>
      </c>
      <c r="R9225" s="5">
        <v>0</v>
      </c>
      <c r="S9225" s="5" t="s">
        <v>26</v>
      </c>
      <c r="T9225" s="5"/>
    </row>
    <row r="9226" spans="1:20" x14ac:dyDescent="0.25">
      <c r="A9226" s="5">
        <f>9219</f>
      </c>
      <c r="B9226" s="5" t="s">
        <v>9245</v>
      </c>
      <c r="C9226" s="5" t="s">
        <v>26</v>
      </c>
      <c r="D9226" s="5" t="s">
        <v>26</v>
      </c>
      <c r="E9226" s="5">
        <v>0</v>
      </c>
      <c r="F9226" s="5">
        <v>0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5">
        <v>0</v>
      </c>
      <c r="M9226" s="5">
        <v>0</v>
      </c>
      <c r="N9226" s="5">
        <v>0</v>
      </c>
      <c r="O9226" s="5">
        <v>0</v>
      </c>
      <c r="P9226" s="5">
        <v>10</v>
      </c>
      <c r="Q9226" s="5">
        <v>0</v>
      </c>
      <c r="R9226" s="5">
        <v>0</v>
      </c>
      <c r="S9226" s="5" t="s">
        <v>26</v>
      </c>
      <c r="T9226" s="5"/>
    </row>
    <row r="9227" spans="1:20" x14ac:dyDescent="0.25">
      <c r="A9227" s="5">
        <f>9220</f>
      </c>
      <c r="B9227" s="5" t="s">
        <v>9246</v>
      </c>
      <c r="C9227" s="5" t="s">
        <v>26</v>
      </c>
      <c r="D9227" s="5" t="s">
        <v>26</v>
      </c>
      <c r="E9227" s="5">
        <v>0</v>
      </c>
      <c r="F9227" s="5">
        <v>0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5">
        <v>0</v>
      </c>
      <c r="M9227" s="5">
        <v>0</v>
      </c>
      <c r="N9227" s="5">
        <v>0</v>
      </c>
      <c r="O9227" s="5">
        <v>0</v>
      </c>
      <c r="P9227" s="5">
        <v>10</v>
      </c>
      <c r="Q9227" s="5">
        <v>0</v>
      </c>
      <c r="R9227" s="5">
        <v>0</v>
      </c>
      <c r="S9227" s="5" t="s">
        <v>26</v>
      </c>
      <c r="T9227" s="5"/>
    </row>
    <row r="9228" spans="1:20" x14ac:dyDescent="0.25">
      <c r="A9228" s="5">
        <f>9221</f>
      </c>
      <c r="B9228" s="5" t="s">
        <v>9247</v>
      </c>
      <c r="C9228" s="5" t="s">
        <v>26</v>
      </c>
      <c r="D9228" s="5" t="s">
        <v>26</v>
      </c>
      <c r="E9228" s="5">
        <v>0</v>
      </c>
      <c r="F9228" s="5">
        <v>0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5">
        <v>0</v>
      </c>
      <c r="M9228" s="5">
        <v>0</v>
      </c>
      <c r="N9228" s="5">
        <v>0</v>
      </c>
      <c r="O9228" s="5">
        <v>0</v>
      </c>
      <c r="P9228" s="5">
        <v>10</v>
      </c>
      <c r="Q9228" s="5">
        <v>0</v>
      </c>
      <c r="R9228" s="5">
        <v>0</v>
      </c>
      <c r="S9228" s="5" t="s">
        <v>26</v>
      </c>
      <c r="T9228" s="5"/>
    </row>
    <row r="9229" spans="1:20" x14ac:dyDescent="0.25">
      <c r="A9229" s="5">
        <f>9222</f>
      </c>
      <c r="B9229" s="5" t="s">
        <v>9248</v>
      </c>
      <c r="C9229" s="5" t="s">
        <v>26</v>
      </c>
      <c r="D9229" s="5" t="s">
        <v>26</v>
      </c>
      <c r="E9229" s="5">
        <v>0</v>
      </c>
      <c r="F9229" s="5">
        <v>0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5">
        <v>0</v>
      </c>
      <c r="M9229" s="5">
        <v>0</v>
      </c>
      <c r="N9229" s="5">
        <v>0</v>
      </c>
      <c r="O9229" s="5">
        <v>0</v>
      </c>
      <c r="P9229" s="5">
        <v>10</v>
      </c>
      <c r="Q9229" s="5">
        <v>0</v>
      </c>
      <c r="R9229" s="5">
        <v>0</v>
      </c>
      <c r="S9229" s="5" t="s">
        <v>26</v>
      </c>
      <c r="T9229" s="5"/>
    </row>
    <row r="9230" spans="1:20" x14ac:dyDescent="0.25">
      <c r="A9230" s="5">
        <f>9223</f>
      </c>
      <c r="B9230" s="5" t="s">
        <v>9249</v>
      </c>
      <c r="C9230" s="5" t="s">
        <v>26</v>
      </c>
      <c r="D9230" s="5" t="s">
        <v>26</v>
      </c>
      <c r="E9230" s="5">
        <v>0</v>
      </c>
      <c r="F9230" s="5">
        <v>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5">
        <v>0</v>
      </c>
      <c r="M9230" s="5">
        <v>0</v>
      </c>
      <c r="N9230" s="5">
        <v>0</v>
      </c>
      <c r="O9230" s="5">
        <v>0</v>
      </c>
      <c r="P9230" s="5">
        <v>10</v>
      </c>
      <c r="Q9230" s="5">
        <v>0</v>
      </c>
      <c r="R9230" s="5">
        <v>0</v>
      </c>
      <c r="S9230" s="5" t="s">
        <v>26</v>
      </c>
      <c r="T9230" s="5"/>
    </row>
    <row r="9231" spans="1:20" x14ac:dyDescent="0.25">
      <c r="A9231" s="5">
        <f>9224</f>
      </c>
      <c r="B9231" s="5" t="s">
        <v>9250</v>
      </c>
      <c r="C9231" s="5" t="s">
        <v>26</v>
      </c>
      <c r="D9231" s="5" t="s">
        <v>26</v>
      </c>
      <c r="E9231" s="5">
        <v>0</v>
      </c>
      <c r="F9231" s="5">
        <v>0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5">
        <v>0</v>
      </c>
      <c r="M9231" s="5">
        <v>0</v>
      </c>
      <c r="N9231" s="5">
        <v>0</v>
      </c>
      <c r="O9231" s="5">
        <v>0</v>
      </c>
      <c r="P9231" s="5">
        <v>10</v>
      </c>
      <c r="Q9231" s="5">
        <v>0</v>
      </c>
      <c r="R9231" s="5">
        <v>0</v>
      </c>
      <c r="S9231" s="5" t="s">
        <v>26</v>
      </c>
      <c r="T9231" s="5"/>
    </row>
    <row r="9232" spans="1:20" x14ac:dyDescent="0.25">
      <c r="A9232" s="5">
        <f>9225</f>
      </c>
      <c r="B9232" s="5" t="s">
        <v>9251</v>
      </c>
      <c r="C9232" s="5" t="s">
        <v>26</v>
      </c>
      <c r="D9232" s="5" t="s">
        <v>26</v>
      </c>
      <c r="E9232" s="5">
        <v>0</v>
      </c>
      <c r="F9232" s="5">
        <v>0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5">
        <v>0</v>
      </c>
      <c r="M9232" s="5">
        <v>0</v>
      </c>
      <c r="N9232" s="5">
        <v>0</v>
      </c>
      <c r="O9232" s="5">
        <v>0</v>
      </c>
      <c r="P9232" s="5">
        <v>10</v>
      </c>
      <c r="Q9232" s="5">
        <v>0</v>
      </c>
      <c r="R9232" s="5">
        <v>0</v>
      </c>
      <c r="S9232" s="5" t="s">
        <v>26</v>
      </c>
      <c r="T9232" s="5"/>
    </row>
    <row r="9233" spans="1:20" x14ac:dyDescent="0.25">
      <c r="A9233" s="5">
        <f>9226</f>
      </c>
      <c r="B9233" s="5" t="s">
        <v>9252</v>
      </c>
      <c r="C9233" s="5" t="s">
        <v>26</v>
      </c>
      <c r="D9233" s="5" t="s">
        <v>26</v>
      </c>
      <c r="E9233" s="5">
        <v>0</v>
      </c>
      <c r="F9233" s="5">
        <v>0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5">
        <v>0</v>
      </c>
      <c r="M9233" s="5">
        <v>0</v>
      </c>
      <c r="N9233" s="5">
        <v>0</v>
      </c>
      <c r="O9233" s="5">
        <v>0</v>
      </c>
      <c r="P9233" s="5">
        <v>10</v>
      </c>
      <c r="Q9233" s="5">
        <v>0</v>
      </c>
      <c r="R9233" s="5">
        <v>0</v>
      </c>
      <c r="S9233" s="5" t="s">
        <v>26</v>
      </c>
      <c r="T9233" s="5"/>
    </row>
    <row r="9234" spans="1:20" x14ac:dyDescent="0.25">
      <c r="A9234" s="5">
        <f>9227</f>
      </c>
      <c r="B9234" s="5" t="s">
        <v>9253</v>
      </c>
      <c r="C9234" s="5" t="s">
        <v>26</v>
      </c>
      <c r="D9234" s="5" t="s">
        <v>26</v>
      </c>
      <c r="E9234" s="5">
        <v>0</v>
      </c>
      <c r="F9234" s="5">
        <v>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5">
        <v>0</v>
      </c>
      <c r="M9234" s="5">
        <v>0</v>
      </c>
      <c r="N9234" s="5">
        <v>0</v>
      </c>
      <c r="O9234" s="5">
        <v>0</v>
      </c>
      <c r="P9234" s="5">
        <v>10</v>
      </c>
      <c r="Q9234" s="5">
        <v>0</v>
      </c>
      <c r="R9234" s="5">
        <v>0</v>
      </c>
      <c r="S9234" s="5" t="s">
        <v>26</v>
      </c>
      <c r="T9234" s="5"/>
    </row>
    <row r="9235" spans="1:20" x14ac:dyDescent="0.25">
      <c r="A9235" s="5">
        <f>9228</f>
      </c>
      <c r="B9235" s="5" t="s">
        <v>9254</v>
      </c>
      <c r="C9235" s="5" t="s">
        <v>26</v>
      </c>
      <c r="D9235" s="5" t="s">
        <v>26</v>
      </c>
      <c r="E9235" s="5">
        <v>0</v>
      </c>
      <c r="F9235" s="5">
        <v>0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5">
        <v>0</v>
      </c>
      <c r="M9235" s="5">
        <v>0</v>
      </c>
      <c r="N9235" s="5">
        <v>0</v>
      </c>
      <c r="O9235" s="5">
        <v>0</v>
      </c>
      <c r="P9235" s="5">
        <v>10</v>
      </c>
      <c r="Q9235" s="5">
        <v>0</v>
      </c>
      <c r="R9235" s="5">
        <v>0</v>
      </c>
      <c r="S9235" s="5" t="s">
        <v>26</v>
      </c>
      <c r="T9235" s="5"/>
    </row>
    <row r="9236" spans="1:20" x14ac:dyDescent="0.25">
      <c r="A9236" s="5">
        <f>9229</f>
      </c>
      <c r="B9236" s="5" t="s">
        <v>9255</v>
      </c>
      <c r="C9236" s="5" t="s">
        <v>26</v>
      </c>
      <c r="D9236" s="5" t="s">
        <v>26</v>
      </c>
      <c r="E9236" s="5">
        <v>0</v>
      </c>
      <c r="F9236" s="5">
        <v>0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5">
        <v>0</v>
      </c>
      <c r="M9236" s="5">
        <v>0</v>
      </c>
      <c r="N9236" s="5">
        <v>0</v>
      </c>
      <c r="O9236" s="5">
        <v>0</v>
      </c>
      <c r="P9236" s="5">
        <v>10</v>
      </c>
      <c r="Q9236" s="5">
        <v>0</v>
      </c>
      <c r="R9236" s="5">
        <v>0</v>
      </c>
      <c r="S9236" s="5" t="s">
        <v>26</v>
      </c>
      <c r="T9236" s="5"/>
    </row>
    <row r="9237" spans="1:20" x14ac:dyDescent="0.25">
      <c r="A9237" s="5">
        <f>9230</f>
      </c>
      <c r="B9237" s="5" t="s">
        <v>9256</v>
      </c>
      <c r="C9237" s="5" t="s">
        <v>26</v>
      </c>
      <c r="D9237" s="5" t="s">
        <v>26</v>
      </c>
      <c r="E9237" s="5">
        <v>0</v>
      </c>
      <c r="F9237" s="5">
        <v>0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5">
        <v>0</v>
      </c>
      <c r="M9237" s="5">
        <v>0</v>
      </c>
      <c r="N9237" s="5">
        <v>0</v>
      </c>
      <c r="O9237" s="5">
        <v>0</v>
      </c>
      <c r="P9237" s="5">
        <v>10</v>
      </c>
      <c r="Q9237" s="5">
        <v>0</v>
      </c>
      <c r="R9237" s="5">
        <v>0</v>
      </c>
      <c r="S9237" s="5" t="s">
        <v>26</v>
      </c>
      <c r="T9237" s="5"/>
    </row>
    <row r="9238" spans="1:20" x14ac:dyDescent="0.25">
      <c r="A9238" s="5">
        <f>9231</f>
      </c>
      <c r="B9238" s="5" t="s">
        <v>9257</v>
      </c>
      <c r="C9238" s="5" t="s">
        <v>26</v>
      </c>
      <c r="D9238" s="5" t="s">
        <v>26</v>
      </c>
      <c r="E9238" s="5">
        <v>0</v>
      </c>
      <c r="F9238" s="5">
        <v>0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5">
        <v>0</v>
      </c>
      <c r="M9238" s="5">
        <v>0</v>
      </c>
      <c r="N9238" s="5">
        <v>0</v>
      </c>
      <c r="O9238" s="5">
        <v>0</v>
      </c>
      <c r="P9238" s="5">
        <v>10</v>
      </c>
      <c r="Q9238" s="5">
        <v>0</v>
      </c>
      <c r="R9238" s="5">
        <v>0</v>
      </c>
      <c r="S9238" s="5" t="s">
        <v>26</v>
      </c>
      <c r="T9238" s="5"/>
    </row>
    <row r="9239" spans="1:20" x14ac:dyDescent="0.25">
      <c r="A9239" s="5">
        <f>9232</f>
      </c>
      <c r="B9239" s="5" t="s">
        <v>9258</v>
      </c>
      <c r="C9239" s="5" t="s">
        <v>26</v>
      </c>
      <c r="D9239" s="5" t="s">
        <v>26</v>
      </c>
      <c r="E9239" s="5">
        <v>0</v>
      </c>
      <c r="F9239" s="5">
        <v>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5">
        <v>0</v>
      </c>
      <c r="M9239" s="5">
        <v>0</v>
      </c>
      <c r="N9239" s="5">
        <v>0</v>
      </c>
      <c r="O9239" s="5">
        <v>0</v>
      </c>
      <c r="P9239" s="5">
        <v>10</v>
      </c>
      <c r="Q9239" s="5">
        <v>0</v>
      </c>
      <c r="R9239" s="5">
        <v>0</v>
      </c>
      <c r="S9239" s="5" t="s">
        <v>26</v>
      </c>
      <c r="T9239" s="5"/>
    </row>
    <row r="9240" spans="1:20" x14ac:dyDescent="0.25">
      <c r="A9240" s="5">
        <f>9233</f>
      </c>
      <c r="B9240" s="5" t="s">
        <v>9259</v>
      </c>
      <c r="C9240" s="5" t="s">
        <v>26</v>
      </c>
      <c r="D9240" s="5" t="s">
        <v>26</v>
      </c>
      <c r="E9240" s="5">
        <v>0</v>
      </c>
      <c r="F9240" s="5">
        <v>0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5">
        <v>0</v>
      </c>
      <c r="M9240" s="5">
        <v>0</v>
      </c>
      <c r="N9240" s="5">
        <v>0</v>
      </c>
      <c r="O9240" s="5">
        <v>0</v>
      </c>
      <c r="P9240" s="5">
        <v>10</v>
      </c>
      <c r="Q9240" s="5">
        <v>0</v>
      </c>
      <c r="R9240" s="5">
        <v>0</v>
      </c>
      <c r="S9240" s="5" t="s">
        <v>26</v>
      </c>
      <c r="T9240" s="5"/>
    </row>
    <row r="9241" spans="1:20" x14ac:dyDescent="0.25">
      <c r="A9241" s="5">
        <f>9234</f>
      </c>
      <c r="B9241" s="5" t="s">
        <v>9260</v>
      </c>
      <c r="C9241" s="5" t="s">
        <v>26</v>
      </c>
      <c r="D9241" s="5" t="s">
        <v>26</v>
      </c>
      <c r="E9241" s="5">
        <v>0</v>
      </c>
      <c r="F9241" s="5">
        <v>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5">
        <v>0</v>
      </c>
      <c r="M9241" s="5">
        <v>0</v>
      </c>
      <c r="N9241" s="5">
        <v>0</v>
      </c>
      <c r="O9241" s="5">
        <v>0</v>
      </c>
      <c r="P9241" s="5">
        <v>10</v>
      </c>
      <c r="Q9241" s="5">
        <v>0</v>
      </c>
      <c r="R9241" s="5">
        <v>0</v>
      </c>
      <c r="S9241" s="5" t="s">
        <v>26</v>
      </c>
      <c r="T9241" s="5"/>
    </row>
    <row r="9242" spans="1:20" x14ac:dyDescent="0.25">
      <c r="A9242" s="5">
        <f>9235</f>
      </c>
      <c r="B9242" s="5" t="s">
        <v>9261</v>
      </c>
      <c r="C9242" s="5" t="s">
        <v>26</v>
      </c>
      <c r="D9242" s="5" t="s">
        <v>26</v>
      </c>
      <c r="E9242" s="5">
        <v>0</v>
      </c>
      <c r="F9242" s="5">
        <v>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5">
        <v>0</v>
      </c>
      <c r="M9242" s="5">
        <v>0</v>
      </c>
      <c r="N9242" s="5">
        <v>0</v>
      </c>
      <c r="O9242" s="5">
        <v>0</v>
      </c>
      <c r="P9242" s="5">
        <v>10</v>
      </c>
      <c r="Q9242" s="5">
        <v>0</v>
      </c>
      <c r="R9242" s="5">
        <v>0</v>
      </c>
      <c r="S9242" s="5" t="s">
        <v>26</v>
      </c>
      <c r="T9242" s="5"/>
    </row>
    <row r="9243" spans="1:20" x14ac:dyDescent="0.25">
      <c r="A9243" s="5">
        <f>9236</f>
      </c>
      <c r="B9243" s="5" t="s">
        <v>9262</v>
      </c>
      <c r="C9243" s="5" t="s">
        <v>26</v>
      </c>
      <c r="D9243" s="5" t="s">
        <v>26</v>
      </c>
      <c r="E9243" s="5">
        <v>0</v>
      </c>
      <c r="F9243" s="5">
        <v>0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5">
        <v>0</v>
      </c>
      <c r="M9243" s="5">
        <v>0</v>
      </c>
      <c r="N9243" s="5">
        <v>0</v>
      </c>
      <c r="O9243" s="5">
        <v>0</v>
      </c>
      <c r="P9243" s="5">
        <v>10</v>
      </c>
      <c r="Q9243" s="5">
        <v>0</v>
      </c>
      <c r="R9243" s="5">
        <v>0</v>
      </c>
      <c r="S9243" s="5" t="s">
        <v>26</v>
      </c>
      <c r="T9243" s="5"/>
    </row>
    <row r="9244" spans="1:20" x14ac:dyDescent="0.25">
      <c r="A9244" s="5">
        <f>9237</f>
      </c>
      <c r="B9244" s="5" t="s">
        <v>9263</v>
      </c>
      <c r="C9244" s="5" t="s">
        <v>26</v>
      </c>
      <c r="D9244" s="5" t="s">
        <v>26</v>
      </c>
      <c r="E9244" s="5">
        <v>0</v>
      </c>
      <c r="F9244" s="5">
        <v>0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5">
        <v>0</v>
      </c>
      <c r="M9244" s="5">
        <v>0</v>
      </c>
      <c r="N9244" s="5">
        <v>0</v>
      </c>
      <c r="O9244" s="5">
        <v>0</v>
      </c>
      <c r="P9244" s="5">
        <v>10</v>
      </c>
      <c r="Q9244" s="5">
        <v>0</v>
      </c>
      <c r="R9244" s="5">
        <v>0</v>
      </c>
      <c r="S9244" s="5" t="s">
        <v>26</v>
      </c>
      <c r="T9244" s="5"/>
    </row>
    <row r="9245" spans="1:20" x14ac:dyDescent="0.25">
      <c r="A9245" s="5">
        <f>9238</f>
      </c>
      <c r="B9245" s="5" t="s">
        <v>9264</v>
      </c>
      <c r="C9245" s="5" t="s">
        <v>26</v>
      </c>
      <c r="D9245" s="5" t="s">
        <v>26</v>
      </c>
      <c r="E9245" s="5">
        <v>0</v>
      </c>
      <c r="F9245" s="5">
        <v>0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5">
        <v>0</v>
      </c>
      <c r="M9245" s="5">
        <v>0</v>
      </c>
      <c r="N9245" s="5">
        <v>0</v>
      </c>
      <c r="O9245" s="5">
        <v>0</v>
      </c>
      <c r="P9245" s="5">
        <v>10</v>
      </c>
      <c r="Q9245" s="5">
        <v>0</v>
      </c>
      <c r="R9245" s="5">
        <v>0</v>
      </c>
      <c r="S9245" s="5" t="s">
        <v>26</v>
      </c>
      <c r="T9245" s="5"/>
    </row>
    <row r="9246" spans="1:20" x14ac:dyDescent="0.25">
      <c r="A9246" s="5">
        <f>9239</f>
      </c>
      <c r="B9246" s="5" t="s">
        <v>9265</v>
      </c>
      <c r="C9246" s="5" t="s">
        <v>26</v>
      </c>
      <c r="D9246" s="5" t="s">
        <v>26</v>
      </c>
      <c r="E9246" s="5">
        <v>0</v>
      </c>
      <c r="F9246" s="5">
        <v>0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5">
        <v>0</v>
      </c>
      <c r="M9246" s="5">
        <v>0</v>
      </c>
      <c r="N9246" s="5">
        <v>0</v>
      </c>
      <c r="O9246" s="5">
        <v>0</v>
      </c>
      <c r="P9246" s="5">
        <v>10</v>
      </c>
      <c r="Q9246" s="5">
        <v>0</v>
      </c>
      <c r="R9246" s="5">
        <v>0</v>
      </c>
      <c r="S9246" s="5" t="s">
        <v>26</v>
      </c>
      <c r="T9246" s="5"/>
    </row>
    <row r="9247" spans="1:20" x14ac:dyDescent="0.25">
      <c r="A9247" s="5">
        <f>9240</f>
      </c>
      <c r="B9247" s="5" t="s">
        <v>9266</v>
      </c>
      <c r="C9247" s="5" t="s">
        <v>26</v>
      </c>
      <c r="D9247" s="5" t="s">
        <v>26</v>
      </c>
      <c r="E9247" s="5">
        <v>0</v>
      </c>
      <c r="F9247" s="5">
        <v>0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5">
        <v>0</v>
      </c>
      <c r="M9247" s="5">
        <v>0</v>
      </c>
      <c r="N9247" s="5">
        <v>0</v>
      </c>
      <c r="O9247" s="5">
        <v>0</v>
      </c>
      <c r="P9247" s="5">
        <v>10</v>
      </c>
      <c r="Q9247" s="5">
        <v>0</v>
      </c>
      <c r="R9247" s="5">
        <v>0</v>
      </c>
      <c r="S9247" s="5" t="s">
        <v>26</v>
      </c>
      <c r="T9247" s="5"/>
    </row>
    <row r="9248" spans="1:20" x14ac:dyDescent="0.25">
      <c r="A9248" s="5">
        <f>9241</f>
      </c>
      <c r="B9248" s="5" t="s">
        <v>9267</v>
      </c>
      <c r="C9248" s="5" t="s">
        <v>26</v>
      </c>
      <c r="D9248" s="5" t="s">
        <v>26</v>
      </c>
      <c r="E9248" s="5">
        <v>0</v>
      </c>
      <c r="F9248" s="5">
        <v>0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5">
        <v>0</v>
      </c>
      <c r="M9248" s="5">
        <v>0</v>
      </c>
      <c r="N9248" s="5">
        <v>0</v>
      </c>
      <c r="O9248" s="5">
        <v>0</v>
      </c>
      <c r="P9248" s="5">
        <v>10</v>
      </c>
      <c r="Q9248" s="5">
        <v>0</v>
      </c>
      <c r="R9248" s="5">
        <v>0</v>
      </c>
      <c r="S9248" s="5" t="s">
        <v>26</v>
      </c>
      <c r="T9248" s="5"/>
    </row>
    <row r="9249" spans="1:20" x14ac:dyDescent="0.25">
      <c r="A9249" s="5">
        <f>9242</f>
      </c>
      <c r="B9249" s="5" t="s">
        <v>9268</v>
      </c>
      <c r="C9249" s="5" t="s">
        <v>26</v>
      </c>
      <c r="D9249" s="5" t="s">
        <v>26</v>
      </c>
      <c r="E9249" s="5">
        <v>0</v>
      </c>
      <c r="F9249" s="5">
        <v>0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5">
        <v>0</v>
      </c>
      <c r="M9249" s="5">
        <v>0</v>
      </c>
      <c r="N9249" s="5">
        <v>0</v>
      </c>
      <c r="O9249" s="5">
        <v>0</v>
      </c>
      <c r="P9249" s="5">
        <v>10</v>
      </c>
      <c r="Q9249" s="5">
        <v>0</v>
      </c>
      <c r="R9249" s="5">
        <v>0</v>
      </c>
      <c r="S9249" s="5" t="s">
        <v>26</v>
      </c>
      <c r="T9249" s="5"/>
    </row>
    <row r="9250" spans="1:20" x14ac:dyDescent="0.25">
      <c r="A9250" s="5">
        <f>9243</f>
      </c>
      <c r="B9250" s="5" t="s">
        <v>9269</v>
      </c>
      <c r="C9250" s="5" t="s">
        <v>26</v>
      </c>
      <c r="D9250" s="5" t="s">
        <v>26</v>
      </c>
      <c r="E9250" s="5">
        <v>0</v>
      </c>
      <c r="F9250" s="5">
        <v>0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5">
        <v>0</v>
      </c>
      <c r="M9250" s="5">
        <v>0</v>
      </c>
      <c r="N9250" s="5">
        <v>0</v>
      </c>
      <c r="O9250" s="5">
        <v>0</v>
      </c>
      <c r="P9250" s="5">
        <v>10</v>
      </c>
      <c r="Q9250" s="5">
        <v>0</v>
      </c>
      <c r="R9250" s="5">
        <v>0</v>
      </c>
      <c r="S9250" s="5" t="s">
        <v>26</v>
      </c>
      <c r="T9250" s="5"/>
    </row>
    <row r="9251" spans="1:20" x14ac:dyDescent="0.25">
      <c r="A9251" s="5">
        <f>9244</f>
      </c>
      <c r="B9251" s="5" t="s">
        <v>9270</v>
      </c>
      <c r="C9251" s="5" t="s">
        <v>26</v>
      </c>
      <c r="D9251" s="5" t="s">
        <v>26</v>
      </c>
      <c r="E9251" s="5">
        <v>0</v>
      </c>
      <c r="F9251" s="5">
        <v>0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5">
        <v>0</v>
      </c>
      <c r="M9251" s="5">
        <v>0</v>
      </c>
      <c r="N9251" s="5">
        <v>0</v>
      </c>
      <c r="O9251" s="5">
        <v>0</v>
      </c>
      <c r="P9251" s="5">
        <v>10</v>
      </c>
      <c r="Q9251" s="5">
        <v>0</v>
      </c>
      <c r="R9251" s="5">
        <v>0</v>
      </c>
      <c r="S9251" s="5" t="s">
        <v>26</v>
      </c>
      <c r="T9251" s="5"/>
    </row>
    <row r="9252" spans="1:20" x14ac:dyDescent="0.25">
      <c r="A9252" s="5">
        <f>9245</f>
      </c>
      <c r="B9252" s="5" t="s">
        <v>9271</v>
      </c>
      <c r="C9252" s="5" t="s">
        <v>26</v>
      </c>
      <c r="D9252" s="5" t="s">
        <v>26</v>
      </c>
      <c r="E9252" s="5">
        <v>0</v>
      </c>
      <c r="F9252" s="5">
        <v>0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5">
        <v>0</v>
      </c>
      <c r="M9252" s="5">
        <v>0</v>
      </c>
      <c r="N9252" s="5">
        <v>0</v>
      </c>
      <c r="O9252" s="5">
        <v>0</v>
      </c>
      <c r="P9252" s="5">
        <v>10</v>
      </c>
      <c r="Q9252" s="5">
        <v>0</v>
      </c>
      <c r="R9252" s="5">
        <v>0</v>
      </c>
      <c r="S9252" s="5" t="s">
        <v>26</v>
      </c>
      <c r="T9252" s="5"/>
    </row>
    <row r="9253" spans="1:20" x14ac:dyDescent="0.25">
      <c r="A9253" s="5">
        <f>9246</f>
      </c>
      <c r="B9253" s="5" t="s">
        <v>9272</v>
      </c>
      <c r="C9253" s="5" t="s">
        <v>26</v>
      </c>
      <c r="D9253" s="5" t="s">
        <v>26</v>
      </c>
      <c r="E9253" s="5">
        <v>0</v>
      </c>
      <c r="F9253" s="5">
        <v>0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5">
        <v>0</v>
      </c>
      <c r="M9253" s="5">
        <v>0</v>
      </c>
      <c r="N9253" s="5">
        <v>0</v>
      </c>
      <c r="O9253" s="5">
        <v>0</v>
      </c>
      <c r="P9253" s="5">
        <v>10</v>
      </c>
      <c r="Q9253" s="5">
        <v>0</v>
      </c>
      <c r="R9253" s="5">
        <v>0</v>
      </c>
      <c r="S9253" s="5" t="s">
        <v>26</v>
      </c>
      <c r="T9253" s="5"/>
    </row>
    <row r="9254" spans="1:20" x14ac:dyDescent="0.25">
      <c r="A9254" s="5">
        <f>9247</f>
      </c>
      <c r="B9254" s="5" t="s">
        <v>9273</v>
      </c>
      <c r="C9254" s="5" t="s">
        <v>26</v>
      </c>
      <c r="D9254" s="5" t="s">
        <v>26</v>
      </c>
      <c r="E9254" s="5">
        <v>0</v>
      </c>
      <c r="F9254" s="5">
        <v>0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5">
        <v>0</v>
      </c>
      <c r="M9254" s="5">
        <v>0</v>
      </c>
      <c r="N9254" s="5">
        <v>0</v>
      </c>
      <c r="O9254" s="5">
        <v>0</v>
      </c>
      <c r="P9254" s="5">
        <v>10</v>
      </c>
      <c r="Q9254" s="5">
        <v>0</v>
      </c>
      <c r="R9254" s="5">
        <v>0</v>
      </c>
      <c r="S9254" s="5" t="s">
        <v>26</v>
      </c>
      <c r="T9254" s="5"/>
    </row>
    <row r="9255" spans="1:20" x14ac:dyDescent="0.25">
      <c r="A9255" s="5">
        <f>9248</f>
      </c>
      <c r="B9255" s="5" t="s">
        <v>9274</v>
      </c>
      <c r="C9255" s="5" t="s">
        <v>26</v>
      </c>
      <c r="D9255" s="5" t="s">
        <v>26</v>
      </c>
      <c r="E9255" s="5">
        <v>0</v>
      </c>
      <c r="F9255" s="5">
        <v>0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5">
        <v>0</v>
      </c>
      <c r="M9255" s="5">
        <v>0</v>
      </c>
      <c r="N9255" s="5">
        <v>0</v>
      </c>
      <c r="O9255" s="5">
        <v>0</v>
      </c>
      <c r="P9255" s="5">
        <v>10</v>
      </c>
      <c r="Q9255" s="5">
        <v>0</v>
      </c>
      <c r="R9255" s="5">
        <v>0</v>
      </c>
      <c r="S9255" s="5" t="s">
        <v>26</v>
      </c>
      <c r="T9255" s="5"/>
    </row>
    <row r="9256" spans="1:20" x14ac:dyDescent="0.25">
      <c r="A9256" s="5">
        <f>9249</f>
      </c>
      <c r="B9256" s="5" t="s">
        <v>9275</v>
      </c>
      <c r="C9256" s="5" t="s">
        <v>26</v>
      </c>
      <c r="D9256" s="5" t="s">
        <v>26</v>
      </c>
      <c r="E9256" s="5">
        <v>0</v>
      </c>
      <c r="F9256" s="5">
        <v>0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5">
        <v>0</v>
      </c>
      <c r="M9256" s="5">
        <v>0</v>
      </c>
      <c r="N9256" s="5">
        <v>0</v>
      </c>
      <c r="O9256" s="5">
        <v>0</v>
      </c>
      <c r="P9256" s="5">
        <v>10</v>
      </c>
      <c r="Q9256" s="5">
        <v>0</v>
      </c>
      <c r="R9256" s="5">
        <v>0</v>
      </c>
      <c r="S9256" s="5" t="s">
        <v>26</v>
      </c>
      <c r="T9256" s="5"/>
    </row>
    <row r="9257" spans="1:20" x14ac:dyDescent="0.25">
      <c r="A9257" s="5">
        <f>9250</f>
      </c>
      <c r="B9257" s="5" t="s">
        <v>9276</v>
      </c>
      <c r="C9257" s="5" t="s">
        <v>26</v>
      </c>
      <c r="D9257" s="5" t="s">
        <v>26</v>
      </c>
      <c r="E9257" s="5">
        <v>0</v>
      </c>
      <c r="F9257" s="5">
        <v>0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5">
        <v>0</v>
      </c>
      <c r="M9257" s="5">
        <v>0</v>
      </c>
      <c r="N9257" s="5">
        <v>0</v>
      </c>
      <c r="O9257" s="5">
        <v>0</v>
      </c>
      <c r="P9257" s="5">
        <v>10</v>
      </c>
      <c r="Q9257" s="5">
        <v>0</v>
      </c>
      <c r="R9257" s="5">
        <v>0</v>
      </c>
      <c r="S9257" s="5" t="s">
        <v>26</v>
      </c>
      <c r="T9257" s="5"/>
    </row>
    <row r="9258" spans="1:20" x14ac:dyDescent="0.25">
      <c r="A9258" s="5">
        <f>9251</f>
      </c>
      <c r="B9258" s="5" t="s">
        <v>9277</v>
      </c>
      <c r="C9258" s="5" t="s">
        <v>26</v>
      </c>
      <c r="D9258" s="5" t="s">
        <v>26</v>
      </c>
      <c r="E9258" s="5">
        <v>0</v>
      </c>
      <c r="F9258" s="5">
        <v>0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5">
        <v>0</v>
      </c>
      <c r="M9258" s="5">
        <v>0</v>
      </c>
      <c r="N9258" s="5">
        <v>0</v>
      </c>
      <c r="O9258" s="5">
        <v>0</v>
      </c>
      <c r="P9258" s="5">
        <v>10</v>
      </c>
      <c r="Q9258" s="5">
        <v>0</v>
      </c>
      <c r="R9258" s="5">
        <v>0</v>
      </c>
      <c r="S9258" s="5" t="s">
        <v>26</v>
      </c>
      <c r="T9258" s="5"/>
    </row>
    <row r="9259" spans="1:20" x14ac:dyDescent="0.25">
      <c r="A9259" s="5">
        <f>9252</f>
      </c>
      <c r="B9259" s="5" t="s">
        <v>9278</v>
      </c>
      <c r="C9259" s="5" t="s">
        <v>26</v>
      </c>
      <c r="D9259" s="5" t="s">
        <v>26</v>
      </c>
      <c r="E9259" s="5">
        <v>0</v>
      </c>
      <c r="F9259" s="5">
        <v>0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5">
        <v>0</v>
      </c>
      <c r="M9259" s="5">
        <v>0</v>
      </c>
      <c r="N9259" s="5">
        <v>0</v>
      </c>
      <c r="O9259" s="5">
        <v>0</v>
      </c>
      <c r="P9259" s="5">
        <v>10</v>
      </c>
      <c r="Q9259" s="5">
        <v>0</v>
      </c>
      <c r="R9259" s="5">
        <v>0</v>
      </c>
      <c r="S9259" s="5" t="s">
        <v>26</v>
      </c>
      <c r="T9259" s="5"/>
    </row>
    <row r="9260" spans="1:20" x14ac:dyDescent="0.25">
      <c r="A9260" s="5">
        <f>9253</f>
      </c>
      <c r="B9260" s="5" t="s">
        <v>9279</v>
      </c>
      <c r="C9260" s="5" t="s">
        <v>26</v>
      </c>
      <c r="D9260" s="5" t="s">
        <v>26</v>
      </c>
      <c r="E9260" s="5">
        <v>0</v>
      </c>
      <c r="F9260" s="5">
        <v>0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5">
        <v>0</v>
      </c>
      <c r="M9260" s="5">
        <v>0</v>
      </c>
      <c r="N9260" s="5">
        <v>0</v>
      </c>
      <c r="O9260" s="5">
        <v>0</v>
      </c>
      <c r="P9260" s="5">
        <v>10</v>
      </c>
      <c r="Q9260" s="5">
        <v>0</v>
      </c>
      <c r="R9260" s="5">
        <v>0</v>
      </c>
      <c r="S9260" s="5" t="s">
        <v>26</v>
      </c>
      <c r="T9260" s="5"/>
    </row>
    <row r="9261" spans="1:20" x14ac:dyDescent="0.25">
      <c r="A9261" s="5">
        <f>9254</f>
      </c>
      <c r="B9261" s="5" t="s">
        <v>9280</v>
      </c>
      <c r="C9261" s="5" t="s">
        <v>26</v>
      </c>
      <c r="D9261" s="5" t="s">
        <v>26</v>
      </c>
      <c r="E9261" s="5">
        <v>0</v>
      </c>
      <c r="F9261" s="5">
        <v>0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5">
        <v>0</v>
      </c>
      <c r="M9261" s="5">
        <v>0</v>
      </c>
      <c r="N9261" s="5">
        <v>0</v>
      </c>
      <c r="O9261" s="5">
        <v>0</v>
      </c>
      <c r="P9261" s="5">
        <v>10</v>
      </c>
      <c r="Q9261" s="5">
        <v>0</v>
      </c>
      <c r="R9261" s="5">
        <v>0</v>
      </c>
      <c r="S9261" s="5" t="s">
        <v>26</v>
      </c>
      <c r="T9261" s="5"/>
    </row>
    <row r="9262" spans="1:20" x14ac:dyDescent="0.25">
      <c r="A9262" s="5">
        <f>9255</f>
      </c>
      <c r="B9262" s="5" t="s">
        <v>9281</v>
      </c>
      <c r="C9262" s="5" t="s">
        <v>26</v>
      </c>
      <c r="D9262" s="5" t="s">
        <v>26</v>
      </c>
      <c r="E9262" s="5">
        <v>0</v>
      </c>
      <c r="F9262" s="5">
        <v>0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5">
        <v>0</v>
      </c>
      <c r="M9262" s="5">
        <v>0</v>
      </c>
      <c r="N9262" s="5">
        <v>0</v>
      </c>
      <c r="O9262" s="5">
        <v>0</v>
      </c>
      <c r="P9262" s="5">
        <v>10</v>
      </c>
      <c r="Q9262" s="5">
        <v>0</v>
      </c>
      <c r="R9262" s="5">
        <v>0</v>
      </c>
      <c r="S9262" s="5" t="s">
        <v>26</v>
      </c>
      <c r="T9262" s="5"/>
    </row>
    <row r="9263" spans="1:20" x14ac:dyDescent="0.25">
      <c r="A9263" s="5">
        <f>9256</f>
      </c>
      <c r="B9263" s="5" t="s">
        <v>9282</v>
      </c>
      <c r="C9263" s="5" t="s">
        <v>26</v>
      </c>
      <c r="D9263" s="5" t="s">
        <v>26</v>
      </c>
      <c r="E9263" s="5">
        <v>0</v>
      </c>
      <c r="F9263" s="5">
        <v>0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5">
        <v>0</v>
      </c>
      <c r="M9263" s="5">
        <v>0</v>
      </c>
      <c r="N9263" s="5">
        <v>0</v>
      </c>
      <c r="O9263" s="5">
        <v>0</v>
      </c>
      <c r="P9263" s="5">
        <v>10</v>
      </c>
      <c r="Q9263" s="5">
        <v>0</v>
      </c>
      <c r="R9263" s="5">
        <v>0</v>
      </c>
      <c r="S9263" s="5" t="s">
        <v>26</v>
      </c>
      <c r="T9263" s="5"/>
    </row>
    <row r="9264" spans="1:20" x14ac:dyDescent="0.25">
      <c r="A9264" s="5">
        <f>9257</f>
      </c>
      <c r="B9264" s="5" t="s">
        <v>9283</v>
      </c>
      <c r="C9264" s="5" t="s">
        <v>26</v>
      </c>
      <c r="D9264" s="5" t="s">
        <v>26</v>
      </c>
      <c r="E9264" s="5">
        <v>0</v>
      </c>
      <c r="F9264" s="5">
        <v>0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5">
        <v>0</v>
      </c>
      <c r="M9264" s="5">
        <v>0</v>
      </c>
      <c r="N9264" s="5">
        <v>0</v>
      </c>
      <c r="O9264" s="5">
        <v>0</v>
      </c>
      <c r="P9264" s="5">
        <v>10</v>
      </c>
      <c r="Q9264" s="5">
        <v>0</v>
      </c>
      <c r="R9264" s="5">
        <v>0</v>
      </c>
      <c r="S9264" s="5" t="s">
        <v>26</v>
      </c>
      <c r="T9264" s="5"/>
    </row>
    <row r="9265" spans="1:20" x14ac:dyDescent="0.25">
      <c r="A9265" s="5">
        <f>9258</f>
      </c>
      <c r="B9265" s="5" t="s">
        <v>9284</v>
      </c>
      <c r="C9265" s="5" t="s">
        <v>26</v>
      </c>
      <c r="D9265" s="5" t="s">
        <v>26</v>
      </c>
      <c r="E9265" s="5">
        <v>0</v>
      </c>
      <c r="F9265" s="5">
        <v>0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5">
        <v>0</v>
      </c>
      <c r="M9265" s="5">
        <v>0</v>
      </c>
      <c r="N9265" s="5">
        <v>0</v>
      </c>
      <c r="O9265" s="5">
        <v>0</v>
      </c>
      <c r="P9265" s="5">
        <v>10</v>
      </c>
      <c r="Q9265" s="5">
        <v>0</v>
      </c>
      <c r="R9265" s="5">
        <v>0</v>
      </c>
      <c r="S9265" s="5" t="s">
        <v>26</v>
      </c>
      <c r="T9265" s="5"/>
    </row>
    <row r="9266" spans="1:20" x14ac:dyDescent="0.25">
      <c r="A9266" s="5">
        <f>9259</f>
      </c>
      <c r="B9266" s="5" t="s">
        <v>9285</v>
      </c>
      <c r="C9266" s="5" t="s">
        <v>26</v>
      </c>
      <c r="D9266" s="5" t="s">
        <v>26</v>
      </c>
      <c r="E9266" s="5">
        <v>0</v>
      </c>
      <c r="F9266" s="5">
        <v>0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5">
        <v>0</v>
      </c>
      <c r="M9266" s="5">
        <v>0</v>
      </c>
      <c r="N9266" s="5">
        <v>0</v>
      </c>
      <c r="O9266" s="5">
        <v>0</v>
      </c>
      <c r="P9266" s="5">
        <v>10</v>
      </c>
      <c r="Q9266" s="5">
        <v>0</v>
      </c>
      <c r="R9266" s="5">
        <v>0</v>
      </c>
      <c r="S9266" s="5" t="s">
        <v>26</v>
      </c>
      <c r="T9266" s="5"/>
    </row>
    <row r="9267" spans="1:20" x14ac:dyDescent="0.25">
      <c r="A9267" s="5">
        <f>9260</f>
      </c>
      <c r="B9267" s="5" t="s">
        <v>9286</v>
      </c>
      <c r="C9267" s="5" t="s">
        <v>26</v>
      </c>
      <c r="D9267" s="5" t="s">
        <v>26</v>
      </c>
      <c r="E9267" s="5">
        <v>0</v>
      </c>
      <c r="F9267" s="5">
        <v>0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5">
        <v>0</v>
      </c>
      <c r="M9267" s="5">
        <v>0</v>
      </c>
      <c r="N9267" s="5">
        <v>0</v>
      </c>
      <c r="O9267" s="5">
        <v>0</v>
      </c>
      <c r="P9267" s="5">
        <v>10</v>
      </c>
      <c r="Q9267" s="5">
        <v>0</v>
      </c>
      <c r="R9267" s="5">
        <v>0</v>
      </c>
      <c r="S9267" s="5" t="s">
        <v>26</v>
      </c>
      <c r="T9267" s="5"/>
    </row>
    <row r="9268" spans="1:20" x14ac:dyDescent="0.25">
      <c r="A9268" s="5">
        <f>9261</f>
      </c>
      <c r="B9268" s="5" t="s">
        <v>9287</v>
      </c>
      <c r="C9268" s="5" t="s">
        <v>26</v>
      </c>
      <c r="D9268" s="5" t="s">
        <v>26</v>
      </c>
      <c r="E9268" s="5">
        <v>0</v>
      </c>
      <c r="F9268" s="5">
        <v>0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5">
        <v>0</v>
      </c>
      <c r="M9268" s="5">
        <v>0</v>
      </c>
      <c r="N9268" s="5">
        <v>0</v>
      </c>
      <c r="O9268" s="5">
        <v>0</v>
      </c>
      <c r="P9268" s="5">
        <v>10</v>
      </c>
      <c r="Q9268" s="5">
        <v>0</v>
      </c>
      <c r="R9268" s="5">
        <v>0</v>
      </c>
      <c r="S9268" s="5" t="s">
        <v>26</v>
      </c>
      <c r="T9268" s="5"/>
    </row>
    <row r="9269" spans="1:20" x14ac:dyDescent="0.25">
      <c r="A9269" s="5">
        <f>9262</f>
      </c>
      <c r="B9269" s="5" t="s">
        <v>9288</v>
      </c>
      <c r="C9269" s="5" t="s">
        <v>26</v>
      </c>
      <c r="D9269" s="5" t="s">
        <v>26</v>
      </c>
      <c r="E9269" s="5">
        <v>0</v>
      </c>
      <c r="F9269" s="5">
        <v>0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5">
        <v>0</v>
      </c>
      <c r="M9269" s="5">
        <v>0</v>
      </c>
      <c r="N9269" s="5">
        <v>0</v>
      </c>
      <c r="O9269" s="5">
        <v>0</v>
      </c>
      <c r="P9269" s="5">
        <v>10</v>
      </c>
      <c r="Q9269" s="5">
        <v>0</v>
      </c>
      <c r="R9269" s="5">
        <v>0</v>
      </c>
      <c r="S9269" s="5" t="s">
        <v>26</v>
      </c>
      <c r="T9269" s="5"/>
    </row>
    <row r="9270" spans="1:20" x14ac:dyDescent="0.25">
      <c r="A9270" s="5">
        <f>9263</f>
      </c>
      <c r="B9270" s="5" t="s">
        <v>9289</v>
      </c>
      <c r="C9270" s="5" t="s">
        <v>26</v>
      </c>
      <c r="D9270" s="5" t="s">
        <v>26</v>
      </c>
      <c r="E9270" s="5">
        <v>0</v>
      </c>
      <c r="F9270" s="5">
        <v>0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5">
        <v>0</v>
      </c>
      <c r="M9270" s="5">
        <v>0</v>
      </c>
      <c r="N9270" s="5">
        <v>0</v>
      </c>
      <c r="O9270" s="5">
        <v>0</v>
      </c>
      <c r="P9270" s="5">
        <v>10</v>
      </c>
      <c r="Q9270" s="5">
        <v>0</v>
      </c>
      <c r="R9270" s="5">
        <v>0</v>
      </c>
      <c r="S9270" s="5" t="s">
        <v>26</v>
      </c>
      <c r="T9270" s="5"/>
    </row>
    <row r="9271" spans="1:20" x14ac:dyDescent="0.25">
      <c r="A9271" s="5">
        <f>9264</f>
      </c>
      <c r="B9271" s="5" t="s">
        <v>9290</v>
      </c>
      <c r="C9271" s="5" t="s">
        <v>26</v>
      </c>
      <c r="D9271" s="5" t="s">
        <v>26</v>
      </c>
      <c r="E9271" s="5">
        <v>0</v>
      </c>
      <c r="F9271" s="5">
        <v>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5">
        <v>0</v>
      </c>
      <c r="M9271" s="5">
        <v>0</v>
      </c>
      <c r="N9271" s="5">
        <v>0</v>
      </c>
      <c r="O9271" s="5">
        <v>0</v>
      </c>
      <c r="P9271" s="5">
        <v>10</v>
      </c>
      <c r="Q9271" s="5">
        <v>0</v>
      </c>
      <c r="R9271" s="5">
        <v>0</v>
      </c>
      <c r="S9271" s="5" t="s">
        <v>26</v>
      </c>
      <c r="T9271" s="5"/>
    </row>
    <row r="9272" spans="1:20" x14ac:dyDescent="0.25">
      <c r="A9272" s="5">
        <f>9265</f>
      </c>
      <c r="B9272" s="5" t="s">
        <v>9291</v>
      </c>
      <c r="C9272" s="5" t="s">
        <v>26</v>
      </c>
      <c r="D9272" s="5" t="s">
        <v>26</v>
      </c>
      <c r="E9272" s="5">
        <v>0</v>
      </c>
      <c r="F9272" s="5">
        <v>0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5">
        <v>0</v>
      </c>
      <c r="M9272" s="5">
        <v>0</v>
      </c>
      <c r="N9272" s="5">
        <v>0</v>
      </c>
      <c r="O9272" s="5">
        <v>0</v>
      </c>
      <c r="P9272" s="5">
        <v>10</v>
      </c>
      <c r="Q9272" s="5">
        <v>0</v>
      </c>
      <c r="R9272" s="5">
        <v>0</v>
      </c>
      <c r="S9272" s="5" t="s">
        <v>26</v>
      </c>
      <c r="T9272" s="5"/>
    </row>
    <row r="9273" spans="1:20" x14ac:dyDescent="0.25">
      <c r="A9273" s="5">
        <f>9266</f>
      </c>
      <c r="B9273" s="5" t="s">
        <v>9292</v>
      </c>
      <c r="C9273" s="5" t="s">
        <v>26</v>
      </c>
      <c r="D9273" s="5" t="s">
        <v>26</v>
      </c>
      <c r="E9273" s="5">
        <v>0</v>
      </c>
      <c r="F9273" s="5">
        <v>0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5">
        <v>0</v>
      </c>
      <c r="M9273" s="5">
        <v>0</v>
      </c>
      <c r="N9273" s="5">
        <v>0</v>
      </c>
      <c r="O9273" s="5">
        <v>0</v>
      </c>
      <c r="P9273" s="5">
        <v>10</v>
      </c>
      <c r="Q9273" s="5">
        <v>0</v>
      </c>
      <c r="R9273" s="5">
        <v>0</v>
      </c>
      <c r="S9273" s="5" t="s">
        <v>26</v>
      </c>
      <c r="T9273" s="5"/>
    </row>
    <row r="9274" spans="1:20" x14ac:dyDescent="0.25">
      <c r="A9274" s="5">
        <f>9267</f>
      </c>
      <c r="B9274" s="5" t="s">
        <v>9293</v>
      </c>
      <c r="C9274" s="5" t="s">
        <v>26</v>
      </c>
      <c r="D9274" s="5" t="s">
        <v>26</v>
      </c>
      <c r="E9274" s="5">
        <v>0</v>
      </c>
      <c r="F9274" s="5">
        <v>0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5">
        <v>0</v>
      </c>
      <c r="M9274" s="5">
        <v>0</v>
      </c>
      <c r="N9274" s="5">
        <v>0</v>
      </c>
      <c r="O9274" s="5">
        <v>0</v>
      </c>
      <c r="P9274" s="5">
        <v>10</v>
      </c>
      <c r="Q9274" s="5">
        <v>0</v>
      </c>
      <c r="R9274" s="5">
        <v>0</v>
      </c>
      <c r="S9274" s="5" t="s">
        <v>26</v>
      </c>
      <c r="T9274" s="5"/>
    </row>
    <row r="9275" spans="1:20" x14ac:dyDescent="0.25">
      <c r="A9275" s="5">
        <f>9268</f>
      </c>
      <c r="B9275" s="5" t="s">
        <v>9294</v>
      </c>
      <c r="C9275" s="5" t="s">
        <v>26</v>
      </c>
      <c r="D9275" s="5" t="s">
        <v>26</v>
      </c>
      <c r="E9275" s="5">
        <v>0</v>
      </c>
      <c r="F9275" s="5">
        <v>0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5">
        <v>0</v>
      </c>
      <c r="M9275" s="5">
        <v>0</v>
      </c>
      <c r="N9275" s="5">
        <v>0</v>
      </c>
      <c r="O9275" s="5">
        <v>0</v>
      </c>
      <c r="P9275" s="5">
        <v>10</v>
      </c>
      <c r="Q9275" s="5">
        <v>0</v>
      </c>
      <c r="R9275" s="5">
        <v>0</v>
      </c>
      <c r="S9275" s="5" t="s">
        <v>26</v>
      </c>
      <c r="T9275" s="5"/>
    </row>
    <row r="9276" spans="1:20" x14ac:dyDescent="0.25">
      <c r="A9276" s="5">
        <f>9269</f>
      </c>
      <c r="B9276" s="5" t="s">
        <v>9295</v>
      </c>
      <c r="C9276" s="5" t="s">
        <v>26</v>
      </c>
      <c r="D9276" s="5" t="s">
        <v>26</v>
      </c>
      <c r="E9276" s="5">
        <v>0</v>
      </c>
      <c r="F9276" s="5">
        <v>0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5">
        <v>0</v>
      </c>
      <c r="M9276" s="5">
        <v>0</v>
      </c>
      <c r="N9276" s="5">
        <v>0</v>
      </c>
      <c r="O9276" s="5">
        <v>0</v>
      </c>
      <c r="P9276" s="5">
        <v>10</v>
      </c>
      <c r="Q9276" s="5">
        <v>0</v>
      </c>
      <c r="R9276" s="5">
        <v>0</v>
      </c>
      <c r="S9276" s="5" t="s">
        <v>26</v>
      </c>
      <c r="T9276" s="5"/>
    </row>
    <row r="9277" spans="1:20" x14ac:dyDescent="0.25">
      <c r="A9277" s="5">
        <f>9270</f>
      </c>
      <c r="B9277" s="5" t="s">
        <v>9296</v>
      </c>
      <c r="C9277" s="5" t="s">
        <v>26</v>
      </c>
      <c r="D9277" s="5" t="s">
        <v>26</v>
      </c>
      <c r="E9277" s="5">
        <v>0</v>
      </c>
      <c r="F9277" s="5">
        <v>0</v>
      </c>
      <c r="G9277" s="5">
        <v>0</v>
      </c>
      <c r="H9277" s="5">
        <v>0</v>
      </c>
      <c r="I9277" s="5">
        <v>0</v>
      </c>
      <c r="J9277" s="5">
        <v>0</v>
      </c>
      <c r="K9277" s="5">
        <v>0</v>
      </c>
      <c r="L9277" s="5">
        <v>0</v>
      </c>
      <c r="M9277" s="5">
        <v>0</v>
      </c>
      <c r="N9277" s="5">
        <v>0</v>
      </c>
      <c r="O9277" s="5">
        <v>0</v>
      </c>
      <c r="P9277" s="5">
        <v>10</v>
      </c>
      <c r="Q9277" s="5">
        <v>0</v>
      </c>
      <c r="R9277" s="5">
        <v>0</v>
      </c>
      <c r="S9277" s="5" t="s">
        <v>26</v>
      </c>
      <c r="T9277" s="5"/>
    </row>
    <row r="9278" spans="1:20" x14ac:dyDescent="0.25">
      <c r="A9278" s="5">
        <f>9271</f>
      </c>
      <c r="B9278" s="5" t="s">
        <v>9297</v>
      </c>
      <c r="C9278" s="5" t="s">
        <v>26</v>
      </c>
      <c r="D9278" s="5" t="s">
        <v>26</v>
      </c>
      <c r="E9278" s="5">
        <v>0</v>
      </c>
      <c r="F9278" s="5">
        <v>0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5">
        <v>0</v>
      </c>
      <c r="M9278" s="5">
        <v>0</v>
      </c>
      <c r="N9278" s="5">
        <v>0</v>
      </c>
      <c r="O9278" s="5">
        <v>0</v>
      </c>
      <c r="P9278" s="5">
        <v>10</v>
      </c>
      <c r="Q9278" s="5">
        <v>0</v>
      </c>
      <c r="R9278" s="5">
        <v>0</v>
      </c>
      <c r="S9278" s="5" t="s">
        <v>26</v>
      </c>
      <c r="T9278" s="5"/>
    </row>
    <row r="9279" spans="1:20" x14ac:dyDescent="0.25">
      <c r="A9279" s="5">
        <f>9272</f>
      </c>
      <c r="B9279" s="5" t="s">
        <v>9298</v>
      </c>
      <c r="C9279" s="5" t="s">
        <v>26</v>
      </c>
      <c r="D9279" s="5" t="s">
        <v>26</v>
      </c>
      <c r="E9279" s="5">
        <v>0</v>
      </c>
      <c r="F9279" s="5">
        <v>0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5">
        <v>0</v>
      </c>
      <c r="M9279" s="5">
        <v>0</v>
      </c>
      <c r="N9279" s="5">
        <v>0</v>
      </c>
      <c r="O9279" s="5">
        <v>0</v>
      </c>
      <c r="P9279" s="5">
        <v>10</v>
      </c>
      <c r="Q9279" s="5">
        <v>0</v>
      </c>
      <c r="R9279" s="5">
        <v>0</v>
      </c>
      <c r="S9279" s="5" t="s">
        <v>26</v>
      </c>
      <c r="T9279" s="5"/>
    </row>
    <row r="9280" spans="1:20" x14ac:dyDescent="0.25">
      <c r="A9280" s="5">
        <f>9273</f>
      </c>
      <c r="B9280" s="5" t="s">
        <v>9299</v>
      </c>
      <c r="C9280" s="5" t="s">
        <v>26</v>
      </c>
      <c r="D9280" s="5" t="s">
        <v>26</v>
      </c>
      <c r="E9280" s="5">
        <v>0</v>
      </c>
      <c r="F9280" s="5">
        <v>0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5">
        <v>0</v>
      </c>
      <c r="M9280" s="5">
        <v>0</v>
      </c>
      <c r="N9280" s="5">
        <v>0</v>
      </c>
      <c r="O9280" s="5">
        <v>0</v>
      </c>
      <c r="P9280" s="5">
        <v>10</v>
      </c>
      <c r="Q9280" s="5">
        <v>0</v>
      </c>
      <c r="R9280" s="5">
        <v>0</v>
      </c>
      <c r="S9280" s="5" t="s">
        <v>26</v>
      </c>
      <c r="T9280" s="5"/>
    </row>
    <row r="9281" spans="1:20" x14ac:dyDescent="0.25">
      <c r="A9281" s="5">
        <f>9274</f>
      </c>
      <c r="B9281" s="5" t="s">
        <v>9300</v>
      </c>
      <c r="C9281" s="5" t="s">
        <v>26</v>
      </c>
      <c r="D9281" s="5" t="s">
        <v>26</v>
      </c>
      <c r="E9281" s="5">
        <v>0</v>
      </c>
      <c r="F9281" s="5">
        <v>0</v>
      </c>
      <c r="G9281" s="5">
        <v>0</v>
      </c>
      <c r="H9281" s="5">
        <v>0</v>
      </c>
      <c r="I9281" s="5">
        <v>0</v>
      </c>
      <c r="J9281" s="5">
        <v>0</v>
      </c>
      <c r="K9281" s="5">
        <v>0</v>
      </c>
      <c r="L9281" s="5">
        <v>0</v>
      </c>
      <c r="M9281" s="5">
        <v>0</v>
      </c>
      <c r="N9281" s="5">
        <v>0</v>
      </c>
      <c r="O9281" s="5">
        <v>0</v>
      </c>
      <c r="P9281" s="5">
        <v>10</v>
      </c>
      <c r="Q9281" s="5">
        <v>0</v>
      </c>
      <c r="R9281" s="5">
        <v>0</v>
      </c>
      <c r="S9281" s="5" t="s">
        <v>26</v>
      </c>
      <c r="T9281" s="5"/>
    </row>
    <row r="9282" spans="1:20" x14ac:dyDescent="0.25">
      <c r="A9282" s="5">
        <f>9275</f>
      </c>
      <c r="B9282" s="5" t="s">
        <v>9301</v>
      </c>
      <c r="C9282" s="5" t="s">
        <v>26</v>
      </c>
      <c r="D9282" s="5" t="s">
        <v>26</v>
      </c>
      <c r="E9282" s="5">
        <v>0</v>
      </c>
      <c r="F9282" s="5">
        <v>0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5">
        <v>0</v>
      </c>
      <c r="M9282" s="5">
        <v>0</v>
      </c>
      <c r="N9282" s="5">
        <v>0</v>
      </c>
      <c r="O9282" s="5">
        <v>0</v>
      </c>
      <c r="P9282" s="5">
        <v>10</v>
      </c>
      <c r="Q9282" s="5">
        <v>0</v>
      </c>
      <c r="R9282" s="5">
        <v>0</v>
      </c>
      <c r="S9282" s="5" t="s">
        <v>26</v>
      </c>
      <c r="T9282" s="5"/>
    </row>
    <row r="9283" spans="1:20" x14ac:dyDescent="0.25">
      <c r="A9283" s="5">
        <f>9276</f>
      </c>
      <c r="B9283" s="5" t="s">
        <v>9302</v>
      </c>
      <c r="C9283" s="5" t="s">
        <v>26</v>
      </c>
      <c r="D9283" s="5" t="s">
        <v>26</v>
      </c>
      <c r="E9283" s="5">
        <v>0</v>
      </c>
      <c r="F9283" s="5">
        <v>0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5">
        <v>0</v>
      </c>
      <c r="M9283" s="5">
        <v>0</v>
      </c>
      <c r="N9283" s="5">
        <v>0</v>
      </c>
      <c r="O9283" s="5">
        <v>0</v>
      </c>
      <c r="P9283" s="5">
        <v>10</v>
      </c>
      <c r="Q9283" s="5">
        <v>0</v>
      </c>
      <c r="R9283" s="5">
        <v>0</v>
      </c>
      <c r="S9283" s="5" t="s">
        <v>26</v>
      </c>
      <c r="T9283" s="5"/>
    </row>
    <row r="9284" spans="1:20" x14ac:dyDescent="0.25">
      <c r="A9284" s="5">
        <f>9277</f>
      </c>
      <c r="B9284" s="5" t="s">
        <v>9303</v>
      </c>
      <c r="C9284" s="5" t="s">
        <v>26</v>
      </c>
      <c r="D9284" s="5" t="s">
        <v>26</v>
      </c>
      <c r="E9284" s="5">
        <v>0</v>
      </c>
      <c r="F9284" s="5">
        <v>0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5">
        <v>0</v>
      </c>
      <c r="M9284" s="5">
        <v>0</v>
      </c>
      <c r="N9284" s="5">
        <v>0</v>
      </c>
      <c r="O9284" s="5">
        <v>0</v>
      </c>
      <c r="P9284" s="5">
        <v>10</v>
      </c>
      <c r="Q9284" s="5">
        <v>0</v>
      </c>
      <c r="R9284" s="5">
        <v>0</v>
      </c>
      <c r="S9284" s="5" t="s">
        <v>26</v>
      </c>
      <c r="T9284" s="5"/>
    </row>
    <row r="9285" spans="1:20" x14ac:dyDescent="0.25">
      <c r="A9285" s="5">
        <f>9278</f>
      </c>
      <c r="B9285" s="5" t="s">
        <v>9304</v>
      </c>
      <c r="C9285" s="5" t="s">
        <v>26</v>
      </c>
      <c r="D9285" s="5" t="s">
        <v>26</v>
      </c>
      <c r="E9285" s="5">
        <v>0</v>
      </c>
      <c r="F9285" s="5">
        <v>0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5">
        <v>0</v>
      </c>
      <c r="M9285" s="5">
        <v>0</v>
      </c>
      <c r="N9285" s="5">
        <v>0</v>
      </c>
      <c r="O9285" s="5">
        <v>0</v>
      </c>
      <c r="P9285" s="5">
        <v>10</v>
      </c>
      <c r="Q9285" s="5">
        <v>0</v>
      </c>
      <c r="R9285" s="5">
        <v>0</v>
      </c>
      <c r="S9285" s="5" t="s">
        <v>26</v>
      </c>
      <c r="T9285" s="5"/>
    </row>
    <row r="9286" spans="1:20" x14ac:dyDescent="0.25">
      <c r="A9286" s="5">
        <f>9279</f>
      </c>
      <c r="B9286" s="5" t="s">
        <v>9305</v>
      </c>
      <c r="C9286" s="5" t="s">
        <v>26</v>
      </c>
      <c r="D9286" s="5" t="s">
        <v>26</v>
      </c>
      <c r="E9286" s="5">
        <v>0</v>
      </c>
      <c r="F9286" s="5">
        <v>0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5">
        <v>0</v>
      </c>
      <c r="M9286" s="5">
        <v>0</v>
      </c>
      <c r="N9286" s="5">
        <v>0</v>
      </c>
      <c r="O9286" s="5">
        <v>0</v>
      </c>
      <c r="P9286" s="5">
        <v>10</v>
      </c>
      <c r="Q9286" s="5">
        <v>0</v>
      </c>
      <c r="R9286" s="5">
        <v>0</v>
      </c>
      <c r="S9286" s="5" t="s">
        <v>26</v>
      </c>
      <c r="T9286" s="5"/>
    </row>
    <row r="9287" spans="1:20" x14ac:dyDescent="0.25">
      <c r="A9287" s="5">
        <f>9280</f>
      </c>
      <c r="B9287" s="5" t="s">
        <v>9306</v>
      </c>
      <c r="C9287" s="5" t="s">
        <v>26</v>
      </c>
      <c r="D9287" s="5" t="s">
        <v>26</v>
      </c>
      <c r="E9287" s="5">
        <v>0</v>
      </c>
      <c r="F9287" s="5">
        <v>0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5">
        <v>0</v>
      </c>
      <c r="M9287" s="5">
        <v>0</v>
      </c>
      <c r="N9287" s="5">
        <v>0</v>
      </c>
      <c r="O9287" s="5">
        <v>0</v>
      </c>
      <c r="P9287" s="5">
        <v>10</v>
      </c>
      <c r="Q9287" s="5">
        <v>0</v>
      </c>
      <c r="R9287" s="5">
        <v>0</v>
      </c>
      <c r="S9287" s="5" t="s">
        <v>26</v>
      </c>
      <c r="T9287" s="5"/>
    </row>
    <row r="9288" spans="1:20" x14ac:dyDescent="0.25">
      <c r="A9288" s="5">
        <f>9281</f>
      </c>
      <c r="B9288" s="5" t="s">
        <v>9307</v>
      </c>
      <c r="C9288" s="5" t="s">
        <v>26</v>
      </c>
      <c r="D9288" s="5" t="s">
        <v>26</v>
      </c>
      <c r="E9288" s="5">
        <v>0</v>
      </c>
      <c r="F9288" s="5">
        <v>0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5">
        <v>0</v>
      </c>
      <c r="M9288" s="5">
        <v>0</v>
      </c>
      <c r="N9288" s="5">
        <v>0</v>
      </c>
      <c r="O9288" s="5">
        <v>0</v>
      </c>
      <c r="P9288" s="5">
        <v>10</v>
      </c>
      <c r="Q9288" s="5">
        <v>0</v>
      </c>
      <c r="R9288" s="5">
        <v>0</v>
      </c>
      <c r="S9288" s="5" t="s">
        <v>26</v>
      </c>
      <c r="T9288" s="5"/>
    </row>
    <row r="9289" spans="1:20" x14ac:dyDescent="0.25">
      <c r="A9289" s="5">
        <f>9282</f>
      </c>
      <c r="B9289" s="5" t="s">
        <v>9308</v>
      </c>
      <c r="C9289" s="5" t="s">
        <v>26</v>
      </c>
      <c r="D9289" s="5" t="s">
        <v>26</v>
      </c>
      <c r="E9289" s="5">
        <v>0</v>
      </c>
      <c r="F9289" s="5">
        <v>0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5">
        <v>0</v>
      </c>
      <c r="M9289" s="5">
        <v>0</v>
      </c>
      <c r="N9289" s="5">
        <v>0</v>
      </c>
      <c r="O9289" s="5">
        <v>0</v>
      </c>
      <c r="P9289" s="5">
        <v>10</v>
      </c>
      <c r="Q9289" s="5">
        <v>0</v>
      </c>
      <c r="R9289" s="5">
        <v>0</v>
      </c>
      <c r="S9289" s="5" t="s">
        <v>26</v>
      </c>
      <c r="T9289" s="5"/>
    </row>
    <row r="9290" spans="1:20" x14ac:dyDescent="0.25">
      <c r="A9290" s="5">
        <f>9283</f>
      </c>
      <c r="B9290" s="5" t="s">
        <v>9309</v>
      </c>
      <c r="C9290" s="5" t="s">
        <v>26</v>
      </c>
      <c r="D9290" s="5" t="s">
        <v>26</v>
      </c>
      <c r="E9290" s="5">
        <v>0</v>
      </c>
      <c r="F9290" s="5">
        <v>0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5">
        <v>0</v>
      </c>
      <c r="M9290" s="5">
        <v>0</v>
      </c>
      <c r="N9290" s="5">
        <v>0</v>
      </c>
      <c r="O9290" s="5">
        <v>0</v>
      </c>
      <c r="P9290" s="5">
        <v>10</v>
      </c>
      <c r="Q9290" s="5">
        <v>0</v>
      </c>
      <c r="R9290" s="5">
        <v>0</v>
      </c>
      <c r="S9290" s="5" t="s">
        <v>26</v>
      </c>
      <c r="T9290" s="5"/>
    </row>
    <row r="9291" spans="1:20" x14ac:dyDescent="0.25">
      <c r="A9291" s="5">
        <f>9284</f>
      </c>
      <c r="B9291" s="5" t="s">
        <v>9310</v>
      </c>
      <c r="C9291" s="5" t="s">
        <v>26</v>
      </c>
      <c r="D9291" s="5" t="s">
        <v>26</v>
      </c>
      <c r="E9291" s="5">
        <v>0</v>
      </c>
      <c r="F9291" s="5">
        <v>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5">
        <v>0</v>
      </c>
      <c r="M9291" s="5">
        <v>0</v>
      </c>
      <c r="N9291" s="5">
        <v>0</v>
      </c>
      <c r="O9291" s="5">
        <v>0</v>
      </c>
      <c r="P9291" s="5">
        <v>10</v>
      </c>
      <c r="Q9291" s="5">
        <v>0</v>
      </c>
      <c r="R9291" s="5">
        <v>0</v>
      </c>
      <c r="S9291" s="5" t="s">
        <v>26</v>
      </c>
      <c r="T9291" s="5"/>
    </row>
    <row r="9292" spans="1:20" x14ac:dyDescent="0.25">
      <c r="A9292" s="5">
        <f>9285</f>
      </c>
      <c r="B9292" s="5" t="s">
        <v>9311</v>
      </c>
      <c r="C9292" s="5" t="s">
        <v>26</v>
      </c>
      <c r="D9292" s="5" t="s">
        <v>26</v>
      </c>
      <c r="E9292" s="5">
        <v>0</v>
      </c>
      <c r="F9292" s="5">
        <v>0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5">
        <v>0</v>
      </c>
      <c r="M9292" s="5">
        <v>0</v>
      </c>
      <c r="N9292" s="5">
        <v>0</v>
      </c>
      <c r="O9292" s="5">
        <v>0</v>
      </c>
      <c r="P9292" s="5">
        <v>10</v>
      </c>
      <c r="Q9292" s="5">
        <v>0</v>
      </c>
      <c r="R9292" s="5">
        <v>0</v>
      </c>
      <c r="S9292" s="5" t="s">
        <v>26</v>
      </c>
      <c r="T9292" s="5"/>
    </row>
    <row r="9293" spans="1:20" x14ac:dyDescent="0.25">
      <c r="A9293" s="5">
        <f>9286</f>
      </c>
      <c r="B9293" s="5" t="s">
        <v>9312</v>
      </c>
      <c r="C9293" s="5" t="s">
        <v>26</v>
      </c>
      <c r="D9293" s="5" t="s">
        <v>26</v>
      </c>
      <c r="E9293" s="5">
        <v>0</v>
      </c>
      <c r="F9293" s="5">
        <v>0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5">
        <v>0</v>
      </c>
      <c r="M9293" s="5">
        <v>0</v>
      </c>
      <c r="N9293" s="5">
        <v>0</v>
      </c>
      <c r="O9293" s="5">
        <v>0</v>
      </c>
      <c r="P9293" s="5">
        <v>10</v>
      </c>
      <c r="Q9293" s="5">
        <v>0</v>
      </c>
      <c r="R9293" s="5">
        <v>0</v>
      </c>
      <c r="S9293" s="5" t="s">
        <v>26</v>
      </c>
      <c r="T9293" s="5"/>
    </row>
    <row r="9294" spans="1:20" x14ac:dyDescent="0.25">
      <c r="A9294" s="5">
        <f>9287</f>
      </c>
      <c r="B9294" s="5" t="s">
        <v>9313</v>
      </c>
      <c r="C9294" s="5" t="s">
        <v>26</v>
      </c>
      <c r="D9294" s="5" t="s">
        <v>26</v>
      </c>
      <c r="E9294" s="5">
        <v>0</v>
      </c>
      <c r="F9294" s="5">
        <v>0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5">
        <v>0</v>
      </c>
      <c r="M9294" s="5">
        <v>0</v>
      </c>
      <c r="N9294" s="5">
        <v>0</v>
      </c>
      <c r="O9294" s="5">
        <v>0</v>
      </c>
      <c r="P9294" s="5">
        <v>10</v>
      </c>
      <c r="Q9294" s="5">
        <v>0</v>
      </c>
      <c r="R9294" s="5">
        <v>0</v>
      </c>
      <c r="S9294" s="5" t="s">
        <v>26</v>
      </c>
      <c r="T9294" s="5"/>
    </row>
    <row r="9295" spans="1:20" x14ac:dyDescent="0.25">
      <c r="A9295" s="5">
        <f>9288</f>
      </c>
      <c r="B9295" s="5" t="s">
        <v>9314</v>
      </c>
      <c r="C9295" s="5" t="s">
        <v>26</v>
      </c>
      <c r="D9295" s="5" t="s">
        <v>26</v>
      </c>
      <c r="E9295" s="5">
        <v>0</v>
      </c>
      <c r="F9295" s="5">
        <v>0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5">
        <v>0</v>
      </c>
      <c r="M9295" s="5">
        <v>0</v>
      </c>
      <c r="N9295" s="5">
        <v>0</v>
      </c>
      <c r="O9295" s="5">
        <v>0</v>
      </c>
      <c r="P9295" s="5">
        <v>10</v>
      </c>
      <c r="Q9295" s="5">
        <v>0</v>
      </c>
      <c r="R9295" s="5">
        <v>0</v>
      </c>
      <c r="S9295" s="5" t="s">
        <v>26</v>
      </c>
      <c r="T9295" s="5"/>
    </row>
    <row r="9296" spans="1:20" x14ac:dyDescent="0.25">
      <c r="A9296" s="5">
        <f>9289</f>
      </c>
      <c r="B9296" s="5" t="s">
        <v>9315</v>
      </c>
      <c r="C9296" s="5" t="s">
        <v>26</v>
      </c>
      <c r="D9296" s="5" t="s">
        <v>26</v>
      </c>
      <c r="E9296" s="5">
        <v>0</v>
      </c>
      <c r="F9296" s="5">
        <v>0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5">
        <v>0</v>
      </c>
      <c r="M9296" s="5">
        <v>0</v>
      </c>
      <c r="N9296" s="5">
        <v>0</v>
      </c>
      <c r="O9296" s="5">
        <v>0</v>
      </c>
      <c r="P9296" s="5">
        <v>10</v>
      </c>
      <c r="Q9296" s="5">
        <v>0</v>
      </c>
      <c r="R9296" s="5">
        <v>0</v>
      </c>
      <c r="S9296" s="5" t="s">
        <v>26</v>
      </c>
      <c r="T9296" s="5"/>
    </row>
    <row r="9297" spans="1:20" x14ac:dyDescent="0.25">
      <c r="A9297" s="5">
        <f>9290</f>
      </c>
      <c r="B9297" s="5" t="s">
        <v>9316</v>
      </c>
      <c r="C9297" s="5" t="s">
        <v>26</v>
      </c>
      <c r="D9297" s="5" t="s">
        <v>26</v>
      </c>
      <c r="E9297" s="5">
        <v>0</v>
      </c>
      <c r="F9297" s="5">
        <v>0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5">
        <v>0</v>
      </c>
      <c r="M9297" s="5">
        <v>0</v>
      </c>
      <c r="N9297" s="5">
        <v>0</v>
      </c>
      <c r="O9297" s="5">
        <v>0</v>
      </c>
      <c r="P9297" s="5">
        <v>10</v>
      </c>
      <c r="Q9297" s="5">
        <v>0</v>
      </c>
      <c r="R9297" s="5">
        <v>0</v>
      </c>
      <c r="S9297" s="5" t="s">
        <v>26</v>
      </c>
      <c r="T9297" s="5"/>
    </row>
    <row r="9298" spans="1:20" x14ac:dyDescent="0.25">
      <c r="A9298" s="5">
        <f>9291</f>
      </c>
      <c r="B9298" s="5" t="s">
        <v>9317</v>
      </c>
      <c r="C9298" s="5" t="s">
        <v>26</v>
      </c>
      <c r="D9298" s="5" t="s">
        <v>26</v>
      </c>
      <c r="E9298" s="5">
        <v>0</v>
      </c>
      <c r="F9298" s="5">
        <v>0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5">
        <v>0</v>
      </c>
      <c r="M9298" s="5">
        <v>0</v>
      </c>
      <c r="N9298" s="5">
        <v>0</v>
      </c>
      <c r="O9298" s="5">
        <v>0</v>
      </c>
      <c r="P9298" s="5">
        <v>10</v>
      </c>
      <c r="Q9298" s="5">
        <v>0</v>
      </c>
      <c r="R9298" s="5">
        <v>0</v>
      </c>
      <c r="S9298" s="5" t="s">
        <v>26</v>
      </c>
      <c r="T9298" s="5"/>
    </row>
    <row r="9299" spans="1:20" x14ac:dyDescent="0.25">
      <c r="A9299" s="5">
        <f>9292</f>
      </c>
      <c r="B9299" s="5" t="s">
        <v>9318</v>
      </c>
      <c r="C9299" s="5" t="s">
        <v>26</v>
      </c>
      <c r="D9299" s="5" t="s">
        <v>26</v>
      </c>
      <c r="E9299" s="5">
        <v>0</v>
      </c>
      <c r="F9299" s="5">
        <v>0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5">
        <v>0</v>
      </c>
      <c r="M9299" s="5">
        <v>0</v>
      </c>
      <c r="N9299" s="5">
        <v>0</v>
      </c>
      <c r="O9299" s="5">
        <v>0</v>
      </c>
      <c r="P9299" s="5">
        <v>10</v>
      </c>
      <c r="Q9299" s="5">
        <v>0</v>
      </c>
      <c r="R9299" s="5">
        <v>0</v>
      </c>
      <c r="S9299" s="5" t="s">
        <v>26</v>
      </c>
      <c r="T9299" s="5"/>
    </row>
    <row r="9300" spans="1:20" x14ac:dyDescent="0.25">
      <c r="A9300" s="5">
        <f>9293</f>
      </c>
      <c r="B9300" s="5" t="s">
        <v>9319</v>
      </c>
      <c r="C9300" s="5" t="s">
        <v>26</v>
      </c>
      <c r="D9300" s="5" t="s">
        <v>26</v>
      </c>
      <c r="E9300" s="5">
        <v>0</v>
      </c>
      <c r="F9300" s="5">
        <v>0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5">
        <v>0</v>
      </c>
      <c r="M9300" s="5">
        <v>0</v>
      </c>
      <c r="N9300" s="5">
        <v>0</v>
      </c>
      <c r="O9300" s="5">
        <v>0</v>
      </c>
      <c r="P9300" s="5">
        <v>10</v>
      </c>
      <c r="Q9300" s="5">
        <v>0</v>
      </c>
      <c r="R9300" s="5">
        <v>0</v>
      </c>
      <c r="S9300" s="5" t="s">
        <v>26</v>
      </c>
      <c r="T9300" s="5"/>
    </row>
    <row r="9301" spans="1:20" x14ac:dyDescent="0.25">
      <c r="A9301" s="5">
        <f>9294</f>
      </c>
      <c r="B9301" s="5" t="s">
        <v>9320</v>
      </c>
      <c r="C9301" s="5" t="s">
        <v>26</v>
      </c>
      <c r="D9301" s="5" t="s">
        <v>26</v>
      </c>
      <c r="E9301" s="5">
        <v>0</v>
      </c>
      <c r="F9301" s="5">
        <v>0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5">
        <v>0</v>
      </c>
      <c r="M9301" s="5">
        <v>0</v>
      </c>
      <c r="N9301" s="5">
        <v>0</v>
      </c>
      <c r="O9301" s="5">
        <v>0</v>
      </c>
      <c r="P9301" s="5">
        <v>10</v>
      </c>
      <c r="Q9301" s="5">
        <v>0</v>
      </c>
      <c r="R9301" s="5">
        <v>0</v>
      </c>
      <c r="S9301" s="5" t="s">
        <v>26</v>
      </c>
      <c r="T9301" s="5"/>
    </row>
    <row r="9302" spans="1:20" x14ac:dyDescent="0.25">
      <c r="A9302" s="5">
        <f>9295</f>
      </c>
      <c r="B9302" s="5" t="s">
        <v>9321</v>
      </c>
      <c r="C9302" s="5" t="s">
        <v>26</v>
      </c>
      <c r="D9302" s="5" t="s">
        <v>26</v>
      </c>
      <c r="E9302" s="5">
        <v>0</v>
      </c>
      <c r="F9302" s="5">
        <v>0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5">
        <v>0</v>
      </c>
      <c r="M9302" s="5">
        <v>0</v>
      </c>
      <c r="N9302" s="5">
        <v>0</v>
      </c>
      <c r="O9302" s="5">
        <v>0</v>
      </c>
      <c r="P9302" s="5">
        <v>10</v>
      </c>
      <c r="Q9302" s="5">
        <v>0</v>
      </c>
      <c r="R9302" s="5">
        <v>0</v>
      </c>
      <c r="S9302" s="5" t="s">
        <v>26</v>
      </c>
      <c r="T9302" s="5"/>
    </row>
    <row r="9303" spans="1:20" x14ac:dyDescent="0.25">
      <c r="A9303" s="5">
        <f>9296</f>
      </c>
      <c r="B9303" s="5" t="s">
        <v>9322</v>
      </c>
      <c r="C9303" s="5" t="s">
        <v>26</v>
      </c>
      <c r="D9303" s="5" t="s">
        <v>26</v>
      </c>
      <c r="E9303" s="5">
        <v>0</v>
      </c>
      <c r="F9303" s="5">
        <v>0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5">
        <v>0</v>
      </c>
      <c r="M9303" s="5">
        <v>0</v>
      </c>
      <c r="N9303" s="5">
        <v>0</v>
      </c>
      <c r="O9303" s="5">
        <v>0</v>
      </c>
      <c r="P9303" s="5">
        <v>10</v>
      </c>
      <c r="Q9303" s="5">
        <v>0</v>
      </c>
      <c r="R9303" s="5">
        <v>0</v>
      </c>
      <c r="S9303" s="5" t="s">
        <v>26</v>
      </c>
      <c r="T9303" s="5"/>
    </row>
    <row r="9304" spans="1:20" x14ac:dyDescent="0.25">
      <c r="A9304" s="5">
        <f>9297</f>
      </c>
      <c r="B9304" s="5" t="s">
        <v>9323</v>
      </c>
      <c r="C9304" s="5" t="s">
        <v>26</v>
      </c>
      <c r="D9304" s="5" t="s">
        <v>26</v>
      </c>
      <c r="E9304" s="5">
        <v>0</v>
      </c>
      <c r="F9304" s="5">
        <v>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5">
        <v>0</v>
      </c>
      <c r="M9304" s="5">
        <v>0</v>
      </c>
      <c r="N9304" s="5">
        <v>0</v>
      </c>
      <c r="O9304" s="5">
        <v>0</v>
      </c>
      <c r="P9304" s="5">
        <v>10</v>
      </c>
      <c r="Q9304" s="5">
        <v>0</v>
      </c>
      <c r="R9304" s="5">
        <v>0</v>
      </c>
      <c r="S9304" s="5" t="s">
        <v>26</v>
      </c>
      <c r="T9304" s="5"/>
    </row>
    <row r="9305" spans="1:20" x14ac:dyDescent="0.25">
      <c r="A9305" s="5">
        <f>9298</f>
      </c>
      <c r="B9305" s="5" t="s">
        <v>9324</v>
      </c>
      <c r="C9305" s="5" t="s">
        <v>26</v>
      </c>
      <c r="D9305" s="5" t="s">
        <v>26</v>
      </c>
      <c r="E9305" s="5">
        <v>0</v>
      </c>
      <c r="F9305" s="5">
        <v>0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5">
        <v>0</v>
      </c>
      <c r="M9305" s="5">
        <v>0</v>
      </c>
      <c r="N9305" s="5">
        <v>0</v>
      </c>
      <c r="O9305" s="5">
        <v>0</v>
      </c>
      <c r="P9305" s="5">
        <v>10</v>
      </c>
      <c r="Q9305" s="5">
        <v>0</v>
      </c>
      <c r="R9305" s="5">
        <v>0</v>
      </c>
      <c r="S9305" s="5" t="s">
        <v>26</v>
      </c>
      <c r="T9305" s="5"/>
    </row>
    <row r="9306" spans="1:20" x14ac:dyDescent="0.25">
      <c r="A9306" s="5">
        <f>9299</f>
      </c>
      <c r="B9306" s="5" t="s">
        <v>9325</v>
      </c>
      <c r="C9306" s="5" t="s">
        <v>26</v>
      </c>
      <c r="D9306" s="5" t="s">
        <v>26</v>
      </c>
      <c r="E9306" s="5">
        <v>0</v>
      </c>
      <c r="F9306" s="5">
        <v>0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5">
        <v>0</v>
      </c>
      <c r="M9306" s="5">
        <v>0</v>
      </c>
      <c r="N9306" s="5">
        <v>0</v>
      </c>
      <c r="O9306" s="5">
        <v>0</v>
      </c>
      <c r="P9306" s="5">
        <v>10</v>
      </c>
      <c r="Q9306" s="5">
        <v>0</v>
      </c>
      <c r="R9306" s="5">
        <v>0</v>
      </c>
      <c r="S9306" s="5" t="s">
        <v>26</v>
      </c>
      <c r="T9306" s="5"/>
    </row>
    <row r="9307" spans="1:20" x14ac:dyDescent="0.25">
      <c r="A9307" s="5">
        <f>9300</f>
      </c>
      <c r="B9307" s="5" t="s">
        <v>9326</v>
      </c>
      <c r="C9307" s="5" t="s">
        <v>26</v>
      </c>
      <c r="D9307" s="5" t="s">
        <v>26</v>
      </c>
      <c r="E9307" s="5">
        <v>0</v>
      </c>
      <c r="F9307" s="5">
        <v>0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5">
        <v>0</v>
      </c>
      <c r="M9307" s="5">
        <v>0</v>
      </c>
      <c r="N9307" s="5">
        <v>0</v>
      </c>
      <c r="O9307" s="5">
        <v>0</v>
      </c>
      <c r="P9307" s="5">
        <v>10</v>
      </c>
      <c r="Q9307" s="5">
        <v>0</v>
      </c>
      <c r="R9307" s="5">
        <v>0</v>
      </c>
      <c r="S9307" s="5" t="s">
        <v>26</v>
      </c>
      <c r="T9307" s="5"/>
    </row>
    <row r="9308" spans="1:20" x14ac:dyDescent="0.25">
      <c r="A9308" s="5">
        <f>9301</f>
      </c>
      <c r="B9308" s="5" t="s">
        <v>9327</v>
      </c>
      <c r="C9308" s="5" t="s">
        <v>26</v>
      </c>
      <c r="D9308" s="5" t="s">
        <v>26</v>
      </c>
      <c r="E9308" s="5">
        <v>0</v>
      </c>
      <c r="F9308" s="5">
        <v>0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5">
        <v>0</v>
      </c>
      <c r="M9308" s="5">
        <v>0</v>
      </c>
      <c r="N9308" s="5">
        <v>0</v>
      </c>
      <c r="O9308" s="5">
        <v>0</v>
      </c>
      <c r="P9308" s="5">
        <v>10</v>
      </c>
      <c r="Q9308" s="5">
        <v>0</v>
      </c>
      <c r="R9308" s="5">
        <v>0</v>
      </c>
      <c r="S9308" s="5" t="s">
        <v>26</v>
      </c>
      <c r="T9308" s="5"/>
    </row>
    <row r="9309" spans="1:20" x14ac:dyDescent="0.25">
      <c r="A9309" s="5">
        <f>9302</f>
      </c>
      <c r="B9309" s="5" t="s">
        <v>9328</v>
      </c>
      <c r="C9309" s="5" t="s">
        <v>26</v>
      </c>
      <c r="D9309" s="5" t="s">
        <v>26</v>
      </c>
      <c r="E9309" s="5">
        <v>0</v>
      </c>
      <c r="F9309" s="5">
        <v>0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5">
        <v>0</v>
      </c>
      <c r="M9309" s="5">
        <v>0</v>
      </c>
      <c r="N9309" s="5">
        <v>0</v>
      </c>
      <c r="O9309" s="5">
        <v>0</v>
      </c>
      <c r="P9309" s="5">
        <v>10</v>
      </c>
      <c r="Q9309" s="5">
        <v>0</v>
      </c>
      <c r="R9309" s="5">
        <v>0</v>
      </c>
      <c r="S9309" s="5" t="s">
        <v>26</v>
      </c>
      <c r="T9309" s="5"/>
    </row>
    <row r="9310" spans="1:20" x14ac:dyDescent="0.25">
      <c r="A9310" s="5">
        <f>9303</f>
      </c>
      <c r="B9310" s="5" t="s">
        <v>9329</v>
      </c>
      <c r="C9310" s="5" t="s">
        <v>26</v>
      </c>
      <c r="D9310" s="5" t="s">
        <v>26</v>
      </c>
      <c r="E9310" s="5">
        <v>0</v>
      </c>
      <c r="F9310" s="5">
        <v>0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5">
        <v>0</v>
      </c>
      <c r="M9310" s="5">
        <v>0</v>
      </c>
      <c r="N9310" s="5">
        <v>0</v>
      </c>
      <c r="O9310" s="5">
        <v>0</v>
      </c>
      <c r="P9310" s="5">
        <v>10</v>
      </c>
      <c r="Q9310" s="5">
        <v>0</v>
      </c>
      <c r="R9310" s="5">
        <v>0</v>
      </c>
      <c r="S9310" s="5" t="s">
        <v>26</v>
      </c>
      <c r="T9310" s="5"/>
    </row>
    <row r="9311" spans="1:20" x14ac:dyDescent="0.25">
      <c r="A9311" s="5">
        <f>9304</f>
      </c>
      <c r="B9311" s="5" t="s">
        <v>9330</v>
      </c>
      <c r="C9311" s="5" t="s">
        <v>26</v>
      </c>
      <c r="D9311" s="5" t="s">
        <v>26</v>
      </c>
      <c r="E9311" s="5">
        <v>0</v>
      </c>
      <c r="F9311" s="5">
        <v>0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5">
        <v>0</v>
      </c>
      <c r="M9311" s="5">
        <v>0</v>
      </c>
      <c r="N9311" s="5">
        <v>0</v>
      </c>
      <c r="O9311" s="5">
        <v>0</v>
      </c>
      <c r="P9311" s="5">
        <v>10</v>
      </c>
      <c r="Q9311" s="5">
        <v>0</v>
      </c>
      <c r="R9311" s="5">
        <v>0</v>
      </c>
      <c r="S9311" s="5" t="s">
        <v>26</v>
      </c>
      <c r="T9311" s="5"/>
    </row>
    <row r="9312" spans="1:20" x14ac:dyDescent="0.25">
      <c r="A9312" s="5">
        <f>9305</f>
      </c>
      <c r="B9312" s="5" t="s">
        <v>9331</v>
      </c>
      <c r="C9312" s="5" t="s">
        <v>26</v>
      </c>
      <c r="D9312" s="5" t="s">
        <v>26</v>
      </c>
      <c r="E9312" s="5">
        <v>0</v>
      </c>
      <c r="F9312" s="5">
        <v>0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5">
        <v>0</v>
      </c>
      <c r="M9312" s="5">
        <v>0</v>
      </c>
      <c r="N9312" s="5">
        <v>0</v>
      </c>
      <c r="O9312" s="5">
        <v>0</v>
      </c>
      <c r="P9312" s="5">
        <v>10</v>
      </c>
      <c r="Q9312" s="5">
        <v>0</v>
      </c>
      <c r="R9312" s="5">
        <v>0</v>
      </c>
      <c r="S9312" s="5" t="s">
        <v>26</v>
      </c>
      <c r="T9312" s="5"/>
    </row>
    <row r="9313" spans="1:20" x14ac:dyDescent="0.25">
      <c r="A9313" s="5">
        <f>9306</f>
      </c>
      <c r="B9313" s="5" t="s">
        <v>9332</v>
      </c>
      <c r="C9313" s="5" t="s">
        <v>26</v>
      </c>
      <c r="D9313" s="5" t="s">
        <v>26</v>
      </c>
      <c r="E9313" s="5">
        <v>0</v>
      </c>
      <c r="F9313" s="5">
        <v>0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5">
        <v>0</v>
      </c>
      <c r="M9313" s="5">
        <v>0</v>
      </c>
      <c r="N9313" s="5">
        <v>0</v>
      </c>
      <c r="O9313" s="5">
        <v>0</v>
      </c>
      <c r="P9313" s="5">
        <v>10</v>
      </c>
      <c r="Q9313" s="5">
        <v>0</v>
      </c>
      <c r="R9313" s="5">
        <v>0</v>
      </c>
      <c r="S9313" s="5" t="s">
        <v>26</v>
      </c>
      <c r="T9313" s="5"/>
    </row>
    <row r="9314" spans="1:20" x14ac:dyDescent="0.25">
      <c r="A9314" s="5">
        <f>9307</f>
      </c>
      <c r="B9314" s="5" t="s">
        <v>9333</v>
      </c>
      <c r="C9314" s="5" t="s">
        <v>26</v>
      </c>
      <c r="D9314" s="5" t="s">
        <v>26</v>
      </c>
      <c r="E9314" s="5">
        <v>0</v>
      </c>
      <c r="F9314" s="5">
        <v>0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5">
        <v>0</v>
      </c>
      <c r="M9314" s="5">
        <v>0</v>
      </c>
      <c r="N9314" s="5">
        <v>0</v>
      </c>
      <c r="O9314" s="5">
        <v>0</v>
      </c>
      <c r="P9314" s="5">
        <v>10</v>
      </c>
      <c r="Q9314" s="5">
        <v>0</v>
      </c>
      <c r="R9314" s="5">
        <v>0</v>
      </c>
      <c r="S9314" s="5" t="s">
        <v>26</v>
      </c>
      <c r="T9314" s="5"/>
    </row>
    <row r="9315" spans="1:20" x14ac:dyDescent="0.25">
      <c r="A9315" s="5">
        <f>9308</f>
      </c>
      <c r="B9315" s="5" t="s">
        <v>9334</v>
      </c>
      <c r="C9315" s="5" t="s">
        <v>26</v>
      </c>
      <c r="D9315" s="5" t="s">
        <v>26</v>
      </c>
      <c r="E9315" s="5">
        <v>0</v>
      </c>
      <c r="F9315" s="5">
        <v>0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5">
        <v>0</v>
      </c>
      <c r="M9315" s="5">
        <v>0</v>
      </c>
      <c r="N9315" s="5">
        <v>0</v>
      </c>
      <c r="O9315" s="5">
        <v>0</v>
      </c>
      <c r="P9315" s="5">
        <v>10</v>
      </c>
      <c r="Q9315" s="5">
        <v>0</v>
      </c>
      <c r="R9315" s="5">
        <v>0</v>
      </c>
      <c r="S9315" s="5" t="s">
        <v>26</v>
      </c>
      <c r="T9315" s="5"/>
    </row>
    <row r="9316" spans="1:20" x14ac:dyDescent="0.25">
      <c r="A9316" s="5">
        <f>9309</f>
      </c>
      <c r="B9316" s="5" t="s">
        <v>9335</v>
      </c>
      <c r="C9316" s="5" t="s">
        <v>26</v>
      </c>
      <c r="D9316" s="5" t="s">
        <v>26</v>
      </c>
      <c r="E9316" s="5">
        <v>0</v>
      </c>
      <c r="F9316" s="5">
        <v>0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5">
        <v>0</v>
      </c>
      <c r="M9316" s="5">
        <v>0</v>
      </c>
      <c r="N9316" s="5">
        <v>0</v>
      </c>
      <c r="O9316" s="5">
        <v>0</v>
      </c>
      <c r="P9316" s="5">
        <v>10</v>
      </c>
      <c r="Q9316" s="5">
        <v>0</v>
      </c>
      <c r="R9316" s="5">
        <v>0</v>
      </c>
      <c r="S9316" s="5" t="s">
        <v>26</v>
      </c>
      <c r="T9316" s="5"/>
    </row>
    <row r="9317" spans="1:20" x14ac:dyDescent="0.25">
      <c r="A9317" s="5">
        <f>9310</f>
      </c>
      <c r="B9317" s="5" t="s">
        <v>9336</v>
      </c>
      <c r="C9317" s="5" t="s">
        <v>26</v>
      </c>
      <c r="D9317" s="5" t="s">
        <v>26</v>
      </c>
      <c r="E9317" s="5">
        <v>0</v>
      </c>
      <c r="F9317" s="5">
        <v>0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5">
        <v>0</v>
      </c>
      <c r="M9317" s="5">
        <v>0</v>
      </c>
      <c r="N9317" s="5">
        <v>0</v>
      </c>
      <c r="O9317" s="5">
        <v>0</v>
      </c>
      <c r="P9317" s="5">
        <v>10</v>
      </c>
      <c r="Q9317" s="5">
        <v>0</v>
      </c>
      <c r="R9317" s="5">
        <v>0</v>
      </c>
      <c r="S9317" s="5" t="s">
        <v>26</v>
      </c>
      <c r="T9317" s="5"/>
    </row>
    <row r="9318" spans="1:20" x14ac:dyDescent="0.25">
      <c r="A9318" s="5">
        <f>9311</f>
      </c>
      <c r="B9318" s="5" t="s">
        <v>9337</v>
      </c>
      <c r="C9318" s="5" t="s">
        <v>26</v>
      </c>
      <c r="D9318" s="5" t="s">
        <v>26</v>
      </c>
      <c r="E9318" s="5">
        <v>0</v>
      </c>
      <c r="F9318" s="5">
        <v>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5">
        <v>0</v>
      </c>
      <c r="M9318" s="5">
        <v>0</v>
      </c>
      <c r="N9318" s="5">
        <v>0</v>
      </c>
      <c r="O9318" s="5">
        <v>0</v>
      </c>
      <c r="P9318" s="5">
        <v>10</v>
      </c>
      <c r="Q9318" s="5">
        <v>0</v>
      </c>
      <c r="R9318" s="5">
        <v>0</v>
      </c>
      <c r="S9318" s="5" t="s">
        <v>26</v>
      </c>
      <c r="T9318" s="5"/>
    </row>
    <row r="9319" spans="1:20" x14ac:dyDescent="0.25">
      <c r="A9319" s="5">
        <f>9312</f>
      </c>
      <c r="B9319" s="5" t="s">
        <v>9338</v>
      </c>
      <c r="C9319" s="5" t="s">
        <v>26</v>
      </c>
      <c r="D9319" s="5" t="s">
        <v>26</v>
      </c>
      <c r="E9319" s="5">
        <v>0</v>
      </c>
      <c r="F9319" s="5">
        <v>0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5">
        <v>0</v>
      </c>
      <c r="M9319" s="5">
        <v>0</v>
      </c>
      <c r="N9319" s="5">
        <v>0</v>
      </c>
      <c r="O9319" s="5">
        <v>0</v>
      </c>
      <c r="P9319" s="5">
        <v>10</v>
      </c>
      <c r="Q9319" s="5">
        <v>0</v>
      </c>
      <c r="R9319" s="5">
        <v>0</v>
      </c>
      <c r="S9319" s="5" t="s">
        <v>26</v>
      </c>
      <c r="T9319" s="5"/>
    </row>
    <row r="9320" spans="1:20" x14ac:dyDescent="0.25">
      <c r="A9320" s="5">
        <f>9313</f>
      </c>
      <c r="B9320" s="5" t="s">
        <v>9339</v>
      </c>
      <c r="C9320" s="5" t="s">
        <v>26</v>
      </c>
      <c r="D9320" s="5" t="s">
        <v>26</v>
      </c>
      <c r="E9320" s="5">
        <v>0</v>
      </c>
      <c r="F9320" s="5">
        <v>0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5">
        <v>0</v>
      </c>
      <c r="M9320" s="5">
        <v>0</v>
      </c>
      <c r="N9320" s="5">
        <v>0</v>
      </c>
      <c r="O9320" s="5">
        <v>0</v>
      </c>
      <c r="P9320" s="5">
        <v>10</v>
      </c>
      <c r="Q9320" s="5">
        <v>0</v>
      </c>
      <c r="R9320" s="5">
        <v>0</v>
      </c>
      <c r="S9320" s="5" t="s">
        <v>26</v>
      </c>
      <c r="T9320" s="5"/>
    </row>
    <row r="9321" spans="1:20" x14ac:dyDescent="0.25">
      <c r="A9321" s="5">
        <f>9314</f>
      </c>
      <c r="B9321" s="5" t="s">
        <v>9340</v>
      </c>
      <c r="C9321" s="5" t="s">
        <v>26</v>
      </c>
      <c r="D9321" s="5" t="s">
        <v>26</v>
      </c>
      <c r="E9321" s="5">
        <v>0</v>
      </c>
      <c r="F9321" s="5">
        <v>0</v>
      </c>
      <c r="G9321" s="5">
        <v>0</v>
      </c>
      <c r="H9321" s="5">
        <v>0</v>
      </c>
      <c r="I9321" s="5">
        <v>0</v>
      </c>
      <c r="J9321" s="5">
        <v>0</v>
      </c>
      <c r="K9321" s="5">
        <v>0</v>
      </c>
      <c r="L9321" s="5">
        <v>0</v>
      </c>
      <c r="M9321" s="5">
        <v>0</v>
      </c>
      <c r="N9321" s="5">
        <v>0</v>
      </c>
      <c r="O9321" s="5">
        <v>0</v>
      </c>
      <c r="P9321" s="5">
        <v>10</v>
      </c>
      <c r="Q9321" s="5">
        <v>0</v>
      </c>
      <c r="R9321" s="5">
        <v>0</v>
      </c>
      <c r="S9321" s="5" t="s">
        <v>26</v>
      </c>
      <c r="T9321" s="5"/>
    </row>
    <row r="9322" spans="1:20" x14ac:dyDescent="0.25">
      <c r="A9322" s="5">
        <f>9315</f>
      </c>
      <c r="B9322" s="5" t="s">
        <v>9341</v>
      </c>
      <c r="C9322" s="5" t="s">
        <v>26</v>
      </c>
      <c r="D9322" s="5" t="s">
        <v>26</v>
      </c>
      <c r="E9322" s="5">
        <v>0</v>
      </c>
      <c r="F9322" s="5">
        <v>0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5">
        <v>0</v>
      </c>
      <c r="M9322" s="5">
        <v>0</v>
      </c>
      <c r="N9322" s="5">
        <v>0</v>
      </c>
      <c r="O9322" s="5">
        <v>0</v>
      </c>
      <c r="P9322" s="5">
        <v>10</v>
      </c>
      <c r="Q9322" s="5">
        <v>0</v>
      </c>
      <c r="R9322" s="5">
        <v>0</v>
      </c>
      <c r="S9322" s="5" t="s">
        <v>26</v>
      </c>
      <c r="T9322" s="5"/>
    </row>
    <row r="9323" spans="1:20" x14ac:dyDescent="0.25">
      <c r="A9323" s="5">
        <f>9316</f>
      </c>
      <c r="B9323" s="5" t="s">
        <v>9342</v>
      </c>
      <c r="C9323" s="5" t="s">
        <v>26</v>
      </c>
      <c r="D9323" s="5" t="s">
        <v>26</v>
      </c>
      <c r="E9323" s="5">
        <v>0</v>
      </c>
      <c r="F9323" s="5">
        <v>0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5">
        <v>0</v>
      </c>
      <c r="M9323" s="5">
        <v>0</v>
      </c>
      <c r="N9323" s="5">
        <v>0</v>
      </c>
      <c r="O9323" s="5">
        <v>0</v>
      </c>
      <c r="P9323" s="5">
        <v>10</v>
      </c>
      <c r="Q9323" s="5">
        <v>0</v>
      </c>
      <c r="R9323" s="5">
        <v>0</v>
      </c>
      <c r="S9323" s="5" t="s">
        <v>26</v>
      </c>
      <c r="T9323" s="5"/>
    </row>
    <row r="9324" spans="1:20" x14ac:dyDescent="0.25">
      <c r="A9324" s="5">
        <f>9317</f>
      </c>
      <c r="B9324" s="5" t="s">
        <v>9343</v>
      </c>
      <c r="C9324" s="5" t="s">
        <v>26</v>
      </c>
      <c r="D9324" s="5" t="s">
        <v>26</v>
      </c>
      <c r="E9324" s="5">
        <v>0</v>
      </c>
      <c r="F9324" s="5">
        <v>0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5">
        <v>0</v>
      </c>
      <c r="M9324" s="5">
        <v>0</v>
      </c>
      <c r="N9324" s="5">
        <v>0</v>
      </c>
      <c r="O9324" s="5">
        <v>0</v>
      </c>
      <c r="P9324" s="5">
        <v>10</v>
      </c>
      <c r="Q9324" s="5">
        <v>0</v>
      </c>
      <c r="R9324" s="5">
        <v>0</v>
      </c>
      <c r="S9324" s="5" t="s">
        <v>26</v>
      </c>
      <c r="T9324" s="5"/>
    </row>
    <row r="9325" spans="1:20" x14ac:dyDescent="0.25">
      <c r="A9325" s="5">
        <f>9318</f>
      </c>
      <c r="B9325" s="5" t="s">
        <v>9344</v>
      </c>
      <c r="C9325" s="5" t="s">
        <v>26</v>
      </c>
      <c r="D9325" s="5" t="s">
        <v>26</v>
      </c>
      <c r="E9325" s="5">
        <v>0</v>
      </c>
      <c r="F9325" s="5">
        <v>0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5">
        <v>0</v>
      </c>
      <c r="M9325" s="5">
        <v>0</v>
      </c>
      <c r="N9325" s="5">
        <v>0</v>
      </c>
      <c r="O9325" s="5">
        <v>0</v>
      </c>
      <c r="P9325" s="5">
        <v>10</v>
      </c>
      <c r="Q9325" s="5">
        <v>0</v>
      </c>
      <c r="R9325" s="5">
        <v>0</v>
      </c>
      <c r="S9325" s="5" t="s">
        <v>26</v>
      </c>
      <c r="T9325" s="5"/>
    </row>
    <row r="9326" spans="1:20" x14ac:dyDescent="0.25">
      <c r="A9326" s="5">
        <f>9319</f>
      </c>
      <c r="B9326" s="5" t="s">
        <v>9345</v>
      </c>
      <c r="C9326" s="5" t="s">
        <v>26</v>
      </c>
      <c r="D9326" s="5" t="s">
        <v>26</v>
      </c>
      <c r="E9326" s="5">
        <v>0</v>
      </c>
      <c r="F9326" s="5">
        <v>0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5">
        <v>0</v>
      </c>
      <c r="M9326" s="5">
        <v>0</v>
      </c>
      <c r="N9326" s="5">
        <v>0</v>
      </c>
      <c r="O9326" s="5">
        <v>0</v>
      </c>
      <c r="P9326" s="5">
        <v>10</v>
      </c>
      <c r="Q9326" s="5">
        <v>0</v>
      </c>
      <c r="R9326" s="5">
        <v>0</v>
      </c>
      <c r="S9326" s="5" t="s">
        <v>26</v>
      </c>
      <c r="T9326" s="5"/>
    </row>
    <row r="9327" spans="1:20" x14ac:dyDescent="0.25">
      <c r="A9327" s="5">
        <f>9320</f>
      </c>
      <c r="B9327" s="5" t="s">
        <v>9346</v>
      </c>
      <c r="C9327" s="5" t="s">
        <v>26</v>
      </c>
      <c r="D9327" s="5" t="s">
        <v>26</v>
      </c>
      <c r="E9327" s="5">
        <v>0</v>
      </c>
      <c r="F9327" s="5">
        <v>0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5">
        <v>0</v>
      </c>
      <c r="M9327" s="5">
        <v>0</v>
      </c>
      <c r="N9327" s="5">
        <v>0</v>
      </c>
      <c r="O9327" s="5">
        <v>0</v>
      </c>
      <c r="P9327" s="5">
        <v>10</v>
      </c>
      <c r="Q9327" s="5">
        <v>0</v>
      </c>
      <c r="R9327" s="5">
        <v>0</v>
      </c>
      <c r="S9327" s="5" t="s">
        <v>26</v>
      </c>
      <c r="T9327" s="5"/>
    </row>
    <row r="9328" spans="1:20" x14ac:dyDescent="0.25">
      <c r="A9328" s="5">
        <f>9321</f>
      </c>
      <c r="B9328" s="5" t="s">
        <v>9347</v>
      </c>
      <c r="C9328" s="5" t="s">
        <v>26</v>
      </c>
      <c r="D9328" s="5" t="s">
        <v>26</v>
      </c>
      <c r="E9328" s="5">
        <v>0</v>
      </c>
      <c r="F9328" s="5">
        <v>0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5">
        <v>0</v>
      </c>
      <c r="M9328" s="5">
        <v>0</v>
      </c>
      <c r="N9328" s="5">
        <v>0</v>
      </c>
      <c r="O9328" s="5">
        <v>0</v>
      </c>
      <c r="P9328" s="5">
        <v>10</v>
      </c>
      <c r="Q9328" s="5">
        <v>0</v>
      </c>
      <c r="R9328" s="5">
        <v>0</v>
      </c>
      <c r="S9328" s="5" t="s">
        <v>26</v>
      </c>
      <c r="T9328" s="5"/>
    </row>
    <row r="9329" spans="1:20" x14ac:dyDescent="0.25">
      <c r="A9329" s="5">
        <f>9322</f>
      </c>
      <c r="B9329" s="5" t="s">
        <v>9348</v>
      </c>
      <c r="C9329" s="5" t="s">
        <v>26</v>
      </c>
      <c r="D9329" s="5" t="s">
        <v>26</v>
      </c>
      <c r="E9329" s="5">
        <v>0</v>
      </c>
      <c r="F9329" s="5">
        <v>0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5">
        <v>0</v>
      </c>
      <c r="M9329" s="5">
        <v>0</v>
      </c>
      <c r="N9329" s="5">
        <v>0</v>
      </c>
      <c r="O9329" s="5">
        <v>0</v>
      </c>
      <c r="P9329" s="5">
        <v>10</v>
      </c>
      <c r="Q9329" s="5">
        <v>0</v>
      </c>
      <c r="R9329" s="5">
        <v>0</v>
      </c>
      <c r="S9329" s="5" t="s">
        <v>26</v>
      </c>
      <c r="T9329" s="5"/>
    </row>
    <row r="9330" spans="1:20" x14ac:dyDescent="0.25">
      <c r="A9330" s="5">
        <f>9323</f>
      </c>
      <c r="B9330" s="5" t="s">
        <v>9349</v>
      </c>
      <c r="C9330" s="5" t="s">
        <v>26</v>
      </c>
      <c r="D9330" s="5" t="s">
        <v>26</v>
      </c>
      <c r="E9330" s="5">
        <v>0</v>
      </c>
      <c r="F9330" s="5">
        <v>0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5">
        <v>0</v>
      </c>
      <c r="M9330" s="5">
        <v>0</v>
      </c>
      <c r="N9330" s="5">
        <v>0</v>
      </c>
      <c r="O9330" s="5">
        <v>0</v>
      </c>
      <c r="P9330" s="5">
        <v>10</v>
      </c>
      <c r="Q9330" s="5">
        <v>0</v>
      </c>
      <c r="R9330" s="5">
        <v>0</v>
      </c>
      <c r="S9330" s="5" t="s">
        <v>26</v>
      </c>
      <c r="T9330" s="5"/>
    </row>
    <row r="9331" spans="1:20" x14ac:dyDescent="0.25">
      <c r="A9331" s="5">
        <f>9324</f>
      </c>
      <c r="B9331" s="5" t="s">
        <v>9350</v>
      </c>
      <c r="C9331" s="5" t="s">
        <v>26</v>
      </c>
      <c r="D9331" s="5" t="s">
        <v>26</v>
      </c>
      <c r="E9331" s="5">
        <v>0</v>
      </c>
      <c r="F9331" s="5">
        <v>0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5">
        <v>0</v>
      </c>
      <c r="M9331" s="5">
        <v>0</v>
      </c>
      <c r="N9331" s="5">
        <v>0</v>
      </c>
      <c r="O9331" s="5">
        <v>0</v>
      </c>
      <c r="P9331" s="5">
        <v>10</v>
      </c>
      <c r="Q9331" s="5">
        <v>0</v>
      </c>
      <c r="R9331" s="5">
        <v>0</v>
      </c>
      <c r="S9331" s="5" t="s">
        <v>26</v>
      </c>
      <c r="T9331" s="5"/>
    </row>
    <row r="9332" spans="1:20" x14ac:dyDescent="0.25">
      <c r="A9332" s="5">
        <f>9325</f>
      </c>
      <c r="B9332" s="5" t="s">
        <v>9351</v>
      </c>
      <c r="C9332" s="5" t="s">
        <v>26</v>
      </c>
      <c r="D9332" s="5" t="s">
        <v>26</v>
      </c>
      <c r="E9332" s="5">
        <v>0</v>
      </c>
      <c r="F9332" s="5">
        <v>0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5">
        <v>0</v>
      </c>
      <c r="M9332" s="5">
        <v>0</v>
      </c>
      <c r="N9332" s="5">
        <v>0</v>
      </c>
      <c r="O9332" s="5">
        <v>0</v>
      </c>
      <c r="P9332" s="5">
        <v>10</v>
      </c>
      <c r="Q9332" s="5">
        <v>0</v>
      </c>
      <c r="R9332" s="5">
        <v>0</v>
      </c>
      <c r="S9332" s="5" t="s">
        <v>26</v>
      </c>
      <c r="T9332" s="5"/>
    </row>
    <row r="9333" spans="1:20" x14ac:dyDescent="0.25">
      <c r="A9333" s="5">
        <f>9326</f>
      </c>
      <c r="B9333" s="5" t="s">
        <v>9352</v>
      </c>
      <c r="C9333" s="5" t="s">
        <v>26</v>
      </c>
      <c r="D9333" s="5" t="s">
        <v>26</v>
      </c>
      <c r="E9333" s="5">
        <v>0</v>
      </c>
      <c r="F9333" s="5">
        <v>0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5">
        <v>0</v>
      </c>
      <c r="M9333" s="5">
        <v>0</v>
      </c>
      <c r="N9333" s="5">
        <v>0</v>
      </c>
      <c r="O9333" s="5">
        <v>0</v>
      </c>
      <c r="P9333" s="5">
        <v>10</v>
      </c>
      <c r="Q9333" s="5">
        <v>0</v>
      </c>
      <c r="R9333" s="5">
        <v>0</v>
      </c>
      <c r="S9333" s="5" t="s">
        <v>26</v>
      </c>
      <c r="T9333" s="5"/>
    </row>
    <row r="9334" spans="1:20" x14ac:dyDescent="0.25">
      <c r="A9334" s="5">
        <f>9327</f>
      </c>
      <c r="B9334" s="5" t="s">
        <v>9353</v>
      </c>
      <c r="C9334" s="5" t="s">
        <v>26</v>
      </c>
      <c r="D9334" s="5" t="s">
        <v>26</v>
      </c>
      <c r="E9334" s="5">
        <v>0</v>
      </c>
      <c r="F9334" s="5">
        <v>0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5">
        <v>0</v>
      </c>
      <c r="M9334" s="5">
        <v>0</v>
      </c>
      <c r="N9334" s="5">
        <v>0</v>
      </c>
      <c r="O9334" s="5">
        <v>0</v>
      </c>
      <c r="P9334" s="5">
        <v>10</v>
      </c>
      <c r="Q9334" s="5">
        <v>0</v>
      </c>
      <c r="R9334" s="5">
        <v>0</v>
      </c>
      <c r="S9334" s="5" t="s">
        <v>26</v>
      </c>
      <c r="T9334" s="5"/>
    </row>
    <row r="9335" spans="1:20" x14ac:dyDescent="0.25">
      <c r="A9335" s="5">
        <f>9328</f>
      </c>
      <c r="B9335" s="5" t="s">
        <v>9354</v>
      </c>
      <c r="C9335" s="5" t="s">
        <v>26</v>
      </c>
      <c r="D9335" s="5" t="s">
        <v>26</v>
      </c>
      <c r="E9335" s="5">
        <v>0</v>
      </c>
      <c r="F9335" s="5">
        <v>0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5">
        <v>0</v>
      </c>
      <c r="M9335" s="5">
        <v>0</v>
      </c>
      <c r="N9335" s="5">
        <v>0</v>
      </c>
      <c r="O9335" s="5">
        <v>0</v>
      </c>
      <c r="P9335" s="5">
        <v>10</v>
      </c>
      <c r="Q9335" s="5">
        <v>0</v>
      </c>
      <c r="R9335" s="5">
        <v>0</v>
      </c>
      <c r="S9335" s="5" t="s">
        <v>26</v>
      </c>
      <c r="T9335" s="5"/>
    </row>
    <row r="9336" spans="1:20" x14ac:dyDescent="0.25">
      <c r="A9336" s="5">
        <f>9329</f>
      </c>
      <c r="B9336" s="5" t="s">
        <v>9355</v>
      </c>
      <c r="C9336" s="5" t="s">
        <v>26</v>
      </c>
      <c r="D9336" s="5" t="s">
        <v>26</v>
      </c>
      <c r="E9336" s="5">
        <v>0</v>
      </c>
      <c r="F9336" s="5">
        <v>0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5">
        <v>0</v>
      </c>
      <c r="M9336" s="5">
        <v>0</v>
      </c>
      <c r="N9336" s="5">
        <v>0</v>
      </c>
      <c r="O9336" s="5">
        <v>0</v>
      </c>
      <c r="P9336" s="5">
        <v>10</v>
      </c>
      <c r="Q9336" s="5">
        <v>0</v>
      </c>
      <c r="R9336" s="5">
        <v>0</v>
      </c>
      <c r="S9336" s="5" t="s">
        <v>26</v>
      </c>
      <c r="T9336" s="5"/>
    </row>
    <row r="9337" spans="1:20" x14ac:dyDescent="0.25">
      <c r="A9337" s="5">
        <f>9330</f>
      </c>
      <c r="B9337" s="5" t="s">
        <v>9356</v>
      </c>
      <c r="C9337" s="5" t="s">
        <v>26</v>
      </c>
      <c r="D9337" s="5" t="s">
        <v>26</v>
      </c>
      <c r="E9337" s="5">
        <v>0</v>
      </c>
      <c r="F9337" s="5">
        <v>0</v>
      </c>
      <c r="G9337" s="5">
        <v>0</v>
      </c>
      <c r="H9337" s="5">
        <v>0</v>
      </c>
      <c r="I9337" s="5">
        <v>0</v>
      </c>
      <c r="J9337" s="5">
        <v>0</v>
      </c>
      <c r="K9337" s="5">
        <v>0</v>
      </c>
      <c r="L9337" s="5">
        <v>0</v>
      </c>
      <c r="M9337" s="5">
        <v>0</v>
      </c>
      <c r="N9337" s="5">
        <v>0</v>
      </c>
      <c r="O9337" s="5">
        <v>0</v>
      </c>
      <c r="P9337" s="5">
        <v>10</v>
      </c>
      <c r="Q9337" s="5">
        <v>0</v>
      </c>
      <c r="R9337" s="5">
        <v>0</v>
      </c>
      <c r="S9337" s="5" t="s">
        <v>26</v>
      </c>
      <c r="T9337" s="5"/>
    </row>
    <row r="9338" spans="1:20" x14ac:dyDescent="0.25">
      <c r="A9338" s="5">
        <f>9331</f>
      </c>
      <c r="B9338" s="5" t="s">
        <v>9357</v>
      </c>
      <c r="C9338" s="5" t="s">
        <v>26</v>
      </c>
      <c r="D9338" s="5" t="s">
        <v>26</v>
      </c>
      <c r="E9338" s="5">
        <v>0</v>
      </c>
      <c r="F9338" s="5">
        <v>0</v>
      </c>
      <c r="G9338" s="5">
        <v>0</v>
      </c>
      <c r="H9338" s="5">
        <v>0</v>
      </c>
      <c r="I9338" s="5">
        <v>0</v>
      </c>
      <c r="J9338" s="5">
        <v>0</v>
      </c>
      <c r="K9338" s="5">
        <v>0</v>
      </c>
      <c r="L9338" s="5">
        <v>0</v>
      </c>
      <c r="M9338" s="5">
        <v>0</v>
      </c>
      <c r="N9338" s="5">
        <v>0</v>
      </c>
      <c r="O9338" s="5">
        <v>0</v>
      </c>
      <c r="P9338" s="5">
        <v>10</v>
      </c>
      <c r="Q9338" s="5">
        <v>0</v>
      </c>
      <c r="R9338" s="5">
        <v>0</v>
      </c>
      <c r="S9338" s="5" t="s">
        <v>26</v>
      </c>
      <c r="T9338" s="5"/>
    </row>
    <row r="9339" spans="1:20" x14ac:dyDescent="0.25">
      <c r="A9339" s="5">
        <f>9332</f>
      </c>
      <c r="B9339" s="5" t="s">
        <v>9358</v>
      </c>
      <c r="C9339" s="5" t="s">
        <v>26</v>
      </c>
      <c r="D9339" s="5" t="s">
        <v>26</v>
      </c>
      <c r="E9339" s="5">
        <v>0</v>
      </c>
      <c r="F9339" s="5">
        <v>0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5">
        <v>0</v>
      </c>
      <c r="M9339" s="5">
        <v>0</v>
      </c>
      <c r="N9339" s="5">
        <v>0</v>
      </c>
      <c r="O9339" s="5">
        <v>0</v>
      </c>
      <c r="P9339" s="5">
        <v>10</v>
      </c>
      <c r="Q9339" s="5">
        <v>0</v>
      </c>
      <c r="R9339" s="5">
        <v>0</v>
      </c>
      <c r="S9339" s="5" t="s">
        <v>26</v>
      </c>
      <c r="T9339" s="5"/>
    </row>
    <row r="9340" spans="1:20" x14ac:dyDescent="0.25">
      <c r="A9340" s="5">
        <f>9333</f>
      </c>
      <c r="B9340" s="5" t="s">
        <v>9359</v>
      </c>
      <c r="C9340" s="5" t="s">
        <v>26</v>
      </c>
      <c r="D9340" s="5" t="s">
        <v>26</v>
      </c>
      <c r="E9340" s="5">
        <v>0</v>
      </c>
      <c r="F9340" s="5">
        <v>0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5">
        <v>0</v>
      </c>
      <c r="M9340" s="5">
        <v>0</v>
      </c>
      <c r="N9340" s="5">
        <v>0</v>
      </c>
      <c r="O9340" s="5">
        <v>0</v>
      </c>
      <c r="P9340" s="5">
        <v>10</v>
      </c>
      <c r="Q9340" s="5">
        <v>0</v>
      </c>
      <c r="R9340" s="5">
        <v>0</v>
      </c>
      <c r="S9340" s="5" t="s">
        <v>26</v>
      </c>
      <c r="T9340" s="5"/>
    </row>
    <row r="9341" spans="1:20" x14ac:dyDescent="0.25">
      <c r="A9341" s="5">
        <f>9334</f>
      </c>
      <c r="B9341" s="5" t="s">
        <v>9360</v>
      </c>
      <c r="C9341" s="5" t="s">
        <v>26</v>
      </c>
      <c r="D9341" s="5" t="s">
        <v>26</v>
      </c>
      <c r="E9341" s="5">
        <v>0</v>
      </c>
      <c r="F9341" s="5">
        <v>0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5">
        <v>0</v>
      </c>
      <c r="M9341" s="5">
        <v>0</v>
      </c>
      <c r="N9341" s="5">
        <v>0</v>
      </c>
      <c r="O9341" s="5">
        <v>0</v>
      </c>
      <c r="P9341" s="5">
        <v>10</v>
      </c>
      <c r="Q9341" s="5">
        <v>0</v>
      </c>
      <c r="R9341" s="5">
        <v>0</v>
      </c>
      <c r="S9341" s="5" t="s">
        <v>26</v>
      </c>
      <c r="T9341" s="5"/>
    </row>
    <row r="9342" spans="1:20" x14ac:dyDescent="0.25">
      <c r="A9342" s="5">
        <f>9335</f>
      </c>
      <c r="B9342" s="5" t="s">
        <v>9361</v>
      </c>
      <c r="C9342" s="5" t="s">
        <v>26</v>
      </c>
      <c r="D9342" s="5" t="s">
        <v>26</v>
      </c>
      <c r="E9342" s="5">
        <v>0</v>
      </c>
      <c r="F9342" s="5">
        <v>0</v>
      </c>
      <c r="G9342" s="5">
        <v>0</v>
      </c>
      <c r="H9342" s="5">
        <v>0</v>
      </c>
      <c r="I9342" s="5">
        <v>0</v>
      </c>
      <c r="J9342" s="5">
        <v>0</v>
      </c>
      <c r="K9342" s="5">
        <v>0</v>
      </c>
      <c r="L9342" s="5">
        <v>0</v>
      </c>
      <c r="M9342" s="5">
        <v>0</v>
      </c>
      <c r="N9342" s="5">
        <v>0</v>
      </c>
      <c r="O9342" s="5">
        <v>0</v>
      </c>
      <c r="P9342" s="5">
        <v>10</v>
      </c>
      <c r="Q9342" s="5">
        <v>0</v>
      </c>
      <c r="R9342" s="5">
        <v>0</v>
      </c>
      <c r="S9342" s="5" t="s">
        <v>26</v>
      </c>
      <c r="T9342" s="5"/>
    </row>
    <row r="9343" spans="1:20" x14ac:dyDescent="0.25">
      <c r="A9343" s="5">
        <f>9336</f>
      </c>
      <c r="B9343" s="5" t="s">
        <v>9362</v>
      </c>
      <c r="C9343" s="5" t="s">
        <v>26</v>
      </c>
      <c r="D9343" s="5" t="s">
        <v>26</v>
      </c>
      <c r="E9343" s="5">
        <v>0</v>
      </c>
      <c r="F9343" s="5">
        <v>0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5">
        <v>0</v>
      </c>
      <c r="M9343" s="5">
        <v>0</v>
      </c>
      <c r="N9343" s="5">
        <v>0</v>
      </c>
      <c r="O9343" s="5">
        <v>0</v>
      </c>
      <c r="P9343" s="5">
        <v>10</v>
      </c>
      <c r="Q9343" s="5">
        <v>0</v>
      </c>
      <c r="R9343" s="5">
        <v>0</v>
      </c>
      <c r="S9343" s="5" t="s">
        <v>26</v>
      </c>
      <c r="T9343" s="5"/>
    </row>
    <row r="9344" spans="1:20" x14ac:dyDescent="0.25">
      <c r="A9344" s="5">
        <f>9337</f>
      </c>
      <c r="B9344" s="5" t="s">
        <v>9363</v>
      </c>
      <c r="C9344" s="5" t="s">
        <v>26</v>
      </c>
      <c r="D9344" s="5" t="s">
        <v>26</v>
      </c>
      <c r="E9344" s="5">
        <v>0</v>
      </c>
      <c r="F9344" s="5">
        <v>0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5">
        <v>0</v>
      </c>
      <c r="M9344" s="5">
        <v>0</v>
      </c>
      <c r="N9344" s="5">
        <v>0</v>
      </c>
      <c r="O9344" s="5">
        <v>0</v>
      </c>
      <c r="P9344" s="5">
        <v>10</v>
      </c>
      <c r="Q9344" s="5">
        <v>0</v>
      </c>
      <c r="R9344" s="5">
        <v>0</v>
      </c>
      <c r="S9344" s="5" t="s">
        <v>26</v>
      </c>
      <c r="T9344" s="5"/>
    </row>
    <row r="9345" spans="1:20" x14ac:dyDescent="0.25">
      <c r="A9345" s="5">
        <f>9338</f>
      </c>
      <c r="B9345" s="5" t="s">
        <v>9364</v>
      </c>
      <c r="C9345" s="5" t="s">
        <v>26</v>
      </c>
      <c r="D9345" s="5" t="s">
        <v>26</v>
      </c>
      <c r="E9345" s="5">
        <v>0</v>
      </c>
      <c r="F9345" s="5">
        <v>0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5">
        <v>0</v>
      </c>
      <c r="M9345" s="5">
        <v>0</v>
      </c>
      <c r="N9345" s="5">
        <v>0</v>
      </c>
      <c r="O9345" s="5">
        <v>0</v>
      </c>
      <c r="P9345" s="5">
        <v>10</v>
      </c>
      <c r="Q9345" s="5">
        <v>0</v>
      </c>
      <c r="R9345" s="5">
        <v>0</v>
      </c>
      <c r="S9345" s="5" t="s">
        <v>26</v>
      </c>
      <c r="T9345" s="5"/>
    </row>
    <row r="9346" spans="1:20" x14ac:dyDescent="0.25">
      <c r="A9346" s="5">
        <f>9339</f>
      </c>
      <c r="B9346" s="5" t="s">
        <v>9365</v>
      </c>
      <c r="C9346" s="5" t="s">
        <v>26</v>
      </c>
      <c r="D9346" s="5" t="s">
        <v>26</v>
      </c>
      <c r="E9346" s="5">
        <v>0</v>
      </c>
      <c r="F9346" s="5">
        <v>0</v>
      </c>
      <c r="G9346" s="5">
        <v>0</v>
      </c>
      <c r="H9346" s="5">
        <v>0</v>
      </c>
      <c r="I9346" s="5">
        <v>0</v>
      </c>
      <c r="J9346" s="5">
        <v>0</v>
      </c>
      <c r="K9346" s="5">
        <v>0</v>
      </c>
      <c r="L9346" s="5">
        <v>0</v>
      </c>
      <c r="M9346" s="5">
        <v>0</v>
      </c>
      <c r="N9346" s="5">
        <v>0</v>
      </c>
      <c r="O9346" s="5">
        <v>0</v>
      </c>
      <c r="P9346" s="5">
        <v>10</v>
      </c>
      <c r="Q9346" s="5">
        <v>0</v>
      </c>
      <c r="R9346" s="5">
        <v>0</v>
      </c>
      <c r="S9346" s="5" t="s">
        <v>26</v>
      </c>
      <c r="T9346" s="5"/>
    </row>
    <row r="9347" spans="1:20" x14ac:dyDescent="0.25">
      <c r="A9347" s="5">
        <f>9340</f>
      </c>
      <c r="B9347" s="5" t="s">
        <v>9366</v>
      </c>
      <c r="C9347" s="5" t="s">
        <v>26</v>
      </c>
      <c r="D9347" s="5" t="s">
        <v>26</v>
      </c>
      <c r="E9347" s="5">
        <v>0</v>
      </c>
      <c r="F9347" s="5">
        <v>0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5">
        <v>0</v>
      </c>
      <c r="M9347" s="5">
        <v>0</v>
      </c>
      <c r="N9347" s="5">
        <v>0</v>
      </c>
      <c r="O9347" s="5">
        <v>0</v>
      </c>
      <c r="P9347" s="5">
        <v>10</v>
      </c>
      <c r="Q9347" s="5">
        <v>0</v>
      </c>
      <c r="R9347" s="5">
        <v>0</v>
      </c>
      <c r="S9347" s="5" t="s">
        <v>26</v>
      </c>
      <c r="T9347" s="5"/>
    </row>
    <row r="9348" spans="1:20" x14ac:dyDescent="0.25">
      <c r="A9348" s="5">
        <f>9341</f>
      </c>
      <c r="B9348" s="5" t="s">
        <v>9367</v>
      </c>
      <c r="C9348" s="5" t="s">
        <v>26</v>
      </c>
      <c r="D9348" s="5" t="s">
        <v>26</v>
      </c>
      <c r="E9348" s="5">
        <v>0</v>
      </c>
      <c r="F9348" s="5">
        <v>0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5">
        <v>0</v>
      </c>
      <c r="M9348" s="5">
        <v>0</v>
      </c>
      <c r="N9348" s="5">
        <v>0</v>
      </c>
      <c r="O9348" s="5">
        <v>0</v>
      </c>
      <c r="P9348" s="5">
        <v>10</v>
      </c>
      <c r="Q9348" s="5">
        <v>0</v>
      </c>
      <c r="R9348" s="5">
        <v>0</v>
      </c>
      <c r="S9348" s="5" t="s">
        <v>26</v>
      </c>
      <c r="T9348" s="5"/>
    </row>
    <row r="9349" spans="1:20" x14ac:dyDescent="0.25">
      <c r="A9349" s="5">
        <f>9342</f>
      </c>
      <c r="B9349" s="5" t="s">
        <v>9368</v>
      </c>
      <c r="C9349" s="5" t="s">
        <v>26</v>
      </c>
      <c r="D9349" s="5" t="s">
        <v>26</v>
      </c>
      <c r="E9349" s="5">
        <v>0</v>
      </c>
      <c r="F9349" s="5">
        <v>0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5">
        <v>0</v>
      </c>
      <c r="M9349" s="5">
        <v>0</v>
      </c>
      <c r="N9349" s="5">
        <v>0</v>
      </c>
      <c r="O9349" s="5">
        <v>0</v>
      </c>
      <c r="P9349" s="5">
        <v>10</v>
      </c>
      <c r="Q9349" s="5">
        <v>0</v>
      </c>
      <c r="R9349" s="5">
        <v>0</v>
      </c>
      <c r="S9349" s="5" t="s">
        <v>26</v>
      </c>
      <c r="T9349" s="5"/>
    </row>
    <row r="9350" spans="1:20" x14ac:dyDescent="0.25">
      <c r="A9350" s="5">
        <f>9343</f>
      </c>
      <c r="B9350" s="5" t="s">
        <v>9369</v>
      </c>
      <c r="C9350" s="5" t="s">
        <v>26</v>
      </c>
      <c r="D9350" s="5" t="s">
        <v>26</v>
      </c>
      <c r="E9350" s="5">
        <v>0</v>
      </c>
      <c r="F9350" s="5">
        <v>0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5">
        <v>0</v>
      </c>
      <c r="M9350" s="5">
        <v>0</v>
      </c>
      <c r="N9350" s="5">
        <v>0</v>
      </c>
      <c r="O9350" s="5">
        <v>0</v>
      </c>
      <c r="P9350" s="5">
        <v>10</v>
      </c>
      <c r="Q9350" s="5">
        <v>0</v>
      </c>
      <c r="R9350" s="5">
        <v>0</v>
      </c>
      <c r="S9350" s="5" t="s">
        <v>26</v>
      </c>
      <c r="T9350" s="5"/>
    </row>
    <row r="9351" spans="1:20" x14ac:dyDescent="0.25">
      <c r="A9351" s="5">
        <f>9344</f>
      </c>
      <c r="B9351" s="5" t="s">
        <v>9370</v>
      </c>
      <c r="C9351" s="5" t="s">
        <v>26</v>
      </c>
      <c r="D9351" s="5" t="s">
        <v>26</v>
      </c>
      <c r="E9351" s="5">
        <v>0</v>
      </c>
      <c r="F9351" s="5">
        <v>0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5">
        <v>0</v>
      </c>
      <c r="M9351" s="5">
        <v>0</v>
      </c>
      <c r="N9351" s="5">
        <v>0</v>
      </c>
      <c r="O9351" s="5">
        <v>0</v>
      </c>
      <c r="P9351" s="5">
        <v>10</v>
      </c>
      <c r="Q9351" s="5">
        <v>0</v>
      </c>
      <c r="R9351" s="5">
        <v>0</v>
      </c>
      <c r="S9351" s="5" t="s">
        <v>26</v>
      </c>
      <c r="T9351" s="5"/>
    </row>
    <row r="9352" spans="1:20" x14ac:dyDescent="0.25">
      <c r="A9352" s="5">
        <f>9345</f>
      </c>
      <c r="B9352" s="5" t="s">
        <v>9371</v>
      </c>
      <c r="C9352" s="5" t="s">
        <v>26</v>
      </c>
      <c r="D9352" s="5" t="s">
        <v>26</v>
      </c>
      <c r="E9352" s="5">
        <v>0</v>
      </c>
      <c r="F9352" s="5">
        <v>0</v>
      </c>
      <c r="G9352" s="5">
        <v>0</v>
      </c>
      <c r="H9352" s="5">
        <v>0</v>
      </c>
      <c r="I9352" s="5">
        <v>0</v>
      </c>
      <c r="J9352" s="5">
        <v>0</v>
      </c>
      <c r="K9352" s="5">
        <v>0</v>
      </c>
      <c r="L9352" s="5">
        <v>0</v>
      </c>
      <c r="M9352" s="5">
        <v>0</v>
      </c>
      <c r="N9352" s="5">
        <v>0</v>
      </c>
      <c r="O9352" s="5">
        <v>0</v>
      </c>
      <c r="P9352" s="5">
        <v>10</v>
      </c>
      <c r="Q9352" s="5">
        <v>0</v>
      </c>
      <c r="R9352" s="5">
        <v>0</v>
      </c>
      <c r="S9352" s="5" t="s">
        <v>26</v>
      </c>
      <c r="T9352" s="5"/>
    </row>
    <row r="9353" spans="1:20" x14ac:dyDescent="0.25">
      <c r="A9353" s="5">
        <f>9346</f>
      </c>
      <c r="B9353" s="5" t="s">
        <v>9372</v>
      </c>
      <c r="C9353" s="5" t="s">
        <v>26</v>
      </c>
      <c r="D9353" s="5" t="s">
        <v>26</v>
      </c>
      <c r="E9353" s="5">
        <v>0</v>
      </c>
      <c r="F9353" s="5">
        <v>0</v>
      </c>
      <c r="G9353" s="5">
        <v>0</v>
      </c>
      <c r="H9353" s="5">
        <v>0</v>
      </c>
      <c r="I9353" s="5">
        <v>0</v>
      </c>
      <c r="J9353" s="5">
        <v>0</v>
      </c>
      <c r="K9353" s="5">
        <v>0</v>
      </c>
      <c r="L9353" s="5">
        <v>0</v>
      </c>
      <c r="M9353" s="5">
        <v>0</v>
      </c>
      <c r="N9353" s="5">
        <v>0</v>
      </c>
      <c r="O9353" s="5">
        <v>0</v>
      </c>
      <c r="P9353" s="5">
        <v>10</v>
      </c>
      <c r="Q9353" s="5">
        <v>0</v>
      </c>
      <c r="R9353" s="5">
        <v>0</v>
      </c>
      <c r="S9353" s="5" t="s">
        <v>26</v>
      </c>
      <c r="T9353" s="5"/>
    </row>
    <row r="9354" spans="1:20" x14ac:dyDescent="0.25">
      <c r="A9354" s="5">
        <f>9347</f>
      </c>
      <c r="B9354" s="5" t="s">
        <v>9373</v>
      </c>
      <c r="C9354" s="5" t="s">
        <v>26</v>
      </c>
      <c r="D9354" s="5" t="s">
        <v>26</v>
      </c>
      <c r="E9354" s="5">
        <v>0</v>
      </c>
      <c r="F9354" s="5">
        <v>0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5">
        <v>0</v>
      </c>
      <c r="M9354" s="5">
        <v>0</v>
      </c>
      <c r="N9354" s="5">
        <v>0</v>
      </c>
      <c r="O9354" s="5">
        <v>0</v>
      </c>
      <c r="P9354" s="5">
        <v>10</v>
      </c>
      <c r="Q9354" s="5">
        <v>0</v>
      </c>
      <c r="R9354" s="5">
        <v>0</v>
      </c>
      <c r="S9354" s="5" t="s">
        <v>26</v>
      </c>
      <c r="T9354" s="5"/>
    </row>
    <row r="9355" spans="1:20" x14ac:dyDescent="0.25">
      <c r="A9355" s="5">
        <f>9348</f>
      </c>
      <c r="B9355" s="5" t="s">
        <v>9374</v>
      </c>
      <c r="C9355" s="5" t="s">
        <v>26</v>
      </c>
      <c r="D9355" s="5" t="s">
        <v>26</v>
      </c>
      <c r="E9355" s="5">
        <v>0</v>
      </c>
      <c r="F9355" s="5">
        <v>0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5">
        <v>0</v>
      </c>
      <c r="M9355" s="5">
        <v>0</v>
      </c>
      <c r="N9355" s="5">
        <v>0</v>
      </c>
      <c r="O9355" s="5">
        <v>0</v>
      </c>
      <c r="P9355" s="5">
        <v>10</v>
      </c>
      <c r="Q9355" s="5">
        <v>0</v>
      </c>
      <c r="R9355" s="5">
        <v>0</v>
      </c>
      <c r="S9355" s="5" t="s">
        <v>26</v>
      </c>
      <c r="T9355" s="5"/>
    </row>
    <row r="9356" spans="1:20" x14ac:dyDescent="0.25">
      <c r="A9356" s="5">
        <f>9349</f>
      </c>
      <c r="B9356" s="5" t="s">
        <v>9375</v>
      </c>
      <c r="C9356" s="5" t="s">
        <v>26</v>
      </c>
      <c r="D9356" s="5" t="s">
        <v>26</v>
      </c>
      <c r="E9356" s="5">
        <v>0</v>
      </c>
      <c r="F9356" s="5">
        <v>0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5">
        <v>0</v>
      </c>
      <c r="M9356" s="5">
        <v>0</v>
      </c>
      <c r="N9356" s="5">
        <v>0</v>
      </c>
      <c r="O9356" s="5">
        <v>0</v>
      </c>
      <c r="P9356" s="5">
        <v>10</v>
      </c>
      <c r="Q9356" s="5">
        <v>0</v>
      </c>
      <c r="R9356" s="5">
        <v>0</v>
      </c>
      <c r="S9356" s="5" t="s">
        <v>26</v>
      </c>
      <c r="T9356" s="5"/>
    </row>
    <row r="9357" spans="1:20" x14ac:dyDescent="0.25">
      <c r="A9357" s="5">
        <f>9350</f>
      </c>
      <c r="B9357" s="5" t="s">
        <v>9376</v>
      </c>
      <c r="C9357" s="5" t="s">
        <v>26</v>
      </c>
      <c r="D9357" s="5" t="s">
        <v>26</v>
      </c>
      <c r="E9357" s="5">
        <v>0</v>
      </c>
      <c r="F9357" s="5">
        <v>0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5">
        <v>0</v>
      </c>
      <c r="M9357" s="5">
        <v>0</v>
      </c>
      <c r="N9357" s="5">
        <v>0</v>
      </c>
      <c r="O9357" s="5">
        <v>0</v>
      </c>
      <c r="P9357" s="5">
        <v>10</v>
      </c>
      <c r="Q9357" s="5">
        <v>0</v>
      </c>
      <c r="R9357" s="5">
        <v>0</v>
      </c>
      <c r="S9357" s="5" t="s">
        <v>26</v>
      </c>
      <c r="T9357" s="5"/>
    </row>
    <row r="9358" spans="1:20" x14ac:dyDescent="0.25">
      <c r="A9358" s="5">
        <f>9351</f>
      </c>
      <c r="B9358" s="5" t="s">
        <v>9377</v>
      </c>
      <c r="C9358" s="5" t="s">
        <v>26</v>
      </c>
      <c r="D9358" s="5" t="s">
        <v>26</v>
      </c>
      <c r="E9358" s="5">
        <v>0</v>
      </c>
      <c r="F9358" s="5">
        <v>0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5">
        <v>0</v>
      </c>
      <c r="M9358" s="5">
        <v>0</v>
      </c>
      <c r="N9358" s="5">
        <v>0</v>
      </c>
      <c r="O9358" s="5">
        <v>0</v>
      </c>
      <c r="P9358" s="5">
        <v>10</v>
      </c>
      <c r="Q9358" s="5">
        <v>0</v>
      </c>
      <c r="R9358" s="5">
        <v>0</v>
      </c>
      <c r="S9358" s="5" t="s">
        <v>26</v>
      </c>
      <c r="T9358" s="5"/>
    </row>
    <row r="9359" spans="1:20" x14ac:dyDescent="0.25">
      <c r="A9359" s="5">
        <f>9352</f>
      </c>
      <c r="B9359" s="5" t="s">
        <v>9378</v>
      </c>
      <c r="C9359" s="5" t="s">
        <v>26</v>
      </c>
      <c r="D9359" s="5" t="s">
        <v>26</v>
      </c>
      <c r="E9359" s="5">
        <v>0</v>
      </c>
      <c r="F9359" s="5">
        <v>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5">
        <v>0</v>
      </c>
      <c r="M9359" s="5">
        <v>0</v>
      </c>
      <c r="N9359" s="5">
        <v>0</v>
      </c>
      <c r="O9359" s="5">
        <v>0</v>
      </c>
      <c r="P9359" s="5">
        <v>10</v>
      </c>
      <c r="Q9359" s="5">
        <v>0</v>
      </c>
      <c r="R9359" s="5">
        <v>0</v>
      </c>
      <c r="S9359" s="5" t="s">
        <v>26</v>
      </c>
      <c r="T9359" s="5"/>
    </row>
    <row r="9360" spans="1:20" x14ac:dyDescent="0.25">
      <c r="A9360" s="5">
        <f>9353</f>
      </c>
      <c r="B9360" s="5" t="s">
        <v>9379</v>
      </c>
      <c r="C9360" s="5" t="s">
        <v>26</v>
      </c>
      <c r="D9360" s="5" t="s">
        <v>26</v>
      </c>
      <c r="E9360" s="5">
        <v>0</v>
      </c>
      <c r="F9360" s="5">
        <v>0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5">
        <v>0</v>
      </c>
      <c r="M9360" s="5">
        <v>0</v>
      </c>
      <c r="N9360" s="5">
        <v>0</v>
      </c>
      <c r="O9360" s="5">
        <v>0</v>
      </c>
      <c r="P9360" s="5">
        <v>10</v>
      </c>
      <c r="Q9360" s="5">
        <v>0</v>
      </c>
      <c r="R9360" s="5">
        <v>0</v>
      </c>
      <c r="S9360" s="5" t="s">
        <v>26</v>
      </c>
      <c r="T9360" s="5"/>
    </row>
    <row r="9361" spans="1:20" x14ac:dyDescent="0.25">
      <c r="A9361" s="5">
        <f>9354</f>
      </c>
      <c r="B9361" s="5" t="s">
        <v>9380</v>
      </c>
      <c r="C9361" s="5" t="s">
        <v>26</v>
      </c>
      <c r="D9361" s="5" t="s">
        <v>26</v>
      </c>
      <c r="E9361" s="5">
        <v>0</v>
      </c>
      <c r="F9361" s="5">
        <v>0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5">
        <v>0</v>
      </c>
      <c r="M9361" s="5">
        <v>0</v>
      </c>
      <c r="N9361" s="5">
        <v>0</v>
      </c>
      <c r="O9361" s="5">
        <v>0</v>
      </c>
      <c r="P9361" s="5">
        <v>10</v>
      </c>
      <c r="Q9361" s="5">
        <v>0</v>
      </c>
      <c r="R9361" s="5">
        <v>0</v>
      </c>
      <c r="S9361" s="5" t="s">
        <v>26</v>
      </c>
      <c r="T9361" s="5"/>
    </row>
    <row r="9362" spans="1:20" x14ac:dyDescent="0.25">
      <c r="A9362" s="5">
        <f>9355</f>
      </c>
      <c r="B9362" s="5" t="s">
        <v>9381</v>
      </c>
      <c r="C9362" s="5" t="s">
        <v>26</v>
      </c>
      <c r="D9362" s="5" t="s">
        <v>26</v>
      </c>
      <c r="E9362" s="5">
        <v>0</v>
      </c>
      <c r="F9362" s="5">
        <v>0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5">
        <v>0</v>
      </c>
      <c r="M9362" s="5">
        <v>0</v>
      </c>
      <c r="N9362" s="5">
        <v>0</v>
      </c>
      <c r="O9362" s="5">
        <v>0</v>
      </c>
      <c r="P9362" s="5">
        <v>10</v>
      </c>
      <c r="Q9362" s="5">
        <v>0</v>
      </c>
      <c r="R9362" s="5">
        <v>0</v>
      </c>
      <c r="S9362" s="5" t="s">
        <v>26</v>
      </c>
      <c r="T9362" s="5"/>
    </row>
    <row r="9363" spans="1:20" x14ac:dyDescent="0.25">
      <c r="A9363" s="5">
        <f>9356</f>
      </c>
      <c r="B9363" s="5" t="s">
        <v>9382</v>
      </c>
      <c r="C9363" s="5" t="s">
        <v>26</v>
      </c>
      <c r="D9363" s="5" t="s">
        <v>26</v>
      </c>
      <c r="E9363" s="5">
        <v>0</v>
      </c>
      <c r="F9363" s="5">
        <v>0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5">
        <v>0</v>
      </c>
      <c r="M9363" s="5">
        <v>0</v>
      </c>
      <c r="N9363" s="5">
        <v>0</v>
      </c>
      <c r="O9363" s="5">
        <v>0</v>
      </c>
      <c r="P9363" s="5">
        <v>10</v>
      </c>
      <c r="Q9363" s="5">
        <v>0</v>
      </c>
      <c r="R9363" s="5">
        <v>0</v>
      </c>
      <c r="S9363" s="5" t="s">
        <v>26</v>
      </c>
      <c r="T9363" s="5"/>
    </row>
    <row r="9364" spans="1:20" x14ac:dyDescent="0.25">
      <c r="A9364" s="5">
        <f>9357</f>
      </c>
      <c r="B9364" s="5" t="s">
        <v>9383</v>
      </c>
      <c r="C9364" s="5" t="s">
        <v>26</v>
      </c>
      <c r="D9364" s="5" t="s">
        <v>26</v>
      </c>
      <c r="E9364" s="5">
        <v>0</v>
      </c>
      <c r="F9364" s="5">
        <v>0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5">
        <v>0</v>
      </c>
      <c r="M9364" s="5">
        <v>0</v>
      </c>
      <c r="N9364" s="5">
        <v>0</v>
      </c>
      <c r="O9364" s="5">
        <v>0</v>
      </c>
      <c r="P9364" s="5">
        <v>10</v>
      </c>
      <c r="Q9364" s="5">
        <v>0</v>
      </c>
      <c r="R9364" s="5">
        <v>0</v>
      </c>
      <c r="S9364" s="5" t="s">
        <v>26</v>
      </c>
      <c r="T9364" s="5"/>
    </row>
    <row r="9365" spans="1:20" x14ac:dyDescent="0.25">
      <c r="A9365" s="5">
        <f>9358</f>
      </c>
      <c r="B9365" s="5" t="s">
        <v>9384</v>
      </c>
      <c r="C9365" s="5" t="s">
        <v>26</v>
      </c>
      <c r="D9365" s="5" t="s">
        <v>26</v>
      </c>
      <c r="E9365" s="5">
        <v>0</v>
      </c>
      <c r="F9365" s="5">
        <v>0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5">
        <v>0</v>
      </c>
      <c r="M9365" s="5">
        <v>0</v>
      </c>
      <c r="N9365" s="5">
        <v>0</v>
      </c>
      <c r="O9365" s="5">
        <v>0</v>
      </c>
      <c r="P9365" s="5">
        <v>10</v>
      </c>
      <c r="Q9365" s="5">
        <v>0</v>
      </c>
      <c r="R9365" s="5">
        <v>0</v>
      </c>
      <c r="S9365" s="5" t="s">
        <v>26</v>
      </c>
      <c r="T9365" s="5"/>
    </row>
    <row r="9366" spans="1:20" x14ac:dyDescent="0.25">
      <c r="A9366" s="5">
        <f>9359</f>
      </c>
      <c r="B9366" s="5" t="s">
        <v>9385</v>
      </c>
      <c r="C9366" s="5" t="s">
        <v>26</v>
      </c>
      <c r="D9366" s="5" t="s">
        <v>26</v>
      </c>
      <c r="E9366" s="5">
        <v>0</v>
      </c>
      <c r="F9366" s="5">
        <v>0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5">
        <v>0</v>
      </c>
      <c r="M9366" s="5">
        <v>0</v>
      </c>
      <c r="N9366" s="5">
        <v>0</v>
      </c>
      <c r="O9366" s="5">
        <v>0</v>
      </c>
      <c r="P9366" s="5">
        <v>10</v>
      </c>
      <c r="Q9366" s="5">
        <v>0</v>
      </c>
      <c r="R9366" s="5">
        <v>0</v>
      </c>
      <c r="S9366" s="5" t="s">
        <v>26</v>
      </c>
      <c r="T9366" s="5"/>
    </row>
    <row r="9367" spans="1:20" x14ac:dyDescent="0.25">
      <c r="A9367" s="5">
        <f>9360</f>
      </c>
      <c r="B9367" s="5" t="s">
        <v>9386</v>
      </c>
      <c r="C9367" s="5" t="s">
        <v>26</v>
      </c>
      <c r="D9367" s="5" t="s">
        <v>26</v>
      </c>
      <c r="E9367" s="5">
        <v>0</v>
      </c>
      <c r="F9367" s="5">
        <v>0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5">
        <v>0</v>
      </c>
      <c r="M9367" s="5">
        <v>0</v>
      </c>
      <c r="N9367" s="5">
        <v>0</v>
      </c>
      <c r="O9367" s="5">
        <v>0</v>
      </c>
      <c r="P9367" s="5">
        <v>10</v>
      </c>
      <c r="Q9367" s="5">
        <v>0</v>
      </c>
      <c r="R9367" s="5">
        <v>0</v>
      </c>
      <c r="S9367" s="5" t="s">
        <v>26</v>
      </c>
      <c r="T9367" s="5"/>
    </row>
    <row r="9368" spans="1:20" x14ac:dyDescent="0.25">
      <c r="A9368" s="5">
        <f>9361</f>
      </c>
      <c r="B9368" s="5" t="s">
        <v>9387</v>
      </c>
      <c r="C9368" s="5" t="s">
        <v>26</v>
      </c>
      <c r="D9368" s="5" t="s">
        <v>26</v>
      </c>
      <c r="E9368" s="5">
        <v>0</v>
      </c>
      <c r="F9368" s="5">
        <v>0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5">
        <v>0</v>
      </c>
      <c r="M9368" s="5">
        <v>0</v>
      </c>
      <c r="N9368" s="5">
        <v>0</v>
      </c>
      <c r="O9368" s="5">
        <v>0</v>
      </c>
      <c r="P9368" s="5">
        <v>10</v>
      </c>
      <c r="Q9368" s="5">
        <v>0</v>
      </c>
      <c r="R9368" s="5">
        <v>0</v>
      </c>
      <c r="S9368" s="5" t="s">
        <v>26</v>
      </c>
      <c r="T9368" s="5"/>
    </row>
    <row r="9369" spans="1:20" x14ac:dyDescent="0.25">
      <c r="A9369" s="5">
        <f>9362</f>
      </c>
      <c r="B9369" s="5" t="s">
        <v>9388</v>
      </c>
      <c r="C9369" s="5" t="s">
        <v>26</v>
      </c>
      <c r="D9369" s="5" t="s">
        <v>26</v>
      </c>
      <c r="E9369" s="5">
        <v>0</v>
      </c>
      <c r="F9369" s="5">
        <v>0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5">
        <v>0</v>
      </c>
      <c r="M9369" s="5">
        <v>0</v>
      </c>
      <c r="N9369" s="5">
        <v>0</v>
      </c>
      <c r="O9369" s="5">
        <v>0</v>
      </c>
      <c r="P9369" s="5">
        <v>10</v>
      </c>
      <c r="Q9369" s="5">
        <v>0</v>
      </c>
      <c r="R9369" s="5">
        <v>0</v>
      </c>
      <c r="S9369" s="5" t="s">
        <v>26</v>
      </c>
      <c r="T9369" s="5"/>
    </row>
    <row r="9370" spans="1:20" x14ac:dyDescent="0.25">
      <c r="A9370" s="5">
        <f>9363</f>
      </c>
      <c r="B9370" s="5" t="s">
        <v>9389</v>
      </c>
      <c r="C9370" s="5" t="s">
        <v>26</v>
      </c>
      <c r="D9370" s="5" t="s">
        <v>26</v>
      </c>
      <c r="E9370" s="5">
        <v>0</v>
      </c>
      <c r="F9370" s="5">
        <v>0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5">
        <v>0</v>
      </c>
      <c r="M9370" s="5">
        <v>0</v>
      </c>
      <c r="N9370" s="5">
        <v>0</v>
      </c>
      <c r="O9370" s="5">
        <v>0</v>
      </c>
      <c r="P9370" s="5">
        <v>10</v>
      </c>
      <c r="Q9370" s="5">
        <v>0</v>
      </c>
      <c r="R9370" s="5">
        <v>0</v>
      </c>
      <c r="S9370" s="5" t="s">
        <v>26</v>
      </c>
      <c r="T9370" s="5"/>
    </row>
    <row r="9371" spans="1:20" x14ac:dyDescent="0.25">
      <c r="A9371" s="5">
        <f>9364</f>
      </c>
      <c r="B9371" s="5" t="s">
        <v>9390</v>
      </c>
      <c r="C9371" s="5" t="s">
        <v>26</v>
      </c>
      <c r="D9371" s="5" t="s">
        <v>26</v>
      </c>
      <c r="E9371" s="5">
        <v>0</v>
      </c>
      <c r="F9371" s="5">
        <v>0</v>
      </c>
      <c r="G9371" s="5">
        <v>0</v>
      </c>
      <c r="H9371" s="5">
        <v>0</v>
      </c>
      <c r="I9371" s="5">
        <v>0</v>
      </c>
      <c r="J9371" s="5">
        <v>0</v>
      </c>
      <c r="K9371" s="5">
        <v>0</v>
      </c>
      <c r="L9371" s="5">
        <v>0</v>
      </c>
      <c r="M9371" s="5">
        <v>0</v>
      </c>
      <c r="N9371" s="5">
        <v>0</v>
      </c>
      <c r="O9371" s="5">
        <v>0</v>
      </c>
      <c r="P9371" s="5">
        <v>10</v>
      </c>
      <c r="Q9371" s="5">
        <v>0</v>
      </c>
      <c r="R9371" s="5">
        <v>0</v>
      </c>
      <c r="S9371" s="5" t="s">
        <v>26</v>
      </c>
      <c r="T9371" s="5"/>
    </row>
    <row r="9372" spans="1:20" x14ac:dyDescent="0.25">
      <c r="A9372" s="5">
        <f>9365</f>
      </c>
      <c r="B9372" s="5" t="s">
        <v>9391</v>
      </c>
      <c r="C9372" s="5" t="s">
        <v>26</v>
      </c>
      <c r="D9372" s="5" t="s">
        <v>26</v>
      </c>
      <c r="E9372" s="5">
        <v>0</v>
      </c>
      <c r="F9372" s="5">
        <v>0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5">
        <v>0</v>
      </c>
      <c r="M9372" s="5">
        <v>0</v>
      </c>
      <c r="N9372" s="5">
        <v>0</v>
      </c>
      <c r="O9372" s="5">
        <v>0</v>
      </c>
      <c r="P9372" s="5">
        <v>10</v>
      </c>
      <c r="Q9372" s="5">
        <v>0</v>
      </c>
      <c r="R9372" s="5">
        <v>0</v>
      </c>
      <c r="S9372" s="5" t="s">
        <v>26</v>
      </c>
      <c r="T9372" s="5"/>
    </row>
    <row r="9373" spans="1:20" x14ac:dyDescent="0.25">
      <c r="A9373" s="5">
        <f>9366</f>
      </c>
      <c r="B9373" s="5" t="s">
        <v>9392</v>
      </c>
      <c r="C9373" s="5" t="s">
        <v>26</v>
      </c>
      <c r="D9373" s="5" t="s">
        <v>26</v>
      </c>
      <c r="E9373" s="5">
        <v>0</v>
      </c>
      <c r="F9373" s="5">
        <v>0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5">
        <v>0</v>
      </c>
      <c r="M9373" s="5">
        <v>0</v>
      </c>
      <c r="N9373" s="5">
        <v>0</v>
      </c>
      <c r="O9373" s="5">
        <v>0</v>
      </c>
      <c r="P9373" s="5">
        <v>10</v>
      </c>
      <c r="Q9373" s="5">
        <v>0</v>
      </c>
      <c r="R9373" s="5">
        <v>0</v>
      </c>
      <c r="S9373" s="5" t="s">
        <v>26</v>
      </c>
      <c r="T9373" s="5"/>
    </row>
    <row r="9374" spans="1:20" x14ac:dyDescent="0.25">
      <c r="A9374" s="5">
        <f>9367</f>
      </c>
      <c r="B9374" s="5" t="s">
        <v>9393</v>
      </c>
      <c r="C9374" s="5" t="s">
        <v>26</v>
      </c>
      <c r="D9374" s="5" t="s">
        <v>26</v>
      </c>
      <c r="E9374" s="5">
        <v>0</v>
      </c>
      <c r="F9374" s="5">
        <v>0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5">
        <v>0</v>
      </c>
      <c r="M9374" s="5">
        <v>0</v>
      </c>
      <c r="N9374" s="5">
        <v>0</v>
      </c>
      <c r="O9374" s="5">
        <v>0</v>
      </c>
      <c r="P9374" s="5">
        <v>10</v>
      </c>
      <c r="Q9374" s="5">
        <v>0</v>
      </c>
      <c r="R9374" s="5">
        <v>0</v>
      </c>
      <c r="S9374" s="5" t="s">
        <v>26</v>
      </c>
      <c r="T9374" s="5"/>
    </row>
    <row r="9375" spans="1:20" x14ac:dyDescent="0.25">
      <c r="A9375" s="5">
        <f>9368</f>
      </c>
      <c r="B9375" s="5" t="s">
        <v>9394</v>
      </c>
      <c r="C9375" s="5" t="s">
        <v>26</v>
      </c>
      <c r="D9375" s="5" t="s">
        <v>26</v>
      </c>
      <c r="E9375" s="5">
        <v>0</v>
      </c>
      <c r="F9375" s="5">
        <v>0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5">
        <v>0</v>
      </c>
      <c r="M9375" s="5">
        <v>0</v>
      </c>
      <c r="N9375" s="5">
        <v>0</v>
      </c>
      <c r="O9375" s="5">
        <v>0</v>
      </c>
      <c r="P9375" s="5">
        <v>10</v>
      </c>
      <c r="Q9375" s="5">
        <v>0</v>
      </c>
      <c r="R9375" s="5">
        <v>0</v>
      </c>
      <c r="S9375" s="5" t="s">
        <v>26</v>
      </c>
      <c r="T9375" s="5"/>
    </row>
    <row r="9376" spans="1:20" x14ac:dyDescent="0.25">
      <c r="A9376" s="5">
        <f>9369</f>
      </c>
      <c r="B9376" s="5" t="s">
        <v>9395</v>
      </c>
      <c r="C9376" s="5" t="s">
        <v>26</v>
      </c>
      <c r="D9376" s="5" t="s">
        <v>26</v>
      </c>
      <c r="E9376" s="5">
        <v>0</v>
      </c>
      <c r="F9376" s="5">
        <v>0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5">
        <v>0</v>
      </c>
      <c r="M9376" s="5">
        <v>0</v>
      </c>
      <c r="N9376" s="5">
        <v>0</v>
      </c>
      <c r="O9376" s="5">
        <v>0</v>
      </c>
      <c r="P9376" s="5">
        <v>10</v>
      </c>
      <c r="Q9376" s="5">
        <v>0</v>
      </c>
      <c r="R9376" s="5">
        <v>0</v>
      </c>
      <c r="S9376" s="5" t="s">
        <v>26</v>
      </c>
      <c r="T9376" s="5"/>
    </row>
    <row r="9377" spans="1:20" x14ac:dyDescent="0.25">
      <c r="A9377" s="5">
        <f>9370</f>
      </c>
      <c r="B9377" s="5" t="s">
        <v>9396</v>
      </c>
      <c r="C9377" s="5" t="s">
        <v>26</v>
      </c>
      <c r="D9377" s="5" t="s">
        <v>26</v>
      </c>
      <c r="E9377" s="5">
        <v>0</v>
      </c>
      <c r="F9377" s="5">
        <v>0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5">
        <v>0</v>
      </c>
      <c r="M9377" s="5">
        <v>0</v>
      </c>
      <c r="N9377" s="5">
        <v>0</v>
      </c>
      <c r="O9377" s="5">
        <v>0</v>
      </c>
      <c r="P9377" s="5">
        <v>10</v>
      </c>
      <c r="Q9377" s="5">
        <v>0</v>
      </c>
      <c r="R9377" s="5">
        <v>0</v>
      </c>
      <c r="S9377" s="5" t="s">
        <v>26</v>
      </c>
      <c r="T9377" s="5"/>
    </row>
    <row r="9378" spans="1:20" x14ac:dyDescent="0.25">
      <c r="A9378" s="5">
        <f>9371</f>
      </c>
      <c r="B9378" s="5" t="s">
        <v>9397</v>
      </c>
      <c r="C9378" s="5" t="s">
        <v>26</v>
      </c>
      <c r="D9378" s="5" t="s">
        <v>26</v>
      </c>
      <c r="E9378" s="5">
        <v>0</v>
      </c>
      <c r="F9378" s="5">
        <v>0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5">
        <v>0</v>
      </c>
      <c r="M9378" s="5">
        <v>0</v>
      </c>
      <c r="N9378" s="5">
        <v>0</v>
      </c>
      <c r="O9378" s="5">
        <v>0</v>
      </c>
      <c r="P9378" s="5">
        <v>10</v>
      </c>
      <c r="Q9378" s="5">
        <v>0</v>
      </c>
      <c r="R9378" s="5">
        <v>0</v>
      </c>
      <c r="S9378" s="5" t="s">
        <v>26</v>
      </c>
      <c r="T9378" s="5"/>
    </row>
    <row r="9379" spans="1:20" x14ac:dyDescent="0.25">
      <c r="A9379" s="5">
        <f>9372</f>
      </c>
      <c r="B9379" s="5" t="s">
        <v>9398</v>
      </c>
      <c r="C9379" s="5" t="s">
        <v>26</v>
      </c>
      <c r="D9379" s="5" t="s">
        <v>26</v>
      </c>
      <c r="E9379" s="5">
        <v>0</v>
      </c>
      <c r="F9379" s="5">
        <v>0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5">
        <v>0</v>
      </c>
      <c r="M9379" s="5">
        <v>0</v>
      </c>
      <c r="N9379" s="5">
        <v>0</v>
      </c>
      <c r="O9379" s="5">
        <v>0</v>
      </c>
      <c r="P9379" s="5">
        <v>10</v>
      </c>
      <c r="Q9379" s="5">
        <v>0</v>
      </c>
      <c r="R9379" s="5">
        <v>0</v>
      </c>
      <c r="S9379" s="5" t="s">
        <v>26</v>
      </c>
      <c r="T9379" s="5"/>
    </row>
    <row r="9380" spans="1:20" x14ac:dyDescent="0.25">
      <c r="A9380" s="5">
        <f>9373</f>
      </c>
      <c r="B9380" s="5" t="s">
        <v>9399</v>
      </c>
      <c r="C9380" s="5" t="s">
        <v>26</v>
      </c>
      <c r="D9380" s="5" t="s">
        <v>26</v>
      </c>
      <c r="E9380" s="5">
        <v>0</v>
      </c>
      <c r="F9380" s="5">
        <v>0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5">
        <v>0</v>
      </c>
      <c r="M9380" s="5">
        <v>0</v>
      </c>
      <c r="N9380" s="5">
        <v>0</v>
      </c>
      <c r="O9380" s="5">
        <v>0</v>
      </c>
      <c r="P9380" s="5">
        <v>10</v>
      </c>
      <c r="Q9380" s="5">
        <v>0</v>
      </c>
      <c r="R9380" s="5">
        <v>0</v>
      </c>
      <c r="S9380" s="5" t="s">
        <v>26</v>
      </c>
      <c r="T9380" s="5"/>
    </row>
    <row r="9381" spans="1:20" x14ac:dyDescent="0.25">
      <c r="A9381" s="5">
        <f>9374</f>
      </c>
      <c r="B9381" s="5" t="s">
        <v>9400</v>
      </c>
      <c r="C9381" s="5" t="s">
        <v>26</v>
      </c>
      <c r="D9381" s="5" t="s">
        <v>26</v>
      </c>
      <c r="E9381" s="5">
        <v>0</v>
      </c>
      <c r="F9381" s="5">
        <v>0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5">
        <v>0</v>
      </c>
      <c r="M9381" s="5">
        <v>0</v>
      </c>
      <c r="N9381" s="5">
        <v>0</v>
      </c>
      <c r="O9381" s="5">
        <v>0</v>
      </c>
      <c r="P9381" s="5">
        <v>10</v>
      </c>
      <c r="Q9381" s="5">
        <v>0</v>
      </c>
      <c r="R9381" s="5">
        <v>0</v>
      </c>
      <c r="S9381" s="5" t="s">
        <v>26</v>
      </c>
      <c r="T9381" s="5"/>
    </row>
    <row r="9382" spans="1:20" x14ac:dyDescent="0.25">
      <c r="A9382" s="5">
        <f>9375</f>
      </c>
      <c r="B9382" s="5" t="s">
        <v>9401</v>
      </c>
      <c r="C9382" s="5" t="s">
        <v>26</v>
      </c>
      <c r="D9382" s="5" t="s">
        <v>26</v>
      </c>
      <c r="E9382" s="5">
        <v>0</v>
      </c>
      <c r="F9382" s="5">
        <v>0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5">
        <v>0</v>
      </c>
      <c r="M9382" s="5">
        <v>0</v>
      </c>
      <c r="N9382" s="5">
        <v>0</v>
      </c>
      <c r="O9382" s="5">
        <v>0</v>
      </c>
      <c r="P9382" s="5">
        <v>10</v>
      </c>
      <c r="Q9382" s="5">
        <v>0</v>
      </c>
      <c r="R9382" s="5">
        <v>0</v>
      </c>
      <c r="S9382" s="5" t="s">
        <v>26</v>
      </c>
      <c r="T9382" s="5"/>
    </row>
    <row r="9383" spans="1:20" x14ac:dyDescent="0.25">
      <c r="A9383" s="5">
        <f>9376</f>
      </c>
      <c r="B9383" s="5" t="s">
        <v>9402</v>
      </c>
      <c r="C9383" s="5" t="s">
        <v>26</v>
      </c>
      <c r="D9383" s="5" t="s">
        <v>26</v>
      </c>
      <c r="E9383" s="5">
        <v>0</v>
      </c>
      <c r="F9383" s="5">
        <v>0</v>
      </c>
      <c r="G9383" s="5">
        <v>0</v>
      </c>
      <c r="H9383" s="5">
        <v>0</v>
      </c>
      <c r="I9383" s="5">
        <v>0</v>
      </c>
      <c r="J9383" s="5">
        <v>0</v>
      </c>
      <c r="K9383" s="5">
        <v>0</v>
      </c>
      <c r="L9383" s="5">
        <v>0</v>
      </c>
      <c r="M9383" s="5">
        <v>0</v>
      </c>
      <c r="N9383" s="5">
        <v>0</v>
      </c>
      <c r="O9383" s="5">
        <v>0</v>
      </c>
      <c r="P9383" s="5">
        <v>10</v>
      </c>
      <c r="Q9383" s="5">
        <v>0</v>
      </c>
      <c r="R9383" s="5">
        <v>0</v>
      </c>
      <c r="S9383" s="5" t="s">
        <v>26</v>
      </c>
      <c r="T9383" s="5"/>
    </row>
    <row r="9384" spans="1:20" x14ac:dyDescent="0.25">
      <c r="A9384" s="5">
        <f>9377</f>
      </c>
      <c r="B9384" s="5" t="s">
        <v>9403</v>
      </c>
      <c r="C9384" s="5" t="s">
        <v>26</v>
      </c>
      <c r="D9384" s="5" t="s">
        <v>26</v>
      </c>
      <c r="E9384" s="5">
        <v>0</v>
      </c>
      <c r="F9384" s="5">
        <v>0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5">
        <v>0</v>
      </c>
      <c r="M9384" s="5">
        <v>0</v>
      </c>
      <c r="N9384" s="5">
        <v>0</v>
      </c>
      <c r="O9384" s="5">
        <v>0</v>
      </c>
      <c r="P9384" s="5">
        <v>10</v>
      </c>
      <c r="Q9384" s="5">
        <v>0</v>
      </c>
      <c r="R9384" s="5">
        <v>0</v>
      </c>
      <c r="S9384" s="5" t="s">
        <v>26</v>
      </c>
      <c r="T9384" s="5"/>
    </row>
    <row r="9385" spans="1:20" x14ac:dyDescent="0.25">
      <c r="A9385" s="5">
        <f>9378</f>
      </c>
      <c r="B9385" s="5" t="s">
        <v>9404</v>
      </c>
      <c r="C9385" s="5" t="s">
        <v>26</v>
      </c>
      <c r="D9385" s="5" t="s">
        <v>26</v>
      </c>
      <c r="E9385" s="5">
        <v>0</v>
      </c>
      <c r="F9385" s="5">
        <v>0</v>
      </c>
      <c r="G9385" s="5">
        <v>0</v>
      </c>
      <c r="H9385" s="5">
        <v>0</v>
      </c>
      <c r="I9385" s="5">
        <v>0</v>
      </c>
      <c r="J9385" s="5">
        <v>0</v>
      </c>
      <c r="K9385" s="5">
        <v>0</v>
      </c>
      <c r="L9385" s="5">
        <v>0</v>
      </c>
      <c r="M9385" s="5">
        <v>0</v>
      </c>
      <c r="N9385" s="5">
        <v>0</v>
      </c>
      <c r="O9385" s="5">
        <v>0</v>
      </c>
      <c r="P9385" s="5">
        <v>10</v>
      </c>
      <c r="Q9385" s="5">
        <v>0</v>
      </c>
      <c r="R9385" s="5">
        <v>0</v>
      </c>
      <c r="S9385" s="5" t="s">
        <v>26</v>
      </c>
      <c r="T9385" s="5"/>
    </row>
    <row r="9386" spans="1:20" x14ac:dyDescent="0.25">
      <c r="A9386" s="5">
        <f>9379</f>
      </c>
      <c r="B9386" s="5" t="s">
        <v>9405</v>
      </c>
      <c r="C9386" s="5" t="s">
        <v>26</v>
      </c>
      <c r="D9386" s="5" t="s">
        <v>26</v>
      </c>
      <c r="E9386" s="5">
        <v>0</v>
      </c>
      <c r="F9386" s="5">
        <v>0</v>
      </c>
      <c r="G9386" s="5">
        <v>0</v>
      </c>
      <c r="H9386" s="5">
        <v>0</v>
      </c>
      <c r="I9386" s="5">
        <v>0</v>
      </c>
      <c r="J9386" s="5">
        <v>0</v>
      </c>
      <c r="K9386" s="5">
        <v>0</v>
      </c>
      <c r="L9386" s="5">
        <v>0</v>
      </c>
      <c r="M9386" s="5">
        <v>0</v>
      </c>
      <c r="N9386" s="5">
        <v>0</v>
      </c>
      <c r="O9386" s="5">
        <v>0</v>
      </c>
      <c r="P9386" s="5">
        <v>10</v>
      </c>
      <c r="Q9386" s="5">
        <v>0</v>
      </c>
      <c r="R9386" s="5">
        <v>0</v>
      </c>
      <c r="S9386" s="5" t="s">
        <v>26</v>
      </c>
      <c r="T9386" s="5"/>
    </row>
    <row r="9387" spans="1:20" x14ac:dyDescent="0.25">
      <c r="A9387" s="5">
        <f>9380</f>
      </c>
      <c r="B9387" s="5" t="s">
        <v>9406</v>
      </c>
      <c r="C9387" s="5" t="s">
        <v>26</v>
      </c>
      <c r="D9387" s="5" t="s">
        <v>26</v>
      </c>
      <c r="E9387" s="5">
        <v>0</v>
      </c>
      <c r="F9387" s="5">
        <v>0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5">
        <v>0</v>
      </c>
      <c r="M9387" s="5">
        <v>0</v>
      </c>
      <c r="N9387" s="5">
        <v>0</v>
      </c>
      <c r="O9387" s="5">
        <v>0</v>
      </c>
      <c r="P9387" s="5">
        <v>10</v>
      </c>
      <c r="Q9387" s="5">
        <v>0</v>
      </c>
      <c r="R9387" s="5">
        <v>0</v>
      </c>
      <c r="S9387" s="5" t="s">
        <v>26</v>
      </c>
      <c r="T9387" s="5"/>
    </row>
    <row r="9388" spans="1:20" x14ac:dyDescent="0.25">
      <c r="A9388" s="5">
        <f>9381</f>
      </c>
      <c r="B9388" s="5" t="s">
        <v>9407</v>
      </c>
      <c r="C9388" s="5" t="s">
        <v>26</v>
      </c>
      <c r="D9388" s="5" t="s">
        <v>26</v>
      </c>
      <c r="E9388" s="5">
        <v>0</v>
      </c>
      <c r="F9388" s="5">
        <v>0</v>
      </c>
      <c r="G9388" s="5">
        <v>0</v>
      </c>
      <c r="H9388" s="5">
        <v>0</v>
      </c>
      <c r="I9388" s="5">
        <v>0</v>
      </c>
      <c r="J9388" s="5">
        <v>0</v>
      </c>
      <c r="K9388" s="5">
        <v>0</v>
      </c>
      <c r="L9388" s="5">
        <v>0</v>
      </c>
      <c r="M9388" s="5">
        <v>0</v>
      </c>
      <c r="N9388" s="5">
        <v>0</v>
      </c>
      <c r="O9388" s="5">
        <v>0</v>
      </c>
      <c r="P9388" s="5">
        <v>10</v>
      </c>
      <c r="Q9388" s="5">
        <v>0</v>
      </c>
      <c r="R9388" s="5">
        <v>0</v>
      </c>
      <c r="S9388" s="5" t="s">
        <v>26</v>
      </c>
      <c r="T9388" s="5"/>
    </row>
    <row r="9389" spans="1:20" x14ac:dyDescent="0.25">
      <c r="A9389" s="5">
        <f>9382</f>
      </c>
      <c r="B9389" s="5" t="s">
        <v>9408</v>
      </c>
      <c r="C9389" s="5" t="s">
        <v>26</v>
      </c>
      <c r="D9389" s="5" t="s">
        <v>26</v>
      </c>
      <c r="E9389" s="5">
        <v>0</v>
      </c>
      <c r="F9389" s="5">
        <v>0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5">
        <v>0</v>
      </c>
      <c r="M9389" s="5">
        <v>0</v>
      </c>
      <c r="N9389" s="5">
        <v>0</v>
      </c>
      <c r="O9389" s="5">
        <v>0</v>
      </c>
      <c r="P9389" s="5">
        <v>10</v>
      </c>
      <c r="Q9389" s="5">
        <v>0</v>
      </c>
      <c r="R9389" s="5">
        <v>0</v>
      </c>
      <c r="S9389" s="5" t="s">
        <v>26</v>
      </c>
      <c r="T9389" s="5"/>
    </row>
    <row r="9390" spans="1:20" x14ac:dyDescent="0.25">
      <c r="A9390" s="5">
        <f>9383</f>
      </c>
      <c r="B9390" s="5" t="s">
        <v>9409</v>
      </c>
      <c r="C9390" s="5" t="s">
        <v>26</v>
      </c>
      <c r="D9390" s="5" t="s">
        <v>26</v>
      </c>
      <c r="E9390" s="5">
        <v>0</v>
      </c>
      <c r="F9390" s="5">
        <v>0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5">
        <v>0</v>
      </c>
      <c r="M9390" s="5">
        <v>0</v>
      </c>
      <c r="N9390" s="5">
        <v>0</v>
      </c>
      <c r="O9390" s="5">
        <v>0</v>
      </c>
      <c r="P9390" s="5">
        <v>10</v>
      </c>
      <c r="Q9390" s="5">
        <v>0</v>
      </c>
      <c r="R9390" s="5">
        <v>0</v>
      </c>
      <c r="S9390" s="5" t="s">
        <v>26</v>
      </c>
      <c r="T9390" s="5"/>
    </row>
    <row r="9391" spans="1:20" x14ac:dyDescent="0.25">
      <c r="A9391" s="5">
        <f>9384</f>
      </c>
      <c r="B9391" s="5" t="s">
        <v>9410</v>
      </c>
      <c r="C9391" s="5" t="s">
        <v>26</v>
      </c>
      <c r="D9391" s="5" t="s">
        <v>26</v>
      </c>
      <c r="E9391" s="5">
        <v>0</v>
      </c>
      <c r="F9391" s="5">
        <v>0</v>
      </c>
      <c r="G9391" s="5">
        <v>0</v>
      </c>
      <c r="H9391" s="5">
        <v>0</v>
      </c>
      <c r="I9391" s="5">
        <v>0</v>
      </c>
      <c r="J9391" s="5">
        <v>0</v>
      </c>
      <c r="K9391" s="5">
        <v>0</v>
      </c>
      <c r="L9391" s="5">
        <v>0</v>
      </c>
      <c r="M9391" s="5">
        <v>0</v>
      </c>
      <c r="N9391" s="5">
        <v>0</v>
      </c>
      <c r="O9391" s="5">
        <v>0</v>
      </c>
      <c r="P9391" s="5">
        <v>10</v>
      </c>
      <c r="Q9391" s="5">
        <v>0</v>
      </c>
      <c r="R9391" s="5">
        <v>0</v>
      </c>
      <c r="S9391" s="5" t="s">
        <v>26</v>
      </c>
      <c r="T9391" s="5"/>
    </row>
    <row r="9392" spans="1:20" x14ac:dyDescent="0.25">
      <c r="A9392" s="5">
        <f>9385</f>
      </c>
      <c r="B9392" s="5" t="s">
        <v>9411</v>
      </c>
      <c r="C9392" s="5" t="s">
        <v>26</v>
      </c>
      <c r="D9392" s="5" t="s">
        <v>26</v>
      </c>
      <c r="E9392" s="5">
        <v>0</v>
      </c>
      <c r="F9392" s="5">
        <v>0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5">
        <v>0</v>
      </c>
      <c r="M9392" s="5">
        <v>0</v>
      </c>
      <c r="N9392" s="5">
        <v>0</v>
      </c>
      <c r="O9392" s="5">
        <v>0</v>
      </c>
      <c r="P9392" s="5">
        <v>10</v>
      </c>
      <c r="Q9392" s="5">
        <v>0</v>
      </c>
      <c r="R9392" s="5">
        <v>0</v>
      </c>
      <c r="S9392" s="5" t="s">
        <v>26</v>
      </c>
      <c r="T9392" s="5"/>
    </row>
    <row r="9393" spans="1:20" x14ac:dyDescent="0.25">
      <c r="A9393" s="5">
        <f>9386</f>
      </c>
      <c r="B9393" s="5" t="s">
        <v>9412</v>
      </c>
      <c r="C9393" s="5" t="s">
        <v>26</v>
      </c>
      <c r="D9393" s="5" t="s">
        <v>26</v>
      </c>
      <c r="E9393" s="5">
        <v>0</v>
      </c>
      <c r="F9393" s="5">
        <v>0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5">
        <v>0</v>
      </c>
      <c r="M9393" s="5">
        <v>0</v>
      </c>
      <c r="N9393" s="5">
        <v>0</v>
      </c>
      <c r="O9393" s="5">
        <v>0</v>
      </c>
      <c r="P9393" s="5">
        <v>10</v>
      </c>
      <c r="Q9393" s="5">
        <v>0</v>
      </c>
      <c r="R9393" s="5">
        <v>0</v>
      </c>
      <c r="S9393" s="5" t="s">
        <v>26</v>
      </c>
      <c r="T9393" s="5"/>
    </row>
    <row r="9394" spans="1:20" x14ac:dyDescent="0.25">
      <c r="A9394" s="5">
        <f>9387</f>
      </c>
      <c r="B9394" s="5" t="s">
        <v>9413</v>
      </c>
      <c r="C9394" s="5" t="s">
        <v>26</v>
      </c>
      <c r="D9394" s="5" t="s">
        <v>26</v>
      </c>
      <c r="E9394" s="5">
        <v>0</v>
      </c>
      <c r="F9394" s="5">
        <v>0</v>
      </c>
      <c r="G9394" s="5">
        <v>0</v>
      </c>
      <c r="H9394" s="5">
        <v>0</v>
      </c>
      <c r="I9394" s="5">
        <v>0</v>
      </c>
      <c r="J9394" s="5">
        <v>0</v>
      </c>
      <c r="K9394" s="5">
        <v>0</v>
      </c>
      <c r="L9394" s="5">
        <v>0</v>
      </c>
      <c r="M9394" s="5">
        <v>0</v>
      </c>
      <c r="N9394" s="5">
        <v>0</v>
      </c>
      <c r="O9394" s="5">
        <v>0</v>
      </c>
      <c r="P9394" s="5">
        <v>10</v>
      </c>
      <c r="Q9394" s="5">
        <v>0</v>
      </c>
      <c r="R9394" s="5">
        <v>0</v>
      </c>
      <c r="S9394" s="5" t="s">
        <v>26</v>
      </c>
      <c r="T9394" s="5"/>
    </row>
    <row r="9395" spans="1:20" x14ac:dyDescent="0.25">
      <c r="A9395" s="5">
        <f>9388</f>
      </c>
      <c r="B9395" s="5" t="s">
        <v>9414</v>
      </c>
      <c r="C9395" s="5" t="s">
        <v>26</v>
      </c>
      <c r="D9395" s="5" t="s">
        <v>26</v>
      </c>
      <c r="E9395" s="5">
        <v>0</v>
      </c>
      <c r="F9395" s="5">
        <v>0</v>
      </c>
      <c r="G9395" s="5">
        <v>0</v>
      </c>
      <c r="H9395" s="5">
        <v>0</v>
      </c>
      <c r="I9395" s="5">
        <v>0</v>
      </c>
      <c r="J9395" s="5">
        <v>0</v>
      </c>
      <c r="K9395" s="5">
        <v>0</v>
      </c>
      <c r="L9395" s="5">
        <v>0</v>
      </c>
      <c r="M9395" s="5">
        <v>0</v>
      </c>
      <c r="N9395" s="5">
        <v>0</v>
      </c>
      <c r="O9395" s="5">
        <v>0</v>
      </c>
      <c r="P9395" s="5">
        <v>10</v>
      </c>
      <c r="Q9395" s="5">
        <v>0</v>
      </c>
      <c r="R9395" s="5">
        <v>0</v>
      </c>
      <c r="S9395" s="5" t="s">
        <v>26</v>
      </c>
      <c r="T9395" s="5"/>
    </row>
    <row r="9396" spans="1:20" x14ac:dyDescent="0.25">
      <c r="A9396" s="5">
        <f>9389</f>
      </c>
      <c r="B9396" s="5" t="s">
        <v>9415</v>
      </c>
      <c r="C9396" s="5" t="s">
        <v>26</v>
      </c>
      <c r="D9396" s="5" t="s">
        <v>26</v>
      </c>
      <c r="E9396" s="5">
        <v>0</v>
      </c>
      <c r="F9396" s="5">
        <v>0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5">
        <v>0</v>
      </c>
      <c r="M9396" s="5">
        <v>0</v>
      </c>
      <c r="N9396" s="5">
        <v>0</v>
      </c>
      <c r="O9396" s="5">
        <v>0</v>
      </c>
      <c r="P9396" s="5">
        <v>10</v>
      </c>
      <c r="Q9396" s="5">
        <v>0</v>
      </c>
      <c r="R9396" s="5">
        <v>0</v>
      </c>
      <c r="S9396" s="5" t="s">
        <v>26</v>
      </c>
      <c r="T9396" s="5"/>
    </row>
    <row r="9397" spans="1:20" x14ac:dyDescent="0.25">
      <c r="A9397" s="5">
        <f>9390</f>
      </c>
      <c r="B9397" s="5" t="s">
        <v>9416</v>
      </c>
      <c r="C9397" s="5" t="s">
        <v>26</v>
      </c>
      <c r="D9397" s="5" t="s">
        <v>26</v>
      </c>
      <c r="E9397" s="5">
        <v>0</v>
      </c>
      <c r="F9397" s="5">
        <v>0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5">
        <v>0</v>
      </c>
      <c r="M9397" s="5">
        <v>0</v>
      </c>
      <c r="N9397" s="5">
        <v>0</v>
      </c>
      <c r="O9397" s="5">
        <v>0</v>
      </c>
      <c r="P9397" s="5">
        <v>10</v>
      </c>
      <c r="Q9397" s="5">
        <v>0</v>
      </c>
      <c r="R9397" s="5">
        <v>0</v>
      </c>
      <c r="S9397" s="5" t="s">
        <v>26</v>
      </c>
      <c r="T9397" s="5"/>
    </row>
    <row r="9398" spans="1:20" x14ac:dyDescent="0.25">
      <c r="A9398" s="5">
        <f>9391</f>
      </c>
      <c r="B9398" s="5" t="s">
        <v>9417</v>
      </c>
      <c r="C9398" s="5" t="s">
        <v>26</v>
      </c>
      <c r="D9398" s="5" t="s">
        <v>26</v>
      </c>
      <c r="E9398" s="5">
        <v>0</v>
      </c>
      <c r="F9398" s="5">
        <v>0</v>
      </c>
      <c r="G9398" s="5">
        <v>0</v>
      </c>
      <c r="H9398" s="5">
        <v>0</v>
      </c>
      <c r="I9398" s="5">
        <v>0</v>
      </c>
      <c r="J9398" s="5">
        <v>0</v>
      </c>
      <c r="K9398" s="5">
        <v>0</v>
      </c>
      <c r="L9398" s="5">
        <v>0</v>
      </c>
      <c r="M9398" s="5">
        <v>0</v>
      </c>
      <c r="N9398" s="5">
        <v>0</v>
      </c>
      <c r="O9398" s="5">
        <v>0</v>
      </c>
      <c r="P9398" s="5">
        <v>10</v>
      </c>
      <c r="Q9398" s="5">
        <v>0</v>
      </c>
      <c r="R9398" s="5">
        <v>0</v>
      </c>
      <c r="S9398" s="5" t="s">
        <v>26</v>
      </c>
      <c r="T9398" s="5"/>
    </row>
    <row r="9399" spans="1:20" x14ac:dyDescent="0.25">
      <c r="A9399" s="5">
        <f>9392</f>
      </c>
      <c r="B9399" s="5" t="s">
        <v>9418</v>
      </c>
      <c r="C9399" s="5" t="s">
        <v>26</v>
      </c>
      <c r="D9399" s="5" t="s">
        <v>26</v>
      </c>
      <c r="E9399" s="5">
        <v>0</v>
      </c>
      <c r="F9399" s="5">
        <v>0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5">
        <v>0</v>
      </c>
      <c r="M9399" s="5">
        <v>0</v>
      </c>
      <c r="N9399" s="5">
        <v>0</v>
      </c>
      <c r="O9399" s="5">
        <v>0</v>
      </c>
      <c r="P9399" s="5">
        <v>10</v>
      </c>
      <c r="Q9399" s="5">
        <v>0</v>
      </c>
      <c r="R9399" s="5">
        <v>0</v>
      </c>
      <c r="S9399" s="5" t="s">
        <v>26</v>
      </c>
      <c r="T9399" s="5"/>
    </row>
    <row r="9400" spans="1:20" x14ac:dyDescent="0.25">
      <c r="A9400" s="5">
        <f>9393</f>
      </c>
      <c r="B9400" s="5" t="s">
        <v>9419</v>
      </c>
      <c r="C9400" s="5" t="s">
        <v>26</v>
      </c>
      <c r="D9400" s="5" t="s">
        <v>26</v>
      </c>
      <c r="E9400" s="5">
        <v>0</v>
      </c>
      <c r="F9400" s="5">
        <v>0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5">
        <v>0</v>
      </c>
      <c r="M9400" s="5">
        <v>0</v>
      </c>
      <c r="N9400" s="5">
        <v>0</v>
      </c>
      <c r="O9400" s="5">
        <v>0</v>
      </c>
      <c r="P9400" s="5">
        <v>10</v>
      </c>
      <c r="Q9400" s="5">
        <v>0</v>
      </c>
      <c r="R9400" s="5">
        <v>0</v>
      </c>
      <c r="S9400" s="5" t="s">
        <v>26</v>
      </c>
      <c r="T9400" s="5"/>
    </row>
    <row r="9401" spans="1:20" x14ac:dyDescent="0.25">
      <c r="A9401" s="5">
        <f>9394</f>
      </c>
      <c r="B9401" s="5" t="s">
        <v>9420</v>
      </c>
      <c r="C9401" s="5" t="s">
        <v>26</v>
      </c>
      <c r="D9401" s="5" t="s">
        <v>26</v>
      </c>
      <c r="E9401" s="5">
        <v>0</v>
      </c>
      <c r="F9401" s="5">
        <v>0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5">
        <v>0</v>
      </c>
      <c r="M9401" s="5">
        <v>0</v>
      </c>
      <c r="N9401" s="5">
        <v>0</v>
      </c>
      <c r="O9401" s="5">
        <v>0</v>
      </c>
      <c r="P9401" s="5">
        <v>10</v>
      </c>
      <c r="Q9401" s="5">
        <v>0</v>
      </c>
      <c r="R9401" s="5">
        <v>0</v>
      </c>
      <c r="S9401" s="5" t="s">
        <v>26</v>
      </c>
      <c r="T9401" s="5"/>
    </row>
    <row r="9402" spans="1:20" x14ac:dyDescent="0.25">
      <c r="A9402" s="5">
        <f>9395</f>
      </c>
      <c r="B9402" s="5" t="s">
        <v>9421</v>
      </c>
      <c r="C9402" s="5" t="s">
        <v>26</v>
      </c>
      <c r="D9402" s="5" t="s">
        <v>26</v>
      </c>
      <c r="E9402" s="5">
        <v>0</v>
      </c>
      <c r="F9402" s="5">
        <v>0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5">
        <v>0</v>
      </c>
      <c r="M9402" s="5">
        <v>0</v>
      </c>
      <c r="N9402" s="5">
        <v>0</v>
      </c>
      <c r="O9402" s="5">
        <v>0</v>
      </c>
      <c r="P9402" s="5">
        <v>10</v>
      </c>
      <c r="Q9402" s="5">
        <v>0</v>
      </c>
      <c r="R9402" s="5">
        <v>0</v>
      </c>
      <c r="S9402" s="5" t="s">
        <v>26</v>
      </c>
      <c r="T9402" s="5"/>
    </row>
    <row r="9403" spans="1:20" x14ac:dyDescent="0.25">
      <c r="A9403" s="5">
        <f>9396</f>
      </c>
      <c r="B9403" s="5" t="s">
        <v>9422</v>
      </c>
      <c r="C9403" s="5" t="s">
        <v>26</v>
      </c>
      <c r="D9403" s="5" t="s">
        <v>26</v>
      </c>
      <c r="E9403" s="5">
        <v>0</v>
      </c>
      <c r="F9403" s="5">
        <v>0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5">
        <v>0</v>
      </c>
      <c r="M9403" s="5">
        <v>0</v>
      </c>
      <c r="N9403" s="5">
        <v>0</v>
      </c>
      <c r="O9403" s="5">
        <v>0</v>
      </c>
      <c r="P9403" s="5">
        <v>10</v>
      </c>
      <c r="Q9403" s="5">
        <v>0</v>
      </c>
      <c r="R9403" s="5">
        <v>0</v>
      </c>
      <c r="S9403" s="5" t="s">
        <v>26</v>
      </c>
      <c r="T9403" s="5"/>
    </row>
    <row r="9404" spans="1:20" x14ac:dyDescent="0.25">
      <c r="A9404" s="5">
        <f>9397</f>
      </c>
      <c r="B9404" s="5" t="s">
        <v>9423</v>
      </c>
      <c r="C9404" s="5" t="s">
        <v>26</v>
      </c>
      <c r="D9404" s="5" t="s">
        <v>26</v>
      </c>
      <c r="E9404" s="5">
        <v>0</v>
      </c>
      <c r="F9404" s="5">
        <v>0</v>
      </c>
      <c r="G9404" s="5">
        <v>0</v>
      </c>
      <c r="H9404" s="5">
        <v>0</v>
      </c>
      <c r="I9404" s="5">
        <v>0</v>
      </c>
      <c r="J9404" s="5">
        <v>0</v>
      </c>
      <c r="K9404" s="5">
        <v>0</v>
      </c>
      <c r="L9404" s="5">
        <v>0</v>
      </c>
      <c r="M9404" s="5">
        <v>0</v>
      </c>
      <c r="N9404" s="5">
        <v>0</v>
      </c>
      <c r="O9404" s="5">
        <v>0</v>
      </c>
      <c r="P9404" s="5">
        <v>10</v>
      </c>
      <c r="Q9404" s="5">
        <v>0</v>
      </c>
      <c r="R9404" s="5">
        <v>0</v>
      </c>
      <c r="S9404" s="5" t="s">
        <v>26</v>
      </c>
      <c r="T9404" s="5"/>
    </row>
    <row r="9405" spans="1:20" x14ac:dyDescent="0.25">
      <c r="A9405" s="5">
        <f>9398</f>
      </c>
      <c r="B9405" s="5" t="s">
        <v>9424</v>
      </c>
      <c r="C9405" s="5" t="s">
        <v>26</v>
      </c>
      <c r="D9405" s="5" t="s">
        <v>26</v>
      </c>
      <c r="E9405" s="5">
        <v>0</v>
      </c>
      <c r="F9405" s="5">
        <v>0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5">
        <v>0</v>
      </c>
      <c r="M9405" s="5">
        <v>0</v>
      </c>
      <c r="N9405" s="5">
        <v>0</v>
      </c>
      <c r="O9405" s="5">
        <v>0</v>
      </c>
      <c r="P9405" s="5">
        <v>10</v>
      </c>
      <c r="Q9405" s="5">
        <v>0</v>
      </c>
      <c r="R9405" s="5">
        <v>0</v>
      </c>
      <c r="S9405" s="5" t="s">
        <v>26</v>
      </c>
      <c r="T9405" s="5"/>
    </row>
    <row r="9406" spans="1:20" x14ac:dyDescent="0.25">
      <c r="A9406" s="5">
        <f>9399</f>
      </c>
      <c r="B9406" s="5" t="s">
        <v>9425</v>
      </c>
      <c r="C9406" s="5" t="s">
        <v>26</v>
      </c>
      <c r="D9406" s="5" t="s">
        <v>26</v>
      </c>
      <c r="E9406" s="5">
        <v>0</v>
      </c>
      <c r="F9406" s="5">
        <v>0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5">
        <v>0</v>
      </c>
      <c r="M9406" s="5">
        <v>0</v>
      </c>
      <c r="N9406" s="5">
        <v>0</v>
      </c>
      <c r="O9406" s="5">
        <v>0</v>
      </c>
      <c r="P9406" s="5">
        <v>10</v>
      </c>
      <c r="Q9406" s="5">
        <v>0</v>
      </c>
      <c r="R9406" s="5">
        <v>0</v>
      </c>
      <c r="S9406" s="5" t="s">
        <v>26</v>
      </c>
      <c r="T9406" s="5"/>
    </row>
    <row r="9407" spans="1:20" x14ac:dyDescent="0.25">
      <c r="A9407" s="5">
        <f>9400</f>
      </c>
      <c r="B9407" s="5" t="s">
        <v>9426</v>
      </c>
      <c r="C9407" s="5" t="s">
        <v>26</v>
      </c>
      <c r="D9407" s="5" t="s">
        <v>26</v>
      </c>
      <c r="E9407" s="5">
        <v>0</v>
      </c>
      <c r="F9407" s="5">
        <v>0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5">
        <v>0</v>
      </c>
      <c r="M9407" s="5">
        <v>0</v>
      </c>
      <c r="N9407" s="5">
        <v>0</v>
      </c>
      <c r="O9407" s="5">
        <v>0</v>
      </c>
      <c r="P9407" s="5">
        <v>10</v>
      </c>
      <c r="Q9407" s="5">
        <v>0</v>
      </c>
      <c r="R9407" s="5">
        <v>0</v>
      </c>
      <c r="S9407" s="5" t="s">
        <v>26</v>
      </c>
      <c r="T9407" s="5"/>
    </row>
    <row r="9408" spans="1:20" x14ac:dyDescent="0.25">
      <c r="A9408" s="5">
        <f>9401</f>
      </c>
      <c r="B9408" s="5" t="s">
        <v>9427</v>
      </c>
      <c r="C9408" s="5" t="s">
        <v>26</v>
      </c>
      <c r="D9408" s="5" t="s">
        <v>26</v>
      </c>
      <c r="E9408" s="5">
        <v>0</v>
      </c>
      <c r="F9408" s="5">
        <v>0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5">
        <v>0</v>
      </c>
      <c r="M9408" s="5">
        <v>0</v>
      </c>
      <c r="N9408" s="5">
        <v>0</v>
      </c>
      <c r="O9408" s="5">
        <v>0</v>
      </c>
      <c r="P9408" s="5">
        <v>10</v>
      </c>
      <c r="Q9408" s="5">
        <v>0</v>
      </c>
      <c r="R9408" s="5">
        <v>0</v>
      </c>
      <c r="S9408" s="5" t="s">
        <v>26</v>
      </c>
      <c r="T9408" s="5"/>
    </row>
    <row r="9409" spans="1:20" x14ac:dyDescent="0.25">
      <c r="A9409" s="5">
        <f>9402</f>
      </c>
      <c r="B9409" s="5" t="s">
        <v>9428</v>
      </c>
      <c r="C9409" s="5" t="s">
        <v>26</v>
      </c>
      <c r="D9409" s="5" t="s">
        <v>26</v>
      </c>
      <c r="E9409" s="5">
        <v>0</v>
      </c>
      <c r="F9409" s="5">
        <v>0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5">
        <v>0</v>
      </c>
      <c r="M9409" s="5">
        <v>0</v>
      </c>
      <c r="N9409" s="5">
        <v>0</v>
      </c>
      <c r="O9409" s="5">
        <v>0</v>
      </c>
      <c r="P9409" s="5">
        <v>10</v>
      </c>
      <c r="Q9409" s="5">
        <v>0</v>
      </c>
      <c r="R9409" s="5">
        <v>0</v>
      </c>
      <c r="S9409" s="5" t="s">
        <v>26</v>
      </c>
      <c r="T9409" s="5"/>
    </row>
    <row r="9410" spans="1:20" x14ac:dyDescent="0.25">
      <c r="A9410" s="5">
        <f>9403</f>
      </c>
      <c r="B9410" s="5" t="s">
        <v>9429</v>
      </c>
      <c r="C9410" s="5" t="s">
        <v>26</v>
      </c>
      <c r="D9410" s="5" t="s">
        <v>26</v>
      </c>
      <c r="E9410" s="5">
        <v>0</v>
      </c>
      <c r="F9410" s="5">
        <v>0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5">
        <v>0</v>
      </c>
      <c r="M9410" s="5">
        <v>0</v>
      </c>
      <c r="N9410" s="5">
        <v>0</v>
      </c>
      <c r="O9410" s="5">
        <v>0</v>
      </c>
      <c r="P9410" s="5">
        <v>10</v>
      </c>
      <c r="Q9410" s="5">
        <v>0</v>
      </c>
      <c r="R9410" s="5">
        <v>0</v>
      </c>
      <c r="S9410" s="5" t="s">
        <v>26</v>
      </c>
      <c r="T9410" s="5"/>
    </row>
    <row r="9411" spans="1:20" x14ac:dyDescent="0.25">
      <c r="A9411" s="5">
        <f>9404</f>
      </c>
      <c r="B9411" s="5" t="s">
        <v>9430</v>
      </c>
      <c r="C9411" s="5" t="s">
        <v>26</v>
      </c>
      <c r="D9411" s="5" t="s">
        <v>26</v>
      </c>
      <c r="E9411" s="5">
        <v>0</v>
      </c>
      <c r="F9411" s="5">
        <v>0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5">
        <v>0</v>
      </c>
      <c r="M9411" s="5">
        <v>0</v>
      </c>
      <c r="N9411" s="5">
        <v>0</v>
      </c>
      <c r="O9411" s="5">
        <v>0</v>
      </c>
      <c r="P9411" s="5">
        <v>10</v>
      </c>
      <c r="Q9411" s="5">
        <v>0</v>
      </c>
      <c r="R9411" s="5">
        <v>0</v>
      </c>
      <c r="S9411" s="5" t="s">
        <v>26</v>
      </c>
      <c r="T9411" s="5"/>
    </row>
    <row r="9412" spans="1:20" x14ac:dyDescent="0.25">
      <c r="A9412" s="5">
        <f>9405</f>
      </c>
      <c r="B9412" s="5" t="s">
        <v>9431</v>
      </c>
      <c r="C9412" s="5" t="s">
        <v>26</v>
      </c>
      <c r="D9412" s="5" t="s">
        <v>26</v>
      </c>
      <c r="E9412" s="5">
        <v>0</v>
      </c>
      <c r="F9412" s="5">
        <v>0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5">
        <v>0</v>
      </c>
      <c r="M9412" s="5">
        <v>0</v>
      </c>
      <c r="N9412" s="5">
        <v>0</v>
      </c>
      <c r="O9412" s="5">
        <v>0</v>
      </c>
      <c r="P9412" s="5">
        <v>10</v>
      </c>
      <c r="Q9412" s="5">
        <v>0</v>
      </c>
      <c r="R9412" s="5">
        <v>0</v>
      </c>
      <c r="S9412" s="5" t="s">
        <v>26</v>
      </c>
      <c r="T9412" s="5"/>
    </row>
    <row r="9413" spans="1:20" x14ac:dyDescent="0.25">
      <c r="A9413" s="5">
        <f>9406</f>
      </c>
      <c r="B9413" s="5" t="s">
        <v>9432</v>
      </c>
      <c r="C9413" s="5" t="s">
        <v>26</v>
      </c>
      <c r="D9413" s="5" t="s">
        <v>26</v>
      </c>
      <c r="E9413" s="5">
        <v>0</v>
      </c>
      <c r="F9413" s="5">
        <v>0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5">
        <v>0</v>
      </c>
      <c r="M9413" s="5">
        <v>0</v>
      </c>
      <c r="N9413" s="5">
        <v>0</v>
      </c>
      <c r="O9413" s="5">
        <v>0</v>
      </c>
      <c r="P9413" s="5">
        <v>10</v>
      </c>
      <c r="Q9413" s="5">
        <v>0</v>
      </c>
      <c r="R9413" s="5">
        <v>0</v>
      </c>
      <c r="S9413" s="5" t="s">
        <v>26</v>
      </c>
      <c r="T9413" s="5"/>
    </row>
    <row r="9414" spans="1:20" x14ac:dyDescent="0.25">
      <c r="A9414" s="5">
        <f>9407</f>
      </c>
      <c r="B9414" s="5" t="s">
        <v>9433</v>
      </c>
      <c r="C9414" s="5" t="s">
        <v>26</v>
      </c>
      <c r="D9414" s="5" t="s">
        <v>26</v>
      </c>
      <c r="E9414" s="5">
        <v>0</v>
      </c>
      <c r="F9414" s="5">
        <v>0</v>
      </c>
      <c r="G9414" s="5">
        <v>0</v>
      </c>
      <c r="H9414" s="5">
        <v>0</v>
      </c>
      <c r="I9414" s="5">
        <v>0</v>
      </c>
      <c r="J9414" s="5">
        <v>0</v>
      </c>
      <c r="K9414" s="5">
        <v>0</v>
      </c>
      <c r="L9414" s="5">
        <v>0</v>
      </c>
      <c r="M9414" s="5">
        <v>0</v>
      </c>
      <c r="N9414" s="5">
        <v>0</v>
      </c>
      <c r="O9414" s="5">
        <v>0</v>
      </c>
      <c r="P9414" s="5">
        <v>10</v>
      </c>
      <c r="Q9414" s="5">
        <v>0</v>
      </c>
      <c r="R9414" s="5">
        <v>0</v>
      </c>
      <c r="S9414" s="5" t="s">
        <v>26</v>
      </c>
      <c r="T9414" s="5"/>
    </row>
    <row r="9415" spans="1:20" x14ac:dyDescent="0.25">
      <c r="A9415" s="5">
        <f>9408</f>
      </c>
      <c r="B9415" s="5" t="s">
        <v>9434</v>
      </c>
      <c r="C9415" s="5" t="s">
        <v>26</v>
      </c>
      <c r="D9415" s="5" t="s">
        <v>26</v>
      </c>
      <c r="E9415" s="5">
        <v>0</v>
      </c>
      <c r="F9415" s="5">
        <v>0</v>
      </c>
      <c r="G9415" s="5">
        <v>0</v>
      </c>
      <c r="H9415" s="5">
        <v>0</v>
      </c>
      <c r="I9415" s="5">
        <v>0</v>
      </c>
      <c r="J9415" s="5">
        <v>0</v>
      </c>
      <c r="K9415" s="5">
        <v>0</v>
      </c>
      <c r="L9415" s="5">
        <v>0</v>
      </c>
      <c r="M9415" s="5">
        <v>0</v>
      </c>
      <c r="N9415" s="5">
        <v>0</v>
      </c>
      <c r="O9415" s="5">
        <v>0</v>
      </c>
      <c r="P9415" s="5">
        <v>10</v>
      </c>
      <c r="Q9415" s="5">
        <v>0</v>
      </c>
      <c r="R9415" s="5">
        <v>0</v>
      </c>
      <c r="S9415" s="5" t="s">
        <v>26</v>
      </c>
      <c r="T9415" s="5"/>
    </row>
    <row r="9416" spans="1:20" x14ac:dyDescent="0.25">
      <c r="A9416" s="5">
        <f>9409</f>
      </c>
      <c r="B9416" s="5" t="s">
        <v>9435</v>
      </c>
      <c r="C9416" s="5" t="s">
        <v>26</v>
      </c>
      <c r="D9416" s="5" t="s">
        <v>26</v>
      </c>
      <c r="E9416" s="5">
        <v>0</v>
      </c>
      <c r="F9416" s="5">
        <v>0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5">
        <v>0</v>
      </c>
      <c r="M9416" s="5">
        <v>0</v>
      </c>
      <c r="N9416" s="5">
        <v>0</v>
      </c>
      <c r="O9416" s="5">
        <v>0</v>
      </c>
      <c r="P9416" s="5">
        <v>10</v>
      </c>
      <c r="Q9416" s="5">
        <v>0</v>
      </c>
      <c r="R9416" s="5">
        <v>0</v>
      </c>
      <c r="S9416" s="5" t="s">
        <v>26</v>
      </c>
      <c r="T9416" s="5"/>
    </row>
    <row r="9417" spans="1:20" x14ac:dyDescent="0.25">
      <c r="A9417" s="5">
        <f>9410</f>
      </c>
      <c r="B9417" s="5" t="s">
        <v>9436</v>
      </c>
      <c r="C9417" s="5" t="s">
        <v>26</v>
      </c>
      <c r="D9417" s="5" t="s">
        <v>26</v>
      </c>
      <c r="E9417" s="5">
        <v>0</v>
      </c>
      <c r="F9417" s="5">
        <v>0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5">
        <v>0</v>
      </c>
      <c r="M9417" s="5">
        <v>0</v>
      </c>
      <c r="N9417" s="5">
        <v>0</v>
      </c>
      <c r="O9417" s="5">
        <v>0</v>
      </c>
      <c r="P9417" s="5">
        <v>10</v>
      </c>
      <c r="Q9417" s="5">
        <v>0</v>
      </c>
      <c r="R9417" s="5">
        <v>0</v>
      </c>
      <c r="S9417" s="5" t="s">
        <v>26</v>
      </c>
      <c r="T9417" s="5"/>
    </row>
    <row r="9418" spans="1:20" x14ac:dyDescent="0.25">
      <c r="A9418" s="5">
        <f>9411</f>
      </c>
      <c r="B9418" s="5" t="s">
        <v>9437</v>
      </c>
      <c r="C9418" s="5" t="s">
        <v>26</v>
      </c>
      <c r="D9418" s="5" t="s">
        <v>26</v>
      </c>
      <c r="E9418" s="5">
        <v>0</v>
      </c>
      <c r="F9418" s="5">
        <v>0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5">
        <v>0</v>
      </c>
      <c r="M9418" s="5">
        <v>0</v>
      </c>
      <c r="N9418" s="5">
        <v>0</v>
      </c>
      <c r="O9418" s="5">
        <v>0</v>
      </c>
      <c r="P9418" s="5">
        <v>10</v>
      </c>
      <c r="Q9418" s="5">
        <v>0</v>
      </c>
      <c r="R9418" s="5">
        <v>0</v>
      </c>
      <c r="S9418" s="5" t="s">
        <v>26</v>
      </c>
      <c r="T9418" s="5"/>
    </row>
    <row r="9419" spans="1:20" x14ac:dyDescent="0.25">
      <c r="A9419" s="5">
        <f>9412</f>
      </c>
      <c r="B9419" s="5" t="s">
        <v>9438</v>
      </c>
      <c r="C9419" s="5" t="s">
        <v>26</v>
      </c>
      <c r="D9419" s="5" t="s">
        <v>26</v>
      </c>
      <c r="E9419" s="5">
        <v>0</v>
      </c>
      <c r="F9419" s="5">
        <v>0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5">
        <v>0</v>
      </c>
      <c r="M9419" s="5">
        <v>0</v>
      </c>
      <c r="N9419" s="5">
        <v>0</v>
      </c>
      <c r="O9419" s="5">
        <v>0</v>
      </c>
      <c r="P9419" s="5">
        <v>10</v>
      </c>
      <c r="Q9419" s="5">
        <v>0</v>
      </c>
      <c r="R9419" s="5">
        <v>0</v>
      </c>
      <c r="S9419" s="5" t="s">
        <v>26</v>
      </c>
      <c r="T9419" s="5"/>
    </row>
    <row r="9420" spans="1:20" x14ac:dyDescent="0.25">
      <c r="A9420" s="5">
        <f>9413</f>
      </c>
      <c r="B9420" s="5" t="s">
        <v>9439</v>
      </c>
      <c r="C9420" s="5" t="s">
        <v>26</v>
      </c>
      <c r="D9420" s="5" t="s">
        <v>26</v>
      </c>
      <c r="E9420" s="5">
        <v>0</v>
      </c>
      <c r="F9420" s="5">
        <v>0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5">
        <v>0</v>
      </c>
      <c r="M9420" s="5">
        <v>0</v>
      </c>
      <c r="N9420" s="5">
        <v>0</v>
      </c>
      <c r="O9420" s="5">
        <v>0</v>
      </c>
      <c r="P9420" s="5">
        <v>10</v>
      </c>
      <c r="Q9420" s="5">
        <v>0</v>
      </c>
      <c r="R9420" s="5">
        <v>0</v>
      </c>
      <c r="S9420" s="5" t="s">
        <v>26</v>
      </c>
      <c r="T9420" s="5"/>
    </row>
    <row r="9421" spans="1:20" x14ac:dyDescent="0.25">
      <c r="A9421" s="5">
        <f>9414</f>
      </c>
      <c r="B9421" s="5" t="s">
        <v>9440</v>
      </c>
      <c r="C9421" s="5" t="s">
        <v>26</v>
      </c>
      <c r="D9421" s="5" t="s">
        <v>26</v>
      </c>
      <c r="E9421" s="5">
        <v>0</v>
      </c>
      <c r="F9421" s="5">
        <v>0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5">
        <v>0</v>
      </c>
      <c r="M9421" s="5">
        <v>0</v>
      </c>
      <c r="N9421" s="5">
        <v>0</v>
      </c>
      <c r="O9421" s="5">
        <v>0</v>
      </c>
      <c r="P9421" s="5">
        <v>10</v>
      </c>
      <c r="Q9421" s="5">
        <v>0</v>
      </c>
      <c r="R9421" s="5">
        <v>0</v>
      </c>
      <c r="S9421" s="5" t="s">
        <v>26</v>
      </c>
      <c r="T9421" s="5"/>
    </row>
    <row r="9422" spans="1:20" x14ac:dyDescent="0.25">
      <c r="A9422" s="5">
        <f>9415</f>
      </c>
      <c r="B9422" s="5" t="s">
        <v>9441</v>
      </c>
      <c r="C9422" s="5" t="s">
        <v>26</v>
      </c>
      <c r="D9422" s="5" t="s">
        <v>26</v>
      </c>
      <c r="E9422" s="5">
        <v>0</v>
      </c>
      <c r="F9422" s="5">
        <v>0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5">
        <v>0</v>
      </c>
      <c r="M9422" s="5">
        <v>0</v>
      </c>
      <c r="N9422" s="5">
        <v>0</v>
      </c>
      <c r="O9422" s="5">
        <v>0</v>
      </c>
      <c r="P9422" s="5">
        <v>10</v>
      </c>
      <c r="Q9422" s="5">
        <v>0</v>
      </c>
      <c r="R9422" s="5">
        <v>0</v>
      </c>
      <c r="S9422" s="5" t="s">
        <v>26</v>
      </c>
      <c r="T9422" s="5"/>
    </row>
    <row r="9423" spans="1:20" x14ac:dyDescent="0.25">
      <c r="A9423" s="5">
        <f>9416</f>
      </c>
      <c r="B9423" s="5" t="s">
        <v>9442</v>
      </c>
      <c r="C9423" s="5" t="s">
        <v>26</v>
      </c>
      <c r="D9423" s="5" t="s">
        <v>26</v>
      </c>
      <c r="E9423" s="5">
        <v>0</v>
      </c>
      <c r="F9423" s="5">
        <v>0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5">
        <v>0</v>
      </c>
      <c r="M9423" s="5">
        <v>0</v>
      </c>
      <c r="N9423" s="5">
        <v>0</v>
      </c>
      <c r="O9423" s="5">
        <v>0</v>
      </c>
      <c r="P9423" s="5">
        <v>10</v>
      </c>
      <c r="Q9423" s="5">
        <v>0</v>
      </c>
      <c r="R9423" s="5">
        <v>0</v>
      </c>
      <c r="S9423" s="5" t="s">
        <v>26</v>
      </c>
      <c r="T9423" s="5"/>
    </row>
    <row r="9424" spans="1:20" x14ac:dyDescent="0.25">
      <c r="A9424" s="5">
        <f>9417</f>
      </c>
      <c r="B9424" s="5" t="s">
        <v>9443</v>
      </c>
      <c r="C9424" s="5" t="s">
        <v>26</v>
      </c>
      <c r="D9424" s="5" t="s">
        <v>26</v>
      </c>
      <c r="E9424" s="5">
        <v>0</v>
      </c>
      <c r="F9424" s="5">
        <v>0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5">
        <v>0</v>
      </c>
      <c r="M9424" s="5">
        <v>0</v>
      </c>
      <c r="N9424" s="5">
        <v>0</v>
      </c>
      <c r="O9424" s="5">
        <v>0</v>
      </c>
      <c r="P9424" s="5">
        <v>10</v>
      </c>
      <c r="Q9424" s="5">
        <v>0</v>
      </c>
      <c r="R9424" s="5">
        <v>0</v>
      </c>
      <c r="S9424" s="5" t="s">
        <v>26</v>
      </c>
      <c r="T9424" s="5"/>
    </row>
    <row r="9425" spans="1:20" x14ac:dyDescent="0.25">
      <c r="A9425" s="5">
        <f>9418</f>
      </c>
      <c r="B9425" s="5" t="s">
        <v>9444</v>
      </c>
      <c r="C9425" s="5" t="s">
        <v>26</v>
      </c>
      <c r="D9425" s="5" t="s">
        <v>26</v>
      </c>
      <c r="E9425" s="5">
        <v>0</v>
      </c>
      <c r="F9425" s="5">
        <v>0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5">
        <v>0</v>
      </c>
      <c r="M9425" s="5">
        <v>0</v>
      </c>
      <c r="N9425" s="5">
        <v>0</v>
      </c>
      <c r="O9425" s="5">
        <v>0</v>
      </c>
      <c r="P9425" s="5">
        <v>10</v>
      </c>
      <c r="Q9425" s="5">
        <v>0</v>
      </c>
      <c r="R9425" s="5">
        <v>0</v>
      </c>
      <c r="S9425" s="5" t="s">
        <v>26</v>
      </c>
      <c r="T9425" s="5"/>
    </row>
    <row r="9426" spans="1:20" x14ac:dyDescent="0.25">
      <c r="A9426" s="5">
        <f>9419</f>
      </c>
      <c r="B9426" s="5" t="s">
        <v>9445</v>
      </c>
      <c r="C9426" s="5" t="s">
        <v>26</v>
      </c>
      <c r="D9426" s="5" t="s">
        <v>26</v>
      </c>
      <c r="E9426" s="5">
        <v>0</v>
      </c>
      <c r="F9426" s="5">
        <v>0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5">
        <v>0</v>
      </c>
      <c r="M9426" s="5">
        <v>0</v>
      </c>
      <c r="N9426" s="5">
        <v>0</v>
      </c>
      <c r="O9426" s="5">
        <v>0</v>
      </c>
      <c r="P9426" s="5">
        <v>10</v>
      </c>
      <c r="Q9426" s="5">
        <v>0</v>
      </c>
      <c r="R9426" s="5">
        <v>0</v>
      </c>
      <c r="S9426" s="5" t="s">
        <v>26</v>
      </c>
      <c r="T9426" s="5"/>
    </row>
    <row r="9427" spans="1:20" x14ac:dyDescent="0.25">
      <c r="A9427" s="5">
        <f>9420</f>
      </c>
      <c r="B9427" s="5" t="s">
        <v>9446</v>
      </c>
      <c r="C9427" s="5" t="s">
        <v>26</v>
      </c>
      <c r="D9427" s="5" t="s">
        <v>26</v>
      </c>
      <c r="E9427" s="5">
        <v>0</v>
      </c>
      <c r="F9427" s="5">
        <v>0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5">
        <v>0</v>
      </c>
      <c r="M9427" s="5">
        <v>0</v>
      </c>
      <c r="N9427" s="5">
        <v>0</v>
      </c>
      <c r="O9427" s="5">
        <v>0</v>
      </c>
      <c r="P9427" s="5">
        <v>10</v>
      </c>
      <c r="Q9427" s="5">
        <v>0</v>
      </c>
      <c r="R9427" s="5">
        <v>0</v>
      </c>
      <c r="S9427" s="5" t="s">
        <v>26</v>
      </c>
      <c r="T9427" s="5"/>
    </row>
    <row r="9428" spans="1:20" x14ac:dyDescent="0.25">
      <c r="A9428" s="5">
        <f>9421</f>
      </c>
      <c r="B9428" s="5" t="s">
        <v>9447</v>
      </c>
      <c r="C9428" s="5" t="s">
        <v>26</v>
      </c>
      <c r="D9428" s="5" t="s">
        <v>26</v>
      </c>
      <c r="E9428" s="5">
        <v>0</v>
      </c>
      <c r="F9428" s="5">
        <v>0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5">
        <v>0</v>
      </c>
      <c r="M9428" s="5">
        <v>0</v>
      </c>
      <c r="N9428" s="5">
        <v>0</v>
      </c>
      <c r="O9428" s="5">
        <v>0</v>
      </c>
      <c r="P9428" s="5">
        <v>10</v>
      </c>
      <c r="Q9428" s="5">
        <v>0</v>
      </c>
      <c r="R9428" s="5">
        <v>0</v>
      </c>
      <c r="S9428" s="5" t="s">
        <v>26</v>
      </c>
      <c r="T9428" s="5"/>
    </row>
    <row r="9429" spans="1:20" x14ac:dyDescent="0.25">
      <c r="A9429" s="5">
        <f>9422</f>
      </c>
      <c r="B9429" s="5" t="s">
        <v>9448</v>
      </c>
      <c r="C9429" s="5" t="s">
        <v>26</v>
      </c>
      <c r="D9429" s="5" t="s">
        <v>26</v>
      </c>
      <c r="E9429" s="5">
        <v>0</v>
      </c>
      <c r="F9429" s="5">
        <v>0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5">
        <v>0</v>
      </c>
      <c r="M9429" s="5">
        <v>0</v>
      </c>
      <c r="N9429" s="5">
        <v>0</v>
      </c>
      <c r="O9429" s="5">
        <v>0</v>
      </c>
      <c r="P9429" s="5">
        <v>10</v>
      </c>
      <c r="Q9429" s="5">
        <v>0</v>
      </c>
      <c r="R9429" s="5">
        <v>0</v>
      </c>
      <c r="S9429" s="5" t="s">
        <v>26</v>
      </c>
      <c r="T9429" s="5"/>
    </row>
    <row r="9430" spans="1:20" x14ac:dyDescent="0.25">
      <c r="A9430" s="5">
        <f>9423</f>
      </c>
      <c r="B9430" s="5" t="s">
        <v>9449</v>
      </c>
      <c r="C9430" s="5" t="s">
        <v>26</v>
      </c>
      <c r="D9430" s="5" t="s">
        <v>26</v>
      </c>
      <c r="E9430" s="5">
        <v>0</v>
      </c>
      <c r="F9430" s="5">
        <v>0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5">
        <v>0</v>
      </c>
      <c r="M9430" s="5">
        <v>0</v>
      </c>
      <c r="N9430" s="5">
        <v>0</v>
      </c>
      <c r="O9430" s="5">
        <v>0</v>
      </c>
      <c r="P9430" s="5">
        <v>10</v>
      </c>
      <c r="Q9430" s="5">
        <v>0</v>
      </c>
      <c r="R9430" s="5">
        <v>0</v>
      </c>
      <c r="S9430" s="5" t="s">
        <v>26</v>
      </c>
      <c r="T9430" s="5"/>
    </row>
    <row r="9431" spans="1:20" x14ac:dyDescent="0.25">
      <c r="A9431" s="5">
        <f>9424</f>
      </c>
      <c r="B9431" s="5" t="s">
        <v>9450</v>
      </c>
      <c r="C9431" s="5" t="s">
        <v>26</v>
      </c>
      <c r="D9431" s="5" t="s">
        <v>26</v>
      </c>
      <c r="E9431" s="5">
        <v>0</v>
      </c>
      <c r="F9431" s="5">
        <v>0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5">
        <v>0</v>
      </c>
      <c r="M9431" s="5">
        <v>0</v>
      </c>
      <c r="N9431" s="5">
        <v>0</v>
      </c>
      <c r="O9431" s="5">
        <v>0</v>
      </c>
      <c r="P9431" s="5">
        <v>10</v>
      </c>
      <c r="Q9431" s="5">
        <v>0</v>
      </c>
      <c r="R9431" s="5">
        <v>0</v>
      </c>
      <c r="S9431" s="5" t="s">
        <v>26</v>
      </c>
      <c r="T9431" s="5"/>
    </row>
    <row r="9432" spans="1:20" x14ac:dyDescent="0.25">
      <c r="A9432" s="5">
        <f>9425</f>
      </c>
      <c r="B9432" s="5" t="s">
        <v>9451</v>
      </c>
      <c r="C9432" s="5" t="s">
        <v>26</v>
      </c>
      <c r="D9432" s="5" t="s">
        <v>26</v>
      </c>
      <c r="E9432" s="5">
        <v>0</v>
      </c>
      <c r="F9432" s="5">
        <v>0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5">
        <v>0</v>
      </c>
      <c r="M9432" s="5">
        <v>0</v>
      </c>
      <c r="N9432" s="5">
        <v>0</v>
      </c>
      <c r="O9432" s="5">
        <v>0</v>
      </c>
      <c r="P9432" s="5">
        <v>10</v>
      </c>
      <c r="Q9432" s="5">
        <v>0</v>
      </c>
      <c r="R9432" s="5">
        <v>0</v>
      </c>
      <c r="S9432" s="5" t="s">
        <v>26</v>
      </c>
      <c r="T9432" s="5"/>
    </row>
    <row r="9433" spans="1:20" x14ac:dyDescent="0.25">
      <c r="A9433" s="5">
        <f>9426</f>
      </c>
      <c r="B9433" s="5" t="s">
        <v>9452</v>
      </c>
      <c r="C9433" s="5" t="s">
        <v>26</v>
      </c>
      <c r="D9433" s="5" t="s">
        <v>26</v>
      </c>
      <c r="E9433" s="5">
        <v>0</v>
      </c>
      <c r="F9433" s="5">
        <v>0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5">
        <v>0</v>
      </c>
      <c r="M9433" s="5">
        <v>0</v>
      </c>
      <c r="N9433" s="5">
        <v>0</v>
      </c>
      <c r="O9433" s="5">
        <v>0</v>
      </c>
      <c r="P9433" s="5">
        <v>10</v>
      </c>
      <c r="Q9433" s="5">
        <v>0</v>
      </c>
      <c r="R9433" s="5">
        <v>0</v>
      </c>
      <c r="S9433" s="5" t="s">
        <v>26</v>
      </c>
      <c r="T9433" s="5"/>
    </row>
    <row r="9434" spans="1:20" x14ac:dyDescent="0.25">
      <c r="A9434" s="5">
        <f>9427</f>
      </c>
      <c r="B9434" s="5" t="s">
        <v>9453</v>
      </c>
      <c r="C9434" s="5" t="s">
        <v>26</v>
      </c>
      <c r="D9434" s="5" t="s">
        <v>26</v>
      </c>
      <c r="E9434" s="5">
        <v>0</v>
      </c>
      <c r="F9434" s="5">
        <v>0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5">
        <v>0</v>
      </c>
      <c r="M9434" s="5">
        <v>0</v>
      </c>
      <c r="N9434" s="5">
        <v>0</v>
      </c>
      <c r="O9434" s="5">
        <v>0</v>
      </c>
      <c r="P9434" s="5">
        <v>10</v>
      </c>
      <c r="Q9434" s="5">
        <v>0</v>
      </c>
      <c r="R9434" s="5">
        <v>0</v>
      </c>
      <c r="S9434" s="5" t="s">
        <v>26</v>
      </c>
      <c r="T9434" s="5"/>
    </row>
    <row r="9435" spans="1:20" x14ac:dyDescent="0.25">
      <c r="A9435" s="5">
        <f>9428</f>
      </c>
      <c r="B9435" s="5" t="s">
        <v>9454</v>
      </c>
      <c r="C9435" s="5" t="s">
        <v>26</v>
      </c>
      <c r="D9435" s="5" t="s">
        <v>26</v>
      </c>
      <c r="E9435" s="5">
        <v>0</v>
      </c>
      <c r="F9435" s="5">
        <v>0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5">
        <v>0</v>
      </c>
      <c r="M9435" s="5">
        <v>0</v>
      </c>
      <c r="N9435" s="5">
        <v>0</v>
      </c>
      <c r="O9435" s="5">
        <v>0</v>
      </c>
      <c r="P9435" s="5">
        <v>10</v>
      </c>
      <c r="Q9435" s="5">
        <v>0</v>
      </c>
      <c r="R9435" s="5">
        <v>0</v>
      </c>
      <c r="S9435" s="5" t="s">
        <v>26</v>
      </c>
      <c r="T9435" s="5"/>
    </row>
    <row r="9436" spans="1:20" x14ac:dyDescent="0.25">
      <c r="A9436" s="5">
        <f>9429</f>
      </c>
      <c r="B9436" s="5" t="s">
        <v>9455</v>
      </c>
      <c r="C9436" s="5" t="s">
        <v>26</v>
      </c>
      <c r="D9436" s="5" t="s">
        <v>26</v>
      </c>
      <c r="E9436" s="5">
        <v>0</v>
      </c>
      <c r="F9436" s="5">
        <v>0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5">
        <v>0</v>
      </c>
      <c r="M9436" s="5">
        <v>0</v>
      </c>
      <c r="N9436" s="5">
        <v>0</v>
      </c>
      <c r="O9436" s="5">
        <v>0</v>
      </c>
      <c r="P9436" s="5">
        <v>10</v>
      </c>
      <c r="Q9436" s="5">
        <v>0</v>
      </c>
      <c r="R9436" s="5">
        <v>0</v>
      </c>
      <c r="S9436" s="5" t="s">
        <v>26</v>
      </c>
      <c r="T9436" s="5"/>
    </row>
    <row r="9437" spans="1:20" x14ac:dyDescent="0.25">
      <c r="A9437" s="5">
        <f>9430</f>
      </c>
      <c r="B9437" s="5" t="s">
        <v>9456</v>
      </c>
      <c r="C9437" s="5" t="s">
        <v>26</v>
      </c>
      <c r="D9437" s="5" t="s">
        <v>26</v>
      </c>
      <c r="E9437" s="5">
        <v>0</v>
      </c>
      <c r="F9437" s="5">
        <v>0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5">
        <v>0</v>
      </c>
      <c r="M9437" s="5">
        <v>0</v>
      </c>
      <c r="N9437" s="5">
        <v>0</v>
      </c>
      <c r="O9437" s="5">
        <v>0</v>
      </c>
      <c r="P9437" s="5">
        <v>10</v>
      </c>
      <c r="Q9437" s="5">
        <v>0</v>
      </c>
      <c r="R9437" s="5">
        <v>0</v>
      </c>
      <c r="S9437" s="5" t="s">
        <v>26</v>
      </c>
      <c r="T9437" s="5"/>
    </row>
    <row r="9438" spans="1:20" x14ac:dyDescent="0.25">
      <c r="A9438" s="5">
        <f>9431</f>
      </c>
      <c r="B9438" s="5" t="s">
        <v>9457</v>
      </c>
      <c r="C9438" s="5" t="s">
        <v>26</v>
      </c>
      <c r="D9438" s="5" t="s">
        <v>26</v>
      </c>
      <c r="E9438" s="5">
        <v>0</v>
      </c>
      <c r="F9438" s="5">
        <v>0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5">
        <v>0</v>
      </c>
      <c r="M9438" s="5">
        <v>0</v>
      </c>
      <c r="N9438" s="5">
        <v>0</v>
      </c>
      <c r="O9438" s="5">
        <v>0</v>
      </c>
      <c r="P9438" s="5">
        <v>10</v>
      </c>
      <c r="Q9438" s="5">
        <v>0</v>
      </c>
      <c r="R9438" s="5">
        <v>0</v>
      </c>
      <c r="S9438" s="5" t="s">
        <v>26</v>
      </c>
      <c r="T9438" s="5"/>
    </row>
    <row r="9439" spans="1:20" x14ac:dyDescent="0.25">
      <c r="A9439" s="5">
        <f>9432</f>
      </c>
      <c r="B9439" s="5" t="s">
        <v>9458</v>
      </c>
      <c r="C9439" s="5" t="s">
        <v>26</v>
      </c>
      <c r="D9439" s="5" t="s">
        <v>26</v>
      </c>
      <c r="E9439" s="5">
        <v>0</v>
      </c>
      <c r="F9439" s="5">
        <v>0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5">
        <v>0</v>
      </c>
      <c r="M9439" s="5">
        <v>0</v>
      </c>
      <c r="N9439" s="5">
        <v>0</v>
      </c>
      <c r="O9439" s="5">
        <v>0</v>
      </c>
      <c r="P9439" s="5">
        <v>10</v>
      </c>
      <c r="Q9439" s="5">
        <v>0</v>
      </c>
      <c r="R9439" s="5">
        <v>0</v>
      </c>
      <c r="S9439" s="5" t="s">
        <v>26</v>
      </c>
      <c r="T9439" s="5"/>
    </row>
    <row r="9440" spans="1:20" x14ac:dyDescent="0.25">
      <c r="A9440" s="5">
        <f>9433</f>
      </c>
      <c r="B9440" s="5" t="s">
        <v>9459</v>
      </c>
      <c r="C9440" s="5" t="s">
        <v>26</v>
      </c>
      <c r="D9440" s="5" t="s">
        <v>26</v>
      </c>
      <c r="E9440" s="5">
        <v>0</v>
      </c>
      <c r="F9440" s="5">
        <v>0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5">
        <v>0</v>
      </c>
      <c r="M9440" s="5">
        <v>0</v>
      </c>
      <c r="N9440" s="5">
        <v>0</v>
      </c>
      <c r="O9440" s="5">
        <v>0</v>
      </c>
      <c r="P9440" s="5">
        <v>10</v>
      </c>
      <c r="Q9440" s="5">
        <v>0</v>
      </c>
      <c r="R9440" s="5">
        <v>0</v>
      </c>
      <c r="S9440" s="5" t="s">
        <v>26</v>
      </c>
      <c r="T9440" s="5"/>
    </row>
    <row r="9441" spans="1:20" x14ac:dyDescent="0.25">
      <c r="A9441" s="5">
        <f>9434</f>
      </c>
      <c r="B9441" s="5" t="s">
        <v>9460</v>
      </c>
      <c r="C9441" s="5" t="s">
        <v>26</v>
      </c>
      <c r="D9441" s="5" t="s">
        <v>26</v>
      </c>
      <c r="E9441" s="5">
        <v>0</v>
      </c>
      <c r="F9441" s="5">
        <v>0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5">
        <v>0</v>
      </c>
      <c r="M9441" s="5">
        <v>0</v>
      </c>
      <c r="N9441" s="5">
        <v>0</v>
      </c>
      <c r="O9441" s="5">
        <v>0</v>
      </c>
      <c r="P9441" s="5">
        <v>10</v>
      </c>
      <c r="Q9441" s="5">
        <v>0</v>
      </c>
      <c r="R9441" s="5">
        <v>0</v>
      </c>
      <c r="S9441" s="5" t="s">
        <v>26</v>
      </c>
      <c r="T9441" s="5"/>
    </row>
    <row r="9442" spans="1:20" x14ac:dyDescent="0.25">
      <c r="A9442" s="5">
        <f>9435</f>
      </c>
      <c r="B9442" s="5" t="s">
        <v>9461</v>
      </c>
      <c r="C9442" s="5" t="s">
        <v>26</v>
      </c>
      <c r="D9442" s="5" t="s">
        <v>26</v>
      </c>
      <c r="E9442" s="5">
        <v>0</v>
      </c>
      <c r="F9442" s="5">
        <v>0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5">
        <v>0</v>
      </c>
      <c r="M9442" s="5">
        <v>0</v>
      </c>
      <c r="N9442" s="5">
        <v>0</v>
      </c>
      <c r="O9442" s="5">
        <v>0</v>
      </c>
      <c r="P9442" s="5">
        <v>10</v>
      </c>
      <c r="Q9442" s="5">
        <v>0</v>
      </c>
      <c r="R9442" s="5">
        <v>0</v>
      </c>
      <c r="S9442" s="5" t="s">
        <v>26</v>
      </c>
      <c r="T9442" s="5"/>
    </row>
    <row r="9443" spans="1:20" x14ac:dyDescent="0.25">
      <c r="A9443" s="5">
        <f>9436</f>
      </c>
      <c r="B9443" s="5" t="s">
        <v>9462</v>
      </c>
      <c r="C9443" s="5" t="s">
        <v>26</v>
      </c>
      <c r="D9443" s="5" t="s">
        <v>26</v>
      </c>
      <c r="E9443" s="5">
        <v>0</v>
      </c>
      <c r="F9443" s="5">
        <v>0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5">
        <v>0</v>
      </c>
      <c r="M9443" s="5">
        <v>0</v>
      </c>
      <c r="N9443" s="5">
        <v>0</v>
      </c>
      <c r="O9443" s="5">
        <v>0</v>
      </c>
      <c r="P9443" s="5">
        <v>10</v>
      </c>
      <c r="Q9443" s="5">
        <v>0</v>
      </c>
      <c r="R9443" s="5">
        <v>0</v>
      </c>
      <c r="S9443" s="5" t="s">
        <v>26</v>
      </c>
      <c r="T9443" s="5"/>
    </row>
    <row r="9444" spans="1:20" x14ac:dyDescent="0.25">
      <c r="A9444" s="5">
        <f>9437</f>
      </c>
      <c r="B9444" s="5" t="s">
        <v>9463</v>
      </c>
      <c r="C9444" s="5" t="s">
        <v>26</v>
      </c>
      <c r="D9444" s="5" t="s">
        <v>26</v>
      </c>
      <c r="E9444" s="5">
        <v>0</v>
      </c>
      <c r="F9444" s="5">
        <v>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5">
        <v>0</v>
      </c>
      <c r="M9444" s="5">
        <v>0</v>
      </c>
      <c r="N9444" s="5">
        <v>0</v>
      </c>
      <c r="O9444" s="5">
        <v>0</v>
      </c>
      <c r="P9444" s="5">
        <v>10</v>
      </c>
      <c r="Q9444" s="5">
        <v>0</v>
      </c>
      <c r="R9444" s="5">
        <v>0</v>
      </c>
      <c r="S9444" s="5" t="s">
        <v>26</v>
      </c>
      <c r="T9444" s="5"/>
    </row>
    <row r="9445" spans="1:20" x14ac:dyDescent="0.25">
      <c r="A9445" s="5">
        <f>9438</f>
      </c>
      <c r="B9445" s="5" t="s">
        <v>9464</v>
      </c>
      <c r="C9445" s="5" t="s">
        <v>26</v>
      </c>
      <c r="D9445" s="5" t="s">
        <v>26</v>
      </c>
      <c r="E9445" s="5">
        <v>0</v>
      </c>
      <c r="F9445" s="5">
        <v>0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5">
        <v>0</v>
      </c>
      <c r="M9445" s="5">
        <v>0</v>
      </c>
      <c r="N9445" s="5">
        <v>0</v>
      </c>
      <c r="O9445" s="5">
        <v>0</v>
      </c>
      <c r="P9445" s="5">
        <v>10</v>
      </c>
      <c r="Q9445" s="5">
        <v>0</v>
      </c>
      <c r="R9445" s="5">
        <v>0</v>
      </c>
      <c r="S9445" s="5" t="s">
        <v>26</v>
      </c>
      <c r="T9445" s="5"/>
    </row>
    <row r="9446" spans="1:20" x14ac:dyDescent="0.25">
      <c r="A9446" s="5">
        <f>9439</f>
      </c>
      <c r="B9446" s="5" t="s">
        <v>9465</v>
      </c>
      <c r="C9446" s="5" t="s">
        <v>26</v>
      </c>
      <c r="D9446" s="5" t="s">
        <v>26</v>
      </c>
      <c r="E9446" s="5">
        <v>0</v>
      </c>
      <c r="F9446" s="5">
        <v>0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5">
        <v>0</v>
      </c>
      <c r="M9446" s="5">
        <v>0</v>
      </c>
      <c r="N9446" s="5">
        <v>0</v>
      </c>
      <c r="O9446" s="5">
        <v>0</v>
      </c>
      <c r="P9446" s="5">
        <v>10</v>
      </c>
      <c r="Q9446" s="5">
        <v>0</v>
      </c>
      <c r="R9446" s="5">
        <v>0</v>
      </c>
      <c r="S9446" s="5" t="s">
        <v>26</v>
      </c>
      <c r="T9446" s="5"/>
    </row>
    <row r="9447" spans="1:20" x14ac:dyDescent="0.25">
      <c r="A9447" s="5">
        <f>9440</f>
      </c>
      <c r="B9447" s="5" t="s">
        <v>9466</v>
      </c>
      <c r="C9447" s="5" t="s">
        <v>26</v>
      </c>
      <c r="D9447" s="5" t="s">
        <v>26</v>
      </c>
      <c r="E9447" s="5">
        <v>0</v>
      </c>
      <c r="F9447" s="5">
        <v>0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5">
        <v>0</v>
      </c>
      <c r="M9447" s="5">
        <v>0</v>
      </c>
      <c r="N9447" s="5">
        <v>0</v>
      </c>
      <c r="O9447" s="5">
        <v>0</v>
      </c>
      <c r="P9447" s="5">
        <v>10</v>
      </c>
      <c r="Q9447" s="5">
        <v>0</v>
      </c>
      <c r="R9447" s="5">
        <v>0</v>
      </c>
      <c r="S9447" s="5" t="s">
        <v>26</v>
      </c>
      <c r="T9447" s="5"/>
    </row>
    <row r="9448" spans="1:20" x14ac:dyDescent="0.25">
      <c r="A9448" s="5">
        <f>9441</f>
      </c>
      <c r="B9448" s="5" t="s">
        <v>9467</v>
      </c>
      <c r="C9448" s="5" t="s">
        <v>26</v>
      </c>
      <c r="D9448" s="5" t="s">
        <v>26</v>
      </c>
      <c r="E9448" s="5">
        <v>0</v>
      </c>
      <c r="F9448" s="5">
        <v>0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5">
        <v>0</v>
      </c>
      <c r="M9448" s="5">
        <v>0</v>
      </c>
      <c r="N9448" s="5">
        <v>0</v>
      </c>
      <c r="O9448" s="5">
        <v>0</v>
      </c>
      <c r="P9448" s="5">
        <v>10</v>
      </c>
      <c r="Q9448" s="5">
        <v>0</v>
      </c>
      <c r="R9448" s="5">
        <v>0</v>
      </c>
      <c r="S9448" s="5" t="s">
        <v>26</v>
      </c>
      <c r="T9448" s="5"/>
    </row>
    <row r="9449" spans="1:20" x14ac:dyDescent="0.25">
      <c r="A9449" s="5">
        <f>9442</f>
      </c>
      <c r="B9449" s="5" t="s">
        <v>9468</v>
      </c>
      <c r="C9449" s="5" t="s">
        <v>26</v>
      </c>
      <c r="D9449" s="5" t="s">
        <v>26</v>
      </c>
      <c r="E9449" s="5">
        <v>0</v>
      </c>
      <c r="F9449" s="5">
        <v>0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5">
        <v>0</v>
      </c>
      <c r="M9449" s="5">
        <v>0</v>
      </c>
      <c r="N9449" s="5">
        <v>0</v>
      </c>
      <c r="O9449" s="5">
        <v>0</v>
      </c>
      <c r="P9449" s="5">
        <v>10</v>
      </c>
      <c r="Q9449" s="5">
        <v>0</v>
      </c>
      <c r="R9449" s="5">
        <v>0</v>
      </c>
      <c r="S9449" s="5" t="s">
        <v>26</v>
      </c>
      <c r="T9449" s="5"/>
    </row>
    <row r="9450" spans="1:20" x14ac:dyDescent="0.25">
      <c r="A9450" s="5">
        <f>9443</f>
      </c>
      <c r="B9450" s="5" t="s">
        <v>9469</v>
      </c>
      <c r="C9450" s="5" t="s">
        <v>26</v>
      </c>
      <c r="D9450" s="5" t="s">
        <v>26</v>
      </c>
      <c r="E9450" s="5">
        <v>0</v>
      </c>
      <c r="F9450" s="5">
        <v>0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5">
        <v>0</v>
      </c>
      <c r="M9450" s="5">
        <v>0</v>
      </c>
      <c r="N9450" s="5">
        <v>0</v>
      </c>
      <c r="O9450" s="5">
        <v>0</v>
      </c>
      <c r="P9450" s="5">
        <v>10</v>
      </c>
      <c r="Q9450" s="5">
        <v>0</v>
      </c>
      <c r="R9450" s="5">
        <v>0</v>
      </c>
      <c r="S9450" s="5" t="s">
        <v>26</v>
      </c>
      <c r="T9450" s="5"/>
    </row>
    <row r="9451" spans="1:20" x14ac:dyDescent="0.25">
      <c r="A9451" s="5">
        <f>9444</f>
      </c>
      <c r="B9451" s="5" t="s">
        <v>9470</v>
      </c>
      <c r="C9451" s="5" t="s">
        <v>26</v>
      </c>
      <c r="D9451" s="5" t="s">
        <v>26</v>
      </c>
      <c r="E9451" s="5">
        <v>0</v>
      </c>
      <c r="F9451" s="5">
        <v>0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5">
        <v>0</v>
      </c>
      <c r="M9451" s="5">
        <v>0</v>
      </c>
      <c r="N9451" s="5">
        <v>0</v>
      </c>
      <c r="O9451" s="5">
        <v>0</v>
      </c>
      <c r="P9451" s="5">
        <v>10</v>
      </c>
      <c r="Q9451" s="5">
        <v>0</v>
      </c>
      <c r="R9451" s="5">
        <v>0</v>
      </c>
      <c r="S9451" s="5" t="s">
        <v>26</v>
      </c>
      <c r="T9451" s="5"/>
    </row>
    <row r="9452" spans="1:20" x14ac:dyDescent="0.25">
      <c r="A9452" s="5">
        <f>9445</f>
      </c>
      <c r="B9452" s="5" t="s">
        <v>9471</v>
      </c>
      <c r="C9452" s="5" t="s">
        <v>26</v>
      </c>
      <c r="D9452" s="5" t="s">
        <v>26</v>
      </c>
      <c r="E9452" s="5">
        <v>0</v>
      </c>
      <c r="F9452" s="5">
        <v>0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5">
        <v>0</v>
      </c>
      <c r="M9452" s="5">
        <v>0</v>
      </c>
      <c r="N9452" s="5">
        <v>0</v>
      </c>
      <c r="O9452" s="5">
        <v>0</v>
      </c>
      <c r="P9452" s="5">
        <v>10</v>
      </c>
      <c r="Q9452" s="5">
        <v>0</v>
      </c>
      <c r="R9452" s="5">
        <v>0</v>
      </c>
      <c r="S9452" s="5" t="s">
        <v>26</v>
      </c>
      <c r="T9452" s="5"/>
    </row>
    <row r="9453" spans="1:20" x14ac:dyDescent="0.25">
      <c r="A9453" s="5">
        <f>9446</f>
      </c>
      <c r="B9453" s="5" t="s">
        <v>9472</v>
      </c>
      <c r="C9453" s="5" t="s">
        <v>26</v>
      </c>
      <c r="D9453" s="5" t="s">
        <v>26</v>
      </c>
      <c r="E9453" s="5">
        <v>0</v>
      </c>
      <c r="F9453" s="5">
        <v>0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5">
        <v>0</v>
      </c>
      <c r="M9453" s="5">
        <v>0</v>
      </c>
      <c r="N9453" s="5">
        <v>0</v>
      </c>
      <c r="O9453" s="5">
        <v>0</v>
      </c>
      <c r="P9453" s="5">
        <v>10</v>
      </c>
      <c r="Q9453" s="5">
        <v>0</v>
      </c>
      <c r="R9453" s="5">
        <v>0</v>
      </c>
      <c r="S9453" s="5" t="s">
        <v>26</v>
      </c>
      <c r="T9453" s="5"/>
    </row>
    <row r="9454" spans="1:20" x14ac:dyDescent="0.25">
      <c r="A9454" s="5">
        <f>9447</f>
      </c>
      <c r="B9454" s="5" t="s">
        <v>9473</v>
      </c>
      <c r="C9454" s="5" t="s">
        <v>26</v>
      </c>
      <c r="D9454" s="5" t="s">
        <v>26</v>
      </c>
      <c r="E9454" s="5">
        <v>0</v>
      </c>
      <c r="F9454" s="5">
        <v>0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5">
        <v>0</v>
      </c>
      <c r="M9454" s="5">
        <v>0</v>
      </c>
      <c r="N9454" s="5">
        <v>0</v>
      </c>
      <c r="O9454" s="5">
        <v>0</v>
      </c>
      <c r="P9454" s="5">
        <v>10</v>
      </c>
      <c r="Q9454" s="5">
        <v>0</v>
      </c>
      <c r="R9454" s="5">
        <v>0</v>
      </c>
      <c r="S9454" s="5" t="s">
        <v>26</v>
      </c>
      <c r="T9454" s="5"/>
    </row>
    <row r="9455" spans="1:20" x14ac:dyDescent="0.25">
      <c r="A9455" s="5">
        <f>9448</f>
      </c>
      <c r="B9455" s="5" t="s">
        <v>9474</v>
      </c>
      <c r="C9455" s="5" t="s">
        <v>26</v>
      </c>
      <c r="D9455" s="5" t="s">
        <v>26</v>
      </c>
      <c r="E9455" s="5">
        <v>0</v>
      </c>
      <c r="F9455" s="5">
        <v>0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5">
        <v>0</v>
      </c>
      <c r="M9455" s="5">
        <v>0</v>
      </c>
      <c r="N9455" s="5">
        <v>0</v>
      </c>
      <c r="O9455" s="5">
        <v>0</v>
      </c>
      <c r="P9455" s="5">
        <v>10</v>
      </c>
      <c r="Q9455" s="5">
        <v>0</v>
      </c>
      <c r="R9455" s="5">
        <v>0</v>
      </c>
      <c r="S9455" s="5" t="s">
        <v>26</v>
      </c>
      <c r="T9455" s="5"/>
    </row>
    <row r="9456" spans="1:20" x14ac:dyDescent="0.25">
      <c r="A9456" s="5">
        <f>9449</f>
      </c>
      <c r="B9456" s="5" t="s">
        <v>9475</v>
      </c>
      <c r="C9456" s="5" t="s">
        <v>26</v>
      </c>
      <c r="D9456" s="5" t="s">
        <v>26</v>
      </c>
      <c r="E9456" s="5">
        <v>0</v>
      </c>
      <c r="F9456" s="5">
        <v>0</v>
      </c>
      <c r="G9456" s="5">
        <v>0</v>
      </c>
      <c r="H9456" s="5">
        <v>0</v>
      </c>
      <c r="I9456" s="5">
        <v>0</v>
      </c>
      <c r="J9456" s="5">
        <v>0</v>
      </c>
      <c r="K9456" s="5">
        <v>0</v>
      </c>
      <c r="L9456" s="5">
        <v>0</v>
      </c>
      <c r="M9456" s="5">
        <v>0</v>
      </c>
      <c r="N9456" s="5">
        <v>0</v>
      </c>
      <c r="O9456" s="5">
        <v>0</v>
      </c>
      <c r="P9456" s="5">
        <v>10</v>
      </c>
      <c r="Q9456" s="5">
        <v>0</v>
      </c>
      <c r="R9456" s="5">
        <v>0</v>
      </c>
      <c r="S9456" s="5" t="s">
        <v>26</v>
      </c>
      <c r="T9456" s="5"/>
    </row>
    <row r="9457" spans="1:20" x14ac:dyDescent="0.25">
      <c r="A9457" s="5">
        <f>9450</f>
      </c>
      <c r="B9457" s="5" t="s">
        <v>9476</v>
      </c>
      <c r="C9457" s="5" t="s">
        <v>26</v>
      </c>
      <c r="D9457" s="5" t="s">
        <v>26</v>
      </c>
      <c r="E9457" s="5">
        <v>0</v>
      </c>
      <c r="F9457" s="5">
        <v>0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5">
        <v>0</v>
      </c>
      <c r="M9457" s="5">
        <v>0</v>
      </c>
      <c r="N9457" s="5">
        <v>0</v>
      </c>
      <c r="O9457" s="5">
        <v>0</v>
      </c>
      <c r="P9457" s="5">
        <v>10</v>
      </c>
      <c r="Q9457" s="5">
        <v>0</v>
      </c>
      <c r="R9457" s="5">
        <v>0</v>
      </c>
      <c r="S9457" s="5" t="s">
        <v>26</v>
      </c>
      <c r="T9457" s="5"/>
    </row>
    <row r="9458" spans="1:20" x14ac:dyDescent="0.25">
      <c r="A9458" s="5">
        <f>9451</f>
      </c>
      <c r="B9458" s="5" t="s">
        <v>9477</v>
      </c>
      <c r="C9458" s="5" t="s">
        <v>26</v>
      </c>
      <c r="D9458" s="5" t="s">
        <v>26</v>
      </c>
      <c r="E9458" s="5">
        <v>0</v>
      </c>
      <c r="F9458" s="5">
        <v>0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5">
        <v>0</v>
      </c>
      <c r="M9458" s="5">
        <v>0</v>
      </c>
      <c r="N9458" s="5">
        <v>0</v>
      </c>
      <c r="O9458" s="5">
        <v>0</v>
      </c>
      <c r="P9458" s="5">
        <v>10</v>
      </c>
      <c r="Q9458" s="5">
        <v>0</v>
      </c>
      <c r="R9458" s="5">
        <v>0</v>
      </c>
      <c r="S9458" s="5" t="s">
        <v>26</v>
      </c>
      <c r="T9458" s="5"/>
    </row>
    <row r="9459" spans="1:20" x14ac:dyDescent="0.25">
      <c r="A9459" s="5">
        <f>9452</f>
      </c>
      <c r="B9459" s="5" t="s">
        <v>9478</v>
      </c>
      <c r="C9459" s="5" t="s">
        <v>26</v>
      </c>
      <c r="D9459" s="5" t="s">
        <v>26</v>
      </c>
      <c r="E9459" s="5">
        <v>0</v>
      </c>
      <c r="F9459" s="5">
        <v>0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5">
        <v>0</v>
      </c>
      <c r="M9459" s="5">
        <v>0</v>
      </c>
      <c r="N9459" s="5">
        <v>0</v>
      </c>
      <c r="O9459" s="5">
        <v>0</v>
      </c>
      <c r="P9459" s="5">
        <v>10</v>
      </c>
      <c r="Q9459" s="5">
        <v>0</v>
      </c>
      <c r="R9459" s="5">
        <v>0</v>
      </c>
      <c r="S9459" s="5" t="s">
        <v>26</v>
      </c>
      <c r="T9459" s="5"/>
    </row>
    <row r="9460" spans="1:20" x14ac:dyDescent="0.25">
      <c r="A9460" s="5">
        <f>9453</f>
      </c>
      <c r="B9460" s="5" t="s">
        <v>9479</v>
      </c>
      <c r="C9460" s="5" t="s">
        <v>26</v>
      </c>
      <c r="D9460" s="5" t="s">
        <v>26</v>
      </c>
      <c r="E9460" s="5">
        <v>0</v>
      </c>
      <c r="F9460" s="5">
        <v>0</v>
      </c>
      <c r="G9460" s="5">
        <v>0</v>
      </c>
      <c r="H9460" s="5">
        <v>0</v>
      </c>
      <c r="I9460" s="5">
        <v>0</v>
      </c>
      <c r="J9460" s="5">
        <v>0</v>
      </c>
      <c r="K9460" s="5">
        <v>0</v>
      </c>
      <c r="L9460" s="5">
        <v>0</v>
      </c>
      <c r="M9460" s="5">
        <v>0</v>
      </c>
      <c r="N9460" s="5">
        <v>0</v>
      </c>
      <c r="O9460" s="5">
        <v>0</v>
      </c>
      <c r="P9460" s="5">
        <v>10</v>
      </c>
      <c r="Q9460" s="5">
        <v>0</v>
      </c>
      <c r="R9460" s="5">
        <v>0</v>
      </c>
      <c r="S9460" s="5" t="s">
        <v>26</v>
      </c>
      <c r="T9460" s="5"/>
    </row>
    <row r="9461" spans="1:20" x14ac:dyDescent="0.25">
      <c r="A9461" s="5">
        <f>9454</f>
      </c>
      <c r="B9461" s="5" t="s">
        <v>9480</v>
      </c>
      <c r="C9461" s="5" t="s">
        <v>26</v>
      </c>
      <c r="D9461" s="5" t="s">
        <v>26</v>
      </c>
      <c r="E9461" s="5">
        <v>0</v>
      </c>
      <c r="F9461" s="5">
        <v>0</v>
      </c>
      <c r="G9461" s="5">
        <v>0</v>
      </c>
      <c r="H9461" s="5">
        <v>0</v>
      </c>
      <c r="I9461" s="5">
        <v>0</v>
      </c>
      <c r="J9461" s="5">
        <v>0</v>
      </c>
      <c r="K9461" s="5">
        <v>0</v>
      </c>
      <c r="L9461" s="5">
        <v>0</v>
      </c>
      <c r="M9461" s="5">
        <v>0</v>
      </c>
      <c r="N9461" s="5">
        <v>0</v>
      </c>
      <c r="O9461" s="5">
        <v>0</v>
      </c>
      <c r="P9461" s="5">
        <v>10</v>
      </c>
      <c r="Q9461" s="5">
        <v>0</v>
      </c>
      <c r="R9461" s="5">
        <v>0</v>
      </c>
      <c r="S9461" s="5" t="s">
        <v>26</v>
      </c>
      <c r="T9461" s="5"/>
    </row>
    <row r="9462" spans="1:20" x14ac:dyDescent="0.25">
      <c r="A9462" s="5">
        <f>9455</f>
      </c>
      <c r="B9462" s="5" t="s">
        <v>9481</v>
      </c>
      <c r="C9462" s="5" t="s">
        <v>26</v>
      </c>
      <c r="D9462" s="5" t="s">
        <v>26</v>
      </c>
      <c r="E9462" s="5">
        <v>0</v>
      </c>
      <c r="F9462" s="5">
        <v>0</v>
      </c>
      <c r="G9462" s="5">
        <v>0</v>
      </c>
      <c r="H9462" s="5">
        <v>0</v>
      </c>
      <c r="I9462" s="5">
        <v>0</v>
      </c>
      <c r="J9462" s="5">
        <v>0</v>
      </c>
      <c r="K9462" s="5">
        <v>0</v>
      </c>
      <c r="L9462" s="5">
        <v>0</v>
      </c>
      <c r="M9462" s="5">
        <v>0</v>
      </c>
      <c r="N9462" s="5">
        <v>0</v>
      </c>
      <c r="O9462" s="5">
        <v>0</v>
      </c>
      <c r="P9462" s="5">
        <v>10</v>
      </c>
      <c r="Q9462" s="5">
        <v>0</v>
      </c>
      <c r="R9462" s="5">
        <v>0</v>
      </c>
      <c r="S9462" s="5" t="s">
        <v>26</v>
      </c>
      <c r="T9462" s="5"/>
    </row>
    <row r="9463" spans="1:20" x14ac:dyDescent="0.25">
      <c r="A9463" s="5">
        <f>9456</f>
      </c>
      <c r="B9463" s="5" t="s">
        <v>9482</v>
      </c>
      <c r="C9463" s="5" t="s">
        <v>26</v>
      </c>
      <c r="D9463" s="5" t="s">
        <v>26</v>
      </c>
      <c r="E9463" s="5">
        <v>0</v>
      </c>
      <c r="F9463" s="5">
        <v>0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5">
        <v>0</v>
      </c>
      <c r="M9463" s="5">
        <v>0</v>
      </c>
      <c r="N9463" s="5">
        <v>0</v>
      </c>
      <c r="O9463" s="5">
        <v>0</v>
      </c>
      <c r="P9463" s="5">
        <v>10</v>
      </c>
      <c r="Q9463" s="5">
        <v>0</v>
      </c>
      <c r="R9463" s="5">
        <v>0</v>
      </c>
      <c r="S9463" s="5" t="s">
        <v>26</v>
      </c>
      <c r="T9463" s="5"/>
    </row>
    <row r="9464" spans="1:20" x14ac:dyDescent="0.25">
      <c r="A9464" s="5">
        <f>9457</f>
      </c>
      <c r="B9464" s="5" t="s">
        <v>9483</v>
      </c>
      <c r="C9464" s="5" t="s">
        <v>26</v>
      </c>
      <c r="D9464" s="5" t="s">
        <v>26</v>
      </c>
      <c r="E9464" s="5">
        <v>0</v>
      </c>
      <c r="F9464" s="5">
        <v>0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5">
        <v>0</v>
      </c>
      <c r="M9464" s="5">
        <v>0</v>
      </c>
      <c r="N9464" s="5">
        <v>0</v>
      </c>
      <c r="O9464" s="5">
        <v>0</v>
      </c>
      <c r="P9464" s="5">
        <v>10</v>
      </c>
      <c r="Q9464" s="5">
        <v>0</v>
      </c>
      <c r="R9464" s="5">
        <v>0</v>
      </c>
      <c r="S9464" s="5" t="s">
        <v>26</v>
      </c>
      <c r="T9464" s="5"/>
    </row>
    <row r="9465" spans="1:20" x14ac:dyDescent="0.25">
      <c r="A9465" s="5">
        <f>9458</f>
      </c>
      <c r="B9465" s="5" t="s">
        <v>9484</v>
      </c>
      <c r="C9465" s="5" t="s">
        <v>26</v>
      </c>
      <c r="D9465" s="5" t="s">
        <v>26</v>
      </c>
      <c r="E9465" s="5">
        <v>0</v>
      </c>
      <c r="F9465" s="5">
        <v>0</v>
      </c>
      <c r="G9465" s="5">
        <v>0</v>
      </c>
      <c r="H9465" s="5">
        <v>0</v>
      </c>
      <c r="I9465" s="5">
        <v>0</v>
      </c>
      <c r="J9465" s="5">
        <v>0</v>
      </c>
      <c r="K9465" s="5">
        <v>0</v>
      </c>
      <c r="L9465" s="5">
        <v>0</v>
      </c>
      <c r="M9465" s="5">
        <v>0</v>
      </c>
      <c r="N9465" s="5">
        <v>0</v>
      </c>
      <c r="O9465" s="5">
        <v>0</v>
      </c>
      <c r="P9465" s="5">
        <v>10</v>
      </c>
      <c r="Q9465" s="5">
        <v>0</v>
      </c>
      <c r="R9465" s="5">
        <v>0</v>
      </c>
      <c r="S9465" s="5" t="s">
        <v>26</v>
      </c>
      <c r="T9465" s="5"/>
    </row>
    <row r="9466" spans="1:20" x14ac:dyDescent="0.25">
      <c r="A9466" s="5">
        <f>9459</f>
      </c>
      <c r="B9466" s="5" t="s">
        <v>9485</v>
      </c>
      <c r="C9466" s="5" t="s">
        <v>26</v>
      </c>
      <c r="D9466" s="5" t="s">
        <v>26</v>
      </c>
      <c r="E9466" s="5">
        <v>0</v>
      </c>
      <c r="F9466" s="5">
        <v>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5">
        <v>0</v>
      </c>
      <c r="M9466" s="5">
        <v>0</v>
      </c>
      <c r="N9466" s="5">
        <v>0</v>
      </c>
      <c r="O9466" s="5">
        <v>0</v>
      </c>
      <c r="P9466" s="5">
        <v>10</v>
      </c>
      <c r="Q9466" s="5">
        <v>0</v>
      </c>
      <c r="R9466" s="5">
        <v>0</v>
      </c>
      <c r="S9466" s="5" t="s">
        <v>26</v>
      </c>
      <c r="T9466" s="5"/>
    </row>
    <row r="9467" spans="1:20" x14ac:dyDescent="0.25">
      <c r="A9467" s="5">
        <f>9460</f>
      </c>
      <c r="B9467" s="5" t="s">
        <v>9486</v>
      </c>
      <c r="C9467" s="5" t="s">
        <v>26</v>
      </c>
      <c r="D9467" s="5" t="s">
        <v>26</v>
      </c>
      <c r="E9467" s="5">
        <v>0</v>
      </c>
      <c r="F9467" s="5">
        <v>0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5">
        <v>0</v>
      </c>
      <c r="M9467" s="5">
        <v>0</v>
      </c>
      <c r="N9467" s="5">
        <v>0</v>
      </c>
      <c r="O9467" s="5">
        <v>0</v>
      </c>
      <c r="P9467" s="5">
        <v>10</v>
      </c>
      <c r="Q9467" s="5">
        <v>0</v>
      </c>
      <c r="R9467" s="5">
        <v>0</v>
      </c>
      <c r="S9467" s="5" t="s">
        <v>26</v>
      </c>
      <c r="T9467" s="5"/>
    </row>
    <row r="9468" spans="1:20" x14ac:dyDescent="0.25">
      <c r="A9468" s="5">
        <f>9461</f>
      </c>
      <c r="B9468" s="5" t="s">
        <v>9487</v>
      </c>
      <c r="C9468" s="5" t="s">
        <v>26</v>
      </c>
      <c r="D9468" s="5" t="s">
        <v>26</v>
      </c>
      <c r="E9468" s="5">
        <v>0</v>
      </c>
      <c r="F9468" s="5">
        <v>0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5">
        <v>0</v>
      </c>
      <c r="M9468" s="5">
        <v>0</v>
      </c>
      <c r="N9468" s="5">
        <v>0</v>
      </c>
      <c r="O9468" s="5">
        <v>0</v>
      </c>
      <c r="P9468" s="5">
        <v>10</v>
      </c>
      <c r="Q9468" s="5">
        <v>0</v>
      </c>
      <c r="R9468" s="5">
        <v>0</v>
      </c>
      <c r="S9468" s="5" t="s">
        <v>26</v>
      </c>
      <c r="T9468" s="5"/>
    </row>
    <row r="9469" spans="1:20" x14ac:dyDescent="0.25">
      <c r="A9469" s="5">
        <f>9462</f>
      </c>
      <c r="B9469" s="5" t="s">
        <v>9488</v>
      </c>
      <c r="C9469" s="5" t="s">
        <v>26</v>
      </c>
      <c r="D9469" s="5" t="s">
        <v>26</v>
      </c>
      <c r="E9469" s="5">
        <v>0</v>
      </c>
      <c r="F9469" s="5">
        <v>0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5">
        <v>0</v>
      </c>
      <c r="M9469" s="5">
        <v>0</v>
      </c>
      <c r="N9469" s="5">
        <v>0</v>
      </c>
      <c r="O9469" s="5">
        <v>0</v>
      </c>
      <c r="P9469" s="5">
        <v>10</v>
      </c>
      <c r="Q9469" s="5">
        <v>0</v>
      </c>
      <c r="R9469" s="5">
        <v>0</v>
      </c>
      <c r="S9469" s="5" t="s">
        <v>26</v>
      </c>
      <c r="T9469" s="5"/>
    </row>
    <row r="9470" spans="1:20" x14ac:dyDescent="0.25">
      <c r="A9470" s="5">
        <f>9463</f>
      </c>
      <c r="B9470" s="5" t="s">
        <v>9489</v>
      </c>
      <c r="C9470" s="5" t="s">
        <v>26</v>
      </c>
      <c r="D9470" s="5" t="s">
        <v>26</v>
      </c>
      <c r="E9470" s="5">
        <v>0</v>
      </c>
      <c r="F9470" s="5">
        <v>0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5">
        <v>0</v>
      </c>
      <c r="M9470" s="5">
        <v>0</v>
      </c>
      <c r="N9470" s="5">
        <v>0</v>
      </c>
      <c r="O9470" s="5">
        <v>0</v>
      </c>
      <c r="P9470" s="5">
        <v>10</v>
      </c>
      <c r="Q9470" s="5">
        <v>0</v>
      </c>
      <c r="R9470" s="5">
        <v>0</v>
      </c>
      <c r="S9470" s="5" t="s">
        <v>26</v>
      </c>
      <c r="T9470" s="5"/>
    </row>
    <row r="9471" spans="1:20" x14ac:dyDescent="0.25">
      <c r="A9471" s="5">
        <f>9464</f>
      </c>
      <c r="B9471" s="5" t="s">
        <v>9490</v>
      </c>
      <c r="C9471" s="5" t="s">
        <v>26</v>
      </c>
      <c r="D9471" s="5" t="s">
        <v>26</v>
      </c>
      <c r="E9471" s="5">
        <v>0</v>
      </c>
      <c r="F9471" s="5">
        <v>0</v>
      </c>
      <c r="G9471" s="5">
        <v>0</v>
      </c>
      <c r="H9471" s="5">
        <v>0</v>
      </c>
      <c r="I9471" s="5">
        <v>0</v>
      </c>
      <c r="J9471" s="5">
        <v>0</v>
      </c>
      <c r="K9471" s="5">
        <v>0</v>
      </c>
      <c r="L9471" s="5">
        <v>0</v>
      </c>
      <c r="M9471" s="5">
        <v>0</v>
      </c>
      <c r="N9471" s="5">
        <v>0</v>
      </c>
      <c r="O9471" s="5">
        <v>0</v>
      </c>
      <c r="P9471" s="5">
        <v>10</v>
      </c>
      <c r="Q9471" s="5">
        <v>0</v>
      </c>
      <c r="R9471" s="5">
        <v>0</v>
      </c>
      <c r="S9471" s="5" t="s">
        <v>26</v>
      </c>
      <c r="T9471" s="5"/>
    </row>
    <row r="9472" spans="1:20" x14ac:dyDescent="0.25">
      <c r="A9472" s="5">
        <f>9465</f>
      </c>
      <c r="B9472" s="5" t="s">
        <v>9491</v>
      </c>
      <c r="C9472" s="5" t="s">
        <v>26</v>
      </c>
      <c r="D9472" s="5" t="s">
        <v>26</v>
      </c>
      <c r="E9472" s="5">
        <v>0</v>
      </c>
      <c r="F9472" s="5">
        <v>0</v>
      </c>
      <c r="G9472" s="5">
        <v>0</v>
      </c>
      <c r="H9472" s="5">
        <v>0</v>
      </c>
      <c r="I9472" s="5">
        <v>0</v>
      </c>
      <c r="J9472" s="5">
        <v>0</v>
      </c>
      <c r="K9472" s="5">
        <v>0</v>
      </c>
      <c r="L9472" s="5">
        <v>0</v>
      </c>
      <c r="M9472" s="5">
        <v>0</v>
      </c>
      <c r="N9472" s="5">
        <v>0</v>
      </c>
      <c r="O9472" s="5">
        <v>0</v>
      </c>
      <c r="P9472" s="5">
        <v>10</v>
      </c>
      <c r="Q9472" s="5">
        <v>0</v>
      </c>
      <c r="R9472" s="5">
        <v>0</v>
      </c>
      <c r="S9472" s="5" t="s">
        <v>26</v>
      </c>
      <c r="T9472" s="5"/>
    </row>
    <row r="9473" spans="1:20" x14ac:dyDescent="0.25">
      <c r="A9473" s="5">
        <f>9466</f>
      </c>
      <c r="B9473" s="5" t="s">
        <v>9492</v>
      </c>
      <c r="C9473" s="5" t="s">
        <v>26</v>
      </c>
      <c r="D9473" s="5" t="s">
        <v>26</v>
      </c>
      <c r="E9473" s="5">
        <v>0</v>
      </c>
      <c r="F9473" s="5">
        <v>0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5">
        <v>0</v>
      </c>
      <c r="M9473" s="5">
        <v>0</v>
      </c>
      <c r="N9473" s="5">
        <v>0</v>
      </c>
      <c r="O9473" s="5">
        <v>0</v>
      </c>
      <c r="P9473" s="5">
        <v>10</v>
      </c>
      <c r="Q9473" s="5">
        <v>0</v>
      </c>
      <c r="R9473" s="5">
        <v>0</v>
      </c>
      <c r="S9473" s="5" t="s">
        <v>26</v>
      </c>
      <c r="T9473" s="5"/>
    </row>
    <row r="9474" spans="1:20" x14ac:dyDescent="0.25">
      <c r="A9474" s="5">
        <f>9467</f>
      </c>
      <c r="B9474" s="5" t="s">
        <v>9493</v>
      </c>
      <c r="C9474" s="5" t="s">
        <v>26</v>
      </c>
      <c r="D9474" s="5" t="s">
        <v>26</v>
      </c>
      <c r="E9474" s="5">
        <v>0</v>
      </c>
      <c r="F9474" s="5">
        <v>0</v>
      </c>
      <c r="G9474" s="5">
        <v>0</v>
      </c>
      <c r="H9474" s="5">
        <v>0</v>
      </c>
      <c r="I9474" s="5">
        <v>0</v>
      </c>
      <c r="J9474" s="5">
        <v>0</v>
      </c>
      <c r="K9474" s="5">
        <v>0</v>
      </c>
      <c r="L9474" s="5">
        <v>0</v>
      </c>
      <c r="M9474" s="5">
        <v>0</v>
      </c>
      <c r="N9474" s="5">
        <v>0</v>
      </c>
      <c r="O9474" s="5">
        <v>0</v>
      </c>
      <c r="P9474" s="5">
        <v>10</v>
      </c>
      <c r="Q9474" s="5">
        <v>0</v>
      </c>
      <c r="R9474" s="5">
        <v>0</v>
      </c>
      <c r="S9474" s="5" t="s">
        <v>26</v>
      </c>
      <c r="T9474" s="5"/>
    </row>
    <row r="9475" spans="1:20" x14ac:dyDescent="0.25">
      <c r="A9475" s="5">
        <f>9468</f>
      </c>
      <c r="B9475" s="5" t="s">
        <v>9494</v>
      </c>
      <c r="C9475" s="5" t="s">
        <v>26</v>
      </c>
      <c r="D9475" s="5" t="s">
        <v>26</v>
      </c>
      <c r="E9475" s="5">
        <v>0</v>
      </c>
      <c r="F9475" s="5">
        <v>0</v>
      </c>
      <c r="G9475" s="5">
        <v>0</v>
      </c>
      <c r="H9475" s="5">
        <v>0</v>
      </c>
      <c r="I9475" s="5">
        <v>0</v>
      </c>
      <c r="J9475" s="5">
        <v>0</v>
      </c>
      <c r="K9475" s="5">
        <v>0</v>
      </c>
      <c r="L9475" s="5">
        <v>0</v>
      </c>
      <c r="M9475" s="5">
        <v>0</v>
      </c>
      <c r="N9475" s="5">
        <v>0</v>
      </c>
      <c r="O9475" s="5">
        <v>0</v>
      </c>
      <c r="P9475" s="5">
        <v>10</v>
      </c>
      <c r="Q9475" s="5">
        <v>0</v>
      </c>
      <c r="R9475" s="5">
        <v>0</v>
      </c>
      <c r="S9475" s="5" t="s">
        <v>26</v>
      </c>
      <c r="T9475" s="5"/>
    </row>
    <row r="9476" spans="1:20" x14ac:dyDescent="0.25">
      <c r="A9476" s="5">
        <f>9469</f>
      </c>
      <c r="B9476" s="5" t="s">
        <v>9495</v>
      </c>
      <c r="C9476" s="5" t="s">
        <v>26</v>
      </c>
      <c r="D9476" s="5" t="s">
        <v>26</v>
      </c>
      <c r="E9476" s="5">
        <v>0</v>
      </c>
      <c r="F9476" s="5">
        <v>0</v>
      </c>
      <c r="G9476" s="5">
        <v>0</v>
      </c>
      <c r="H9476" s="5">
        <v>0</v>
      </c>
      <c r="I9476" s="5">
        <v>0</v>
      </c>
      <c r="J9476" s="5">
        <v>0</v>
      </c>
      <c r="K9476" s="5">
        <v>0</v>
      </c>
      <c r="L9476" s="5">
        <v>0</v>
      </c>
      <c r="M9476" s="5">
        <v>0</v>
      </c>
      <c r="N9476" s="5">
        <v>0</v>
      </c>
      <c r="O9476" s="5">
        <v>0</v>
      </c>
      <c r="P9476" s="5">
        <v>10</v>
      </c>
      <c r="Q9476" s="5">
        <v>0</v>
      </c>
      <c r="R9476" s="5">
        <v>0</v>
      </c>
      <c r="S9476" s="5" t="s">
        <v>26</v>
      </c>
      <c r="T9476" s="5"/>
    </row>
    <row r="9477" spans="1:20" x14ac:dyDescent="0.25">
      <c r="A9477" s="5">
        <f>9470</f>
      </c>
      <c r="B9477" s="5" t="s">
        <v>9496</v>
      </c>
      <c r="C9477" s="5" t="s">
        <v>26</v>
      </c>
      <c r="D9477" s="5" t="s">
        <v>26</v>
      </c>
      <c r="E9477" s="5">
        <v>0</v>
      </c>
      <c r="F9477" s="5">
        <v>0</v>
      </c>
      <c r="G9477" s="5">
        <v>0</v>
      </c>
      <c r="H9477" s="5">
        <v>0</v>
      </c>
      <c r="I9477" s="5">
        <v>0</v>
      </c>
      <c r="J9477" s="5">
        <v>0</v>
      </c>
      <c r="K9477" s="5">
        <v>0</v>
      </c>
      <c r="L9477" s="5">
        <v>0</v>
      </c>
      <c r="M9477" s="5">
        <v>0</v>
      </c>
      <c r="N9477" s="5">
        <v>0</v>
      </c>
      <c r="O9477" s="5">
        <v>0</v>
      </c>
      <c r="P9477" s="5">
        <v>10</v>
      </c>
      <c r="Q9477" s="5">
        <v>0</v>
      </c>
      <c r="R9477" s="5">
        <v>0</v>
      </c>
      <c r="S9477" s="5" t="s">
        <v>26</v>
      </c>
      <c r="T9477" s="5"/>
    </row>
    <row r="9478" spans="1:20" x14ac:dyDescent="0.25">
      <c r="A9478" s="5">
        <f>9471</f>
      </c>
      <c r="B9478" s="5" t="s">
        <v>9497</v>
      </c>
      <c r="C9478" s="5" t="s">
        <v>26</v>
      </c>
      <c r="D9478" s="5" t="s">
        <v>26</v>
      </c>
      <c r="E9478" s="5">
        <v>0</v>
      </c>
      <c r="F9478" s="5">
        <v>0</v>
      </c>
      <c r="G9478" s="5">
        <v>0</v>
      </c>
      <c r="H9478" s="5">
        <v>0</v>
      </c>
      <c r="I9478" s="5">
        <v>0</v>
      </c>
      <c r="J9478" s="5">
        <v>0</v>
      </c>
      <c r="K9478" s="5">
        <v>0</v>
      </c>
      <c r="L9478" s="5">
        <v>0</v>
      </c>
      <c r="M9478" s="5">
        <v>0</v>
      </c>
      <c r="N9478" s="5">
        <v>0</v>
      </c>
      <c r="O9478" s="5">
        <v>0</v>
      </c>
      <c r="P9478" s="5">
        <v>10</v>
      </c>
      <c r="Q9478" s="5">
        <v>0</v>
      </c>
      <c r="R9478" s="5">
        <v>0</v>
      </c>
      <c r="S9478" s="5" t="s">
        <v>26</v>
      </c>
      <c r="T9478" s="5"/>
    </row>
    <row r="9479" spans="1:20" x14ac:dyDescent="0.25">
      <c r="A9479" s="5">
        <f>9472</f>
      </c>
      <c r="B9479" s="5" t="s">
        <v>9498</v>
      </c>
      <c r="C9479" s="5" t="s">
        <v>26</v>
      </c>
      <c r="D9479" s="5" t="s">
        <v>26</v>
      </c>
      <c r="E9479" s="5">
        <v>0</v>
      </c>
      <c r="F9479" s="5">
        <v>0</v>
      </c>
      <c r="G9479" s="5">
        <v>0</v>
      </c>
      <c r="H9479" s="5">
        <v>0</v>
      </c>
      <c r="I9479" s="5">
        <v>0</v>
      </c>
      <c r="J9479" s="5">
        <v>0</v>
      </c>
      <c r="K9479" s="5">
        <v>0</v>
      </c>
      <c r="L9479" s="5">
        <v>0</v>
      </c>
      <c r="M9479" s="5">
        <v>0</v>
      </c>
      <c r="N9479" s="5">
        <v>0</v>
      </c>
      <c r="O9479" s="5">
        <v>0</v>
      </c>
      <c r="P9479" s="5">
        <v>10</v>
      </c>
      <c r="Q9479" s="5">
        <v>0</v>
      </c>
      <c r="R9479" s="5">
        <v>0</v>
      </c>
      <c r="S9479" s="5" t="s">
        <v>26</v>
      </c>
      <c r="T9479" s="5"/>
    </row>
    <row r="9480" spans="1:20" x14ac:dyDescent="0.25">
      <c r="A9480" s="5">
        <f>9473</f>
      </c>
      <c r="B9480" s="5" t="s">
        <v>9499</v>
      </c>
      <c r="C9480" s="5" t="s">
        <v>26</v>
      </c>
      <c r="D9480" s="5" t="s">
        <v>26</v>
      </c>
      <c r="E9480" s="5">
        <v>0</v>
      </c>
      <c r="F9480" s="5">
        <v>0</v>
      </c>
      <c r="G9480" s="5">
        <v>0</v>
      </c>
      <c r="H9480" s="5">
        <v>0</v>
      </c>
      <c r="I9480" s="5">
        <v>0</v>
      </c>
      <c r="J9480" s="5">
        <v>0</v>
      </c>
      <c r="K9480" s="5">
        <v>0</v>
      </c>
      <c r="L9480" s="5">
        <v>0</v>
      </c>
      <c r="M9480" s="5">
        <v>0</v>
      </c>
      <c r="N9480" s="5">
        <v>0</v>
      </c>
      <c r="O9480" s="5">
        <v>0</v>
      </c>
      <c r="P9480" s="5">
        <v>10</v>
      </c>
      <c r="Q9480" s="5">
        <v>0</v>
      </c>
      <c r="R9480" s="5">
        <v>0</v>
      </c>
      <c r="S9480" s="5" t="s">
        <v>26</v>
      </c>
      <c r="T9480" s="5"/>
    </row>
    <row r="9481" spans="1:20" x14ac:dyDescent="0.25">
      <c r="A9481" s="5">
        <f>9474</f>
      </c>
      <c r="B9481" s="5" t="s">
        <v>9500</v>
      </c>
      <c r="C9481" s="5" t="s">
        <v>26</v>
      </c>
      <c r="D9481" s="5" t="s">
        <v>26</v>
      </c>
      <c r="E9481" s="5">
        <v>0</v>
      </c>
      <c r="F9481" s="5">
        <v>0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5">
        <v>0</v>
      </c>
      <c r="M9481" s="5">
        <v>0</v>
      </c>
      <c r="N9481" s="5">
        <v>0</v>
      </c>
      <c r="O9481" s="5">
        <v>0</v>
      </c>
      <c r="P9481" s="5">
        <v>10</v>
      </c>
      <c r="Q9481" s="5">
        <v>0</v>
      </c>
      <c r="R9481" s="5">
        <v>0</v>
      </c>
      <c r="S9481" s="5" t="s">
        <v>26</v>
      </c>
      <c r="T9481" s="5"/>
    </row>
    <row r="9482" spans="1:20" x14ac:dyDescent="0.25">
      <c r="A9482" s="5">
        <f>9475</f>
      </c>
      <c r="B9482" s="5" t="s">
        <v>9501</v>
      </c>
      <c r="C9482" s="5" t="s">
        <v>26</v>
      </c>
      <c r="D9482" s="5" t="s">
        <v>26</v>
      </c>
      <c r="E9482" s="5">
        <v>0</v>
      </c>
      <c r="F9482" s="5">
        <v>0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5">
        <v>0</v>
      </c>
      <c r="M9482" s="5">
        <v>0</v>
      </c>
      <c r="N9482" s="5">
        <v>0</v>
      </c>
      <c r="O9482" s="5">
        <v>0</v>
      </c>
      <c r="P9482" s="5">
        <v>10</v>
      </c>
      <c r="Q9482" s="5">
        <v>0</v>
      </c>
      <c r="R9482" s="5">
        <v>0</v>
      </c>
      <c r="S9482" s="5" t="s">
        <v>26</v>
      </c>
      <c r="T9482" s="5"/>
    </row>
    <row r="9483" spans="1:20" x14ac:dyDescent="0.25">
      <c r="A9483" s="5">
        <f>9476</f>
      </c>
      <c r="B9483" s="5" t="s">
        <v>9502</v>
      </c>
      <c r="C9483" s="5" t="s">
        <v>26</v>
      </c>
      <c r="D9483" s="5" t="s">
        <v>26</v>
      </c>
      <c r="E9483" s="5">
        <v>0</v>
      </c>
      <c r="F9483" s="5">
        <v>0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5">
        <v>0</v>
      </c>
      <c r="M9483" s="5">
        <v>0</v>
      </c>
      <c r="N9483" s="5">
        <v>0</v>
      </c>
      <c r="O9483" s="5">
        <v>0</v>
      </c>
      <c r="P9483" s="5">
        <v>10</v>
      </c>
      <c r="Q9483" s="5">
        <v>0</v>
      </c>
      <c r="R9483" s="5">
        <v>0</v>
      </c>
      <c r="S9483" s="5" t="s">
        <v>26</v>
      </c>
      <c r="T9483" s="5"/>
    </row>
    <row r="9484" spans="1:20" x14ac:dyDescent="0.25">
      <c r="A9484" s="5">
        <f>9477</f>
      </c>
      <c r="B9484" s="5" t="s">
        <v>9503</v>
      </c>
      <c r="C9484" s="5" t="s">
        <v>26</v>
      </c>
      <c r="D9484" s="5" t="s">
        <v>26</v>
      </c>
      <c r="E9484" s="5">
        <v>0</v>
      </c>
      <c r="F9484" s="5">
        <v>0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5">
        <v>0</v>
      </c>
      <c r="M9484" s="5">
        <v>0</v>
      </c>
      <c r="N9484" s="5">
        <v>0</v>
      </c>
      <c r="O9484" s="5">
        <v>0</v>
      </c>
      <c r="P9484" s="5">
        <v>10</v>
      </c>
      <c r="Q9484" s="5">
        <v>0</v>
      </c>
      <c r="R9484" s="5">
        <v>0</v>
      </c>
      <c r="S9484" s="5" t="s">
        <v>26</v>
      </c>
      <c r="T9484" s="5"/>
    </row>
    <row r="9485" spans="1:20" x14ac:dyDescent="0.25">
      <c r="A9485" s="5">
        <f>9478</f>
      </c>
      <c r="B9485" s="5" t="s">
        <v>9504</v>
      </c>
      <c r="C9485" s="5" t="s">
        <v>26</v>
      </c>
      <c r="D9485" s="5" t="s">
        <v>26</v>
      </c>
      <c r="E9485" s="5">
        <v>0</v>
      </c>
      <c r="F9485" s="5">
        <v>0</v>
      </c>
      <c r="G9485" s="5">
        <v>0</v>
      </c>
      <c r="H9485" s="5">
        <v>0</v>
      </c>
      <c r="I9485" s="5">
        <v>0</v>
      </c>
      <c r="J9485" s="5">
        <v>0</v>
      </c>
      <c r="K9485" s="5">
        <v>0</v>
      </c>
      <c r="L9485" s="5">
        <v>0</v>
      </c>
      <c r="M9485" s="5">
        <v>0</v>
      </c>
      <c r="N9485" s="5">
        <v>0</v>
      </c>
      <c r="O9485" s="5">
        <v>0</v>
      </c>
      <c r="P9485" s="5">
        <v>10</v>
      </c>
      <c r="Q9485" s="5">
        <v>0</v>
      </c>
      <c r="R9485" s="5">
        <v>0</v>
      </c>
      <c r="S9485" s="5" t="s">
        <v>26</v>
      </c>
      <c r="T9485" s="5"/>
    </row>
    <row r="9486" spans="1:20" x14ac:dyDescent="0.25">
      <c r="A9486" s="5">
        <f>9479</f>
      </c>
      <c r="B9486" s="5" t="s">
        <v>9505</v>
      </c>
      <c r="C9486" s="5" t="s">
        <v>26</v>
      </c>
      <c r="D9486" s="5" t="s">
        <v>26</v>
      </c>
      <c r="E9486" s="5">
        <v>0</v>
      </c>
      <c r="F9486" s="5">
        <v>0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s="5">
        <v>0</v>
      </c>
      <c r="N9486" s="5">
        <v>0</v>
      </c>
      <c r="O9486" s="5">
        <v>0</v>
      </c>
      <c r="P9486" s="5">
        <v>10</v>
      </c>
      <c r="Q9486" s="5">
        <v>0</v>
      </c>
      <c r="R9486" s="5">
        <v>0</v>
      </c>
      <c r="S9486" s="5" t="s">
        <v>26</v>
      </c>
      <c r="T9486" s="5"/>
    </row>
    <row r="9487" spans="1:20" x14ac:dyDescent="0.25">
      <c r="A9487" s="5">
        <f>9480</f>
      </c>
      <c r="B9487" s="5" t="s">
        <v>9506</v>
      </c>
      <c r="C9487" s="5" t="s">
        <v>26</v>
      </c>
      <c r="D9487" s="5" t="s">
        <v>26</v>
      </c>
      <c r="E9487" s="5">
        <v>0</v>
      </c>
      <c r="F9487" s="5">
        <v>0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5">
        <v>0</v>
      </c>
      <c r="M9487" s="5">
        <v>0</v>
      </c>
      <c r="N9487" s="5">
        <v>0</v>
      </c>
      <c r="O9487" s="5">
        <v>0</v>
      </c>
      <c r="P9487" s="5">
        <v>10</v>
      </c>
      <c r="Q9487" s="5">
        <v>0</v>
      </c>
      <c r="R9487" s="5">
        <v>0</v>
      </c>
      <c r="S9487" s="5" t="s">
        <v>26</v>
      </c>
      <c r="T9487" s="5"/>
    </row>
    <row r="9488" spans="1:20" x14ac:dyDescent="0.25">
      <c r="A9488" s="5">
        <f>9481</f>
      </c>
      <c r="B9488" s="5" t="s">
        <v>9507</v>
      </c>
      <c r="C9488" s="5" t="s">
        <v>26</v>
      </c>
      <c r="D9488" s="5" t="s">
        <v>26</v>
      </c>
      <c r="E9488" s="5">
        <v>0</v>
      </c>
      <c r="F9488" s="5">
        <v>0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5">
        <v>0</v>
      </c>
      <c r="M9488" s="5">
        <v>0</v>
      </c>
      <c r="N9488" s="5">
        <v>0</v>
      </c>
      <c r="O9488" s="5">
        <v>0</v>
      </c>
      <c r="P9488" s="5">
        <v>10</v>
      </c>
      <c r="Q9488" s="5">
        <v>0</v>
      </c>
      <c r="R9488" s="5">
        <v>0</v>
      </c>
      <c r="S9488" s="5" t="s">
        <v>26</v>
      </c>
      <c r="T9488" s="5"/>
    </row>
    <row r="9489" spans="1:20" x14ac:dyDescent="0.25">
      <c r="A9489" s="5">
        <f>9482</f>
      </c>
      <c r="B9489" s="5" t="s">
        <v>9508</v>
      </c>
      <c r="C9489" s="5" t="s">
        <v>26</v>
      </c>
      <c r="D9489" s="5" t="s">
        <v>26</v>
      </c>
      <c r="E9489" s="5">
        <v>0</v>
      </c>
      <c r="F9489" s="5">
        <v>0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5">
        <v>0</v>
      </c>
      <c r="M9489" s="5">
        <v>0</v>
      </c>
      <c r="N9489" s="5">
        <v>0</v>
      </c>
      <c r="O9489" s="5">
        <v>0</v>
      </c>
      <c r="P9489" s="5">
        <v>10</v>
      </c>
      <c r="Q9489" s="5">
        <v>0</v>
      </c>
      <c r="R9489" s="5">
        <v>0</v>
      </c>
      <c r="S9489" s="5" t="s">
        <v>26</v>
      </c>
      <c r="T9489" s="5"/>
    </row>
    <row r="9490" spans="1:20" x14ac:dyDescent="0.25">
      <c r="A9490" s="5">
        <f>9483</f>
      </c>
      <c r="B9490" s="5" t="s">
        <v>9509</v>
      </c>
      <c r="C9490" s="5" t="s">
        <v>26</v>
      </c>
      <c r="D9490" s="5" t="s">
        <v>26</v>
      </c>
      <c r="E9490" s="5">
        <v>0</v>
      </c>
      <c r="F9490" s="5">
        <v>0</v>
      </c>
      <c r="G9490" s="5">
        <v>0</v>
      </c>
      <c r="H9490" s="5">
        <v>0</v>
      </c>
      <c r="I9490" s="5">
        <v>0</v>
      </c>
      <c r="J9490" s="5">
        <v>0</v>
      </c>
      <c r="K9490" s="5">
        <v>0</v>
      </c>
      <c r="L9490" s="5">
        <v>0</v>
      </c>
      <c r="M9490" s="5">
        <v>0</v>
      </c>
      <c r="N9490" s="5">
        <v>0</v>
      </c>
      <c r="O9490" s="5">
        <v>0</v>
      </c>
      <c r="P9490" s="5">
        <v>10</v>
      </c>
      <c r="Q9490" s="5">
        <v>0</v>
      </c>
      <c r="R9490" s="5">
        <v>0</v>
      </c>
      <c r="S9490" s="5" t="s">
        <v>26</v>
      </c>
      <c r="T9490" s="5"/>
    </row>
    <row r="9491" spans="1:20" x14ac:dyDescent="0.25">
      <c r="A9491" s="5">
        <f>9484</f>
      </c>
      <c r="B9491" s="5" t="s">
        <v>9510</v>
      </c>
      <c r="C9491" s="5" t="s">
        <v>26</v>
      </c>
      <c r="D9491" s="5" t="s">
        <v>26</v>
      </c>
      <c r="E9491" s="5">
        <v>0</v>
      </c>
      <c r="F9491" s="5">
        <v>0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5">
        <v>0</v>
      </c>
      <c r="M9491" s="5">
        <v>0</v>
      </c>
      <c r="N9491" s="5">
        <v>0</v>
      </c>
      <c r="O9491" s="5">
        <v>0</v>
      </c>
      <c r="P9491" s="5">
        <v>10</v>
      </c>
      <c r="Q9491" s="5">
        <v>0</v>
      </c>
      <c r="R9491" s="5">
        <v>0</v>
      </c>
      <c r="S9491" s="5" t="s">
        <v>26</v>
      </c>
      <c r="T9491" s="5"/>
    </row>
    <row r="9492" spans="1:20" x14ac:dyDescent="0.25">
      <c r="A9492" s="5">
        <f>9485</f>
      </c>
      <c r="B9492" s="5" t="s">
        <v>9511</v>
      </c>
      <c r="C9492" s="5" t="s">
        <v>26</v>
      </c>
      <c r="D9492" s="5" t="s">
        <v>26</v>
      </c>
      <c r="E9492" s="5">
        <v>0</v>
      </c>
      <c r="F9492" s="5">
        <v>0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5">
        <v>0</v>
      </c>
      <c r="M9492" s="5">
        <v>0</v>
      </c>
      <c r="N9492" s="5">
        <v>0</v>
      </c>
      <c r="O9492" s="5">
        <v>0</v>
      </c>
      <c r="P9492" s="5">
        <v>10</v>
      </c>
      <c r="Q9492" s="5">
        <v>0</v>
      </c>
      <c r="R9492" s="5">
        <v>0</v>
      </c>
      <c r="S9492" s="5" t="s">
        <v>26</v>
      </c>
      <c r="T9492" s="5"/>
    </row>
    <row r="9493" spans="1:20" x14ac:dyDescent="0.25">
      <c r="A9493" s="5">
        <f>9486</f>
      </c>
      <c r="B9493" s="5" t="s">
        <v>9512</v>
      </c>
      <c r="C9493" s="5" t="s">
        <v>26</v>
      </c>
      <c r="D9493" s="5" t="s">
        <v>26</v>
      </c>
      <c r="E9493" s="5">
        <v>0</v>
      </c>
      <c r="F9493" s="5">
        <v>0</v>
      </c>
      <c r="G9493" s="5">
        <v>0</v>
      </c>
      <c r="H9493" s="5">
        <v>0</v>
      </c>
      <c r="I9493" s="5">
        <v>0</v>
      </c>
      <c r="J9493" s="5">
        <v>0</v>
      </c>
      <c r="K9493" s="5">
        <v>0</v>
      </c>
      <c r="L9493" s="5">
        <v>0</v>
      </c>
      <c r="M9493" s="5">
        <v>0</v>
      </c>
      <c r="N9493" s="5">
        <v>0</v>
      </c>
      <c r="O9493" s="5">
        <v>0</v>
      </c>
      <c r="P9493" s="5">
        <v>10</v>
      </c>
      <c r="Q9493" s="5">
        <v>0</v>
      </c>
      <c r="R9493" s="5">
        <v>0</v>
      </c>
      <c r="S9493" s="5" t="s">
        <v>26</v>
      </c>
      <c r="T9493" s="5"/>
    </row>
    <row r="9494" spans="1:20" x14ac:dyDescent="0.25">
      <c r="A9494" s="5">
        <f>9487</f>
      </c>
      <c r="B9494" s="5" t="s">
        <v>9513</v>
      </c>
      <c r="C9494" s="5" t="s">
        <v>26</v>
      </c>
      <c r="D9494" s="5" t="s">
        <v>26</v>
      </c>
      <c r="E9494" s="5">
        <v>0</v>
      </c>
      <c r="F9494" s="5">
        <v>0</v>
      </c>
      <c r="G9494" s="5">
        <v>0</v>
      </c>
      <c r="H9494" s="5">
        <v>0</v>
      </c>
      <c r="I9494" s="5">
        <v>0</v>
      </c>
      <c r="J9494" s="5">
        <v>0</v>
      </c>
      <c r="K9494" s="5">
        <v>0</v>
      </c>
      <c r="L9494" s="5">
        <v>0</v>
      </c>
      <c r="M9494" s="5">
        <v>0</v>
      </c>
      <c r="N9494" s="5">
        <v>0</v>
      </c>
      <c r="O9494" s="5">
        <v>0</v>
      </c>
      <c r="P9494" s="5">
        <v>10</v>
      </c>
      <c r="Q9494" s="5">
        <v>0</v>
      </c>
      <c r="R9494" s="5">
        <v>0</v>
      </c>
      <c r="S9494" s="5" t="s">
        <v>26</v>
      </c>
      <c r="T9494" s="5"/>
    </row>
    <row r="9495" spans="1:20" x14ac:dyDescent="0.25">
      <c r="A9495" s="5">
        <f>9488</f>
      </c>
      <c r="B9495" s="5" t="s">
        <v>9514</v>
      </c>
      <c r="C9495" s="5" t="s">
        <v>26</v>
      </c>
      <c r="D9495" s="5" t="s">
        <v>26</v>
      </c>
      <c r="E9495" s="5">
        <v>0</v>
      </c>
      <c r="F9495" s="5">
        <v>0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5">
        <v>0</v>
      </c>
      <c r="M9495" s="5">
        <v>0</v>
      </c>
      <c r="N9495" s="5">
        <v>0</v>
      </c>
      <c r="O9495" s="5">
        <v>0</v>
      </c>
      <c r="P9495" s="5">
        <v>10</v>
      </c>
      <c r="Q9495" s="5">
        <v>0</v>
      </c>
      <c r="R9495" s="5">
        <v>0</v>
      </c>
      <c r="S9495" s="5" t="s">
        <v>26</v>
      </c>
      <c r="T9495" s="5"/>
    </row>
    <row r="9496" spans="1:20" x14ac:dyDescent="0.25">
      <c r="A9496" s="5">
        <f>9489</f>
      </c>
      <c r="B9496" s="5" t="s">
        <v>9515</v>
      </c>
      <c r="C9496" s="5" t="s">
        <v>26</v>
      </c>
      <c r="D9496" s="5" t="s">
        <v>26</v>
      </c>
      <c r="E9496" s="5">
        <v>0</v>
      </c>
      <c r="F9496" s="5">
        <v>0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5">
        <v>0</v>
      </c>
      <c r="M9496" s="5">
        <v>0</v>
      </c>
      <c r="N9496" s="5">
        <v>0</v>
      </c>
      <c r="O9496" s="5">
        <v>0</v>
      </c>
      <c r="P9496" s="5">
        <v>10</v>
      </c>
      <c r="Q9496" s="5">
        <v>0</v>
      </c>
      <c r="R9496" s="5">
        <v>0</v>
      </c>
      <c r="S9496" s="5" t="s">
        <v>26</v>
      </c>
      <c r="T9496" s="5"/>
    </row>
    <row r="9497" spans="1:20" x14ac:dyDescent="0.25">
      <c r="A9497" s="5">
        <f>9490</f>
      </c>
      <c r="B9497" s="5" t="s">
        <v>9516</v>
      </c>
      <c r="C9497" s="5" t="s">
        <v>26</v>
      </c>
      <c r="D9497" s="5" t="s">
        <v>26</v>
      </c>
      <c r="E9497" s="5">
        <v>0</v>
      </c>
      <c r="F9497" s="5">
        <v>0</v>
      </c>
      <c r="G9497" s="5">
        <v>0</v>
      </c>
      <c r="H9497" s="5">
        <v>0</v>
      </c>
      <c r="I9497" s="5">
        <v>0</v>
      </c>
      <c r="J9497" s="5">
        <v>0</v>
      </c>
      <c r="K9497" s="5">
        <v>0</v>
      </c>
      <c r="L9497" s="5">
        <v>0</v>
      </c>
      <c r="M9497" s="5">
        <v>0</v>
      </c>
      <c r="N9497" s="5">
        <v>0</v>
      </c>
      <c r="O9497" s="5">
        <v>0</v>
      </c>
      <c r="P9497" s="5">
        <v>10</v>
      </c>
      <c r="Q9497" s="5">
        <v>0</v>
      </c>
      <c r="R9497" s="5">
        <v>0</v>
      </c>
      <c r="S9497" s="5" t="s">
        <v>26</v>
      </c>
      <c r="T9497" s="5"/>
    </row>
    <row r="9498" spans="1:20" x14ac:dyDescent="0.25">
      <c r="A9498" s="5">
        <f>9491</f>
      </c>
      <c r="B9498" s="5" t="s">
        <v>9517</v>
      </c>
      <c r="C9498" s="5" t="s">
        <v>26</v>
      </c>
      <c r="D9498" s="5" t="s">
        <v>26</v>
      </c>
      <c r="E9498" s="5">
        <v>0</v>
      </c>
      <c r="F9498" s="5">
        <v>0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5">
        <v>0</v>
      </c>
      <c r="M9498" s="5">
        <v>0</v>
      </c>
      <c r="N9498" s="5">
        <v>0</v>
      </c>
      <c r="O9498" s="5">
        <v>0</v>
      </c>
      <c r="P9498" s="5">
        <v>10</v>
      </c>
      <c r="Q9498" s="5">
        <v>0</v>
      </c>
      <c r="R9498" s="5">
        <v>0</v>
      </c>
      <c r="S9498" s="5" t="s">
        <v>26</v>
      </c>
      <c r="T9498" s="5"/>
    </row>
    <row r="9499" spans="1:20" x14ac:dyDescent="0.25">
      <c r="A9499" s="5">
        <f>9492</f>
      </c>
      <c r="B9499" s="5" t="s">
        <v>9518</v>
      </c>
      <c r="C9499" s="5" t="s">
        <v>26</v>
      </c>
      <c r="D9499" s="5" t="s">
        <v>26</v>
      </c>
      <c r="E9499" s="5">
        <v>0</v>
      </c>
      <c r="F9499" s="5">
        <v>0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5">
        <v>0</v>
      </c>
      <c r="M9499" s="5">
        <v>0</v>
      </c>
      <c r="N9499" s="5">
        <v>0</v>
      </c>
      <c r="O9499" s="5">
        <v>0</v>
      </c>
      <c r="P9499" s="5">
        <v>10</v>
      </c>
      <c r="Q9499" s="5">
        <v>0</v>
      </c>
      <c r="R9499" s="5">
        <v>0</v>
      </c>
      <c r="S9499" s="5" t="s">
        <v>26</v>
      </c>
      <c r="T9499" s="5"/>
    </row>
    <row r="9500" spans="1:20" x14ac:dyDescent="0.25">
      <c r="A9500" s="5">
        <f>9493</f>
      </c>
      <c r="B9500" s="5" t="s">
        <v>9519</v>
      </c>
      <c r="C9500" s="5" t="s">
        <v>26</v>
      </c>
      <c r="D9500" s="5" t="s">
        <v>26</v>
      </c>
      <c r="E9500" s="5">
        <v>0</v>
      </c>
      <c r="F9500" s="5">
        <v>0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5">
        <v>0</v>
      </c>
      <c r="M9500" s="5">
        <v>0</v>
      </c>
      <c r="N9500" s="5">
        <v>0</v>
      </c>
      <c r="O9500" s="5">
        <v>0</v>
      </c>
      <c r="P9500" s="5">
        <v>10</v>
      </c>
      <c r="Q9500" s="5">
        <v>0</v>
      </c>
      <c r="R9500" s="5">
        <v>0</v>
      </c>
      <c r="S9500" s="5" t="s">
        <v>26</v>
      </c>
      <c r="T9500" s="5"/>
    </row>
    <row r="9501" spans="1:20" x14ac:dyDescent="0.25">
      <c r="A9501" s="5">
        <f>9494</f>
      </c>
      <c r="B9501" s="5" t="s">
        <v>9520</v>
      </c>
      <c r="C9501" s="5" t="s">
        <v>26</v>
      </c>
      <c r="D9501" s="5" t="s">
        <v>26</v>
      </c>
      <c r="E9501" s="5">
        <v>0</v>
      </c>
      <c r="F9501" s="5">
        <v>0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5">
        <v>0</v>
      </c>
      <c r="M9501" s="5">
        <v>0</v>
      </c>
      <c r="N9501" s="5">
        <v>0</v>
      </c>
      <c r="O9501" s="5">
        <v>0</v>
      </c>
      <c r="P9501" s="5">
        <v>10</v>
      </c>
      <c r="Q9501" s="5">
        <v>0</v>
      </c>
      <c r="R9501" s="5">
        <v>0</v>
      </c>
      <c r="S9501" s="5" t="s">
        <v>26</v>
      </c>
      <c r="T9501" s="5"/>
    </row>
    <row r="9502" spans="1:20" x14ac:dyDescent="0.25">
      <c r="A9502" s="5">
        <f>9495</f>
      </c>
      <c r="B9502" s="5" t="s">
        <v>9521</v>
      </c>
      <c r="C9502" s="5" t="s">
        <v>26</v>
      </c>
      <c r="D9502" s="5" t="s">
        <v>26</v>
      </c>
      <c r="E9502" s="5">
        <v>0</v>
      </c>
      <c r="F9502" s="5">
        <v>0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5">
        <v>0</v>
      </c>
      <c r="M9502" s="5">
        <v>0</v>
      </c>
      <c r="N9502" s="5">
        <v>0</v>
      </c>
      <c r="O9502" s="5">
        <v>0</v>
      </c>
      <c r="P9502" s="5">
        <v>10</v>
      </c>
      <c r="Q9502" s="5">
        <v>0</v>
      </c>
      <c r="R9502" s="5">
        <v>0</v>
      </c>
      <c r="S9502" s="5" t="s">
        <v>26</v>
      </c>
      <c r="T9502" s="5"/>
    </row>
    <row r="9503" spans="1:20" x14ac:dyDescent="0.25">
      <c r="A9503" s="5">
        <f>9496</f>
      </c>
      <c r="B9503" s="5" t="s">
        <v>9522</v>
      </c>
      <c r="C9503" s="5" t="s">
        <v>26</v>
      </c>
      <c r="D9503" s="5" t="s">
        <v>26</v>
      </c>
      <c r="E9503" s="5">
        <v>0</v>
      </c>
      <c r="F9503" s="5">
        <v>0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5">
        <v>0</v>
      </c>
      <c r="M9503" s="5">
        <v>0</v>
      </c>
      <c r="N9503" s="5">
        <v>0</v>
      </c>
      <c r="O9503" s="5">
        <v>0</v>
      </c>
      <c r="P9503" s="5">
        <v>10</v>
      </c>
      <c r="Q9503" s="5">
        <v>0</v>
      </c>
      <c r="R9503" s="5">
        <v>0</v>
      </c>
      <c r="S9503" s="5" t="s">
        <v>26</v>
      </c>
      <c r="T9503" s="5"/>
    </row>
    <row r="9504" spans="1:20" x14ac:dyDescent="0.25">
      <c r="A9504" s="5">
        <f>9497</f>
      </c>
      <c r="B9504" s="5" t="s">
        <v>9523</v>
      </c>
      <c r="C9504" s="5" t="s">
        <v>26</v>
      </c>
      <c r="D9504" s="5" t="s">
        <v>26</v>
      </c>
      <c r="E9504" s="5">
        <v>0</v>
      </c>
      <c r="F9504" s="5">
        <v>0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5">
        <v>0</v>
      </c>
      <c r="M9504" s="5">
        <v>0</v>
      </c>
      <c r="N9504" s="5">
        <v>0</v>
      </c>
      <c r="O9504" s="5">
        <v>0</v>
      </c>
      <c r="P9504" s="5">
        <v>10</v>
      </c>
      <c r="Q9504" s="5">
        <v>0</v>
      </c>
      <c r="R9504" s="5">
        <v>0</v>
      </c>
      <c r="S9504" s="5" t="s">
        <v>26</v>
      </c>
      <c r="T9504" s="5"/>
    </row>
    <row r="9505" spans="1:20" x14ac:dyDescent="0.25">
      <c r="A9505" s="5">
        <f>9498</f>
      </c>
      <c r="B9505" s="5" t="s">
        <v>9524</v>
      </c>
      <c r="C9505" s="5" t="s">
        <v>26</v>
      </c>
      <c r="D9505" s="5" t="s">
        <v>26</v>
      </c>
      <c r="E9505" s="5">
        <v>0</v>
      </c>
      <c r="F9505" s="5">
        <v>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5">
        <v>0</v>
      </c>
      <c r="M9505" s="5">
        <v>0</v>
      </c>
      <c r="N9505" s="5">
        <v>0</v>
      </c>
      <c r="O9505" s="5">
        <v>0</v>
      </c>
      <c r="P9505" s="5">
        <v>10</v>
      </c>
      <c r="Q9505" s="5">
        <v>0</v>
      </c>
      <c r="R9505" s="5">
        <v>0</v>
      </c>
      <c r="S9505" s="5" t="s">
        <v>26</v>
      </c>
      <c r="T9505" s="5"/>
    </row>
    <row r="9506" spans="1:20" x14ac:dyDescent="0.25">
      <c r="A9506" s="5">
        <f>9499</f>
      </c>
      <c r="B9506" s="5" t="s">
        <v>9525</v>
      </c>
      <c r="C9506" s="5" t="s">
        <v>26</v>
      </c>
      <c r="D9506" s="5" t="s">
        <v>26</v>
      </c>
      <c r="E9506" s="5">
        <v>0</v>
      </c>
      <c r="F9506" s="5">
        <v>0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5">
        <v>0</v>
      </c>
      <c r="M9506" s="5">
        <v>0</v>
      </c>
      <c r="N9506" s="5">
        <v>0</v>
      </c>
      <c r="O9506" s="5">
        <v>0</v>
      </c>
      <c r="P9506" s="5">
        <v>10</v>
      </c>
      <c r="Q9506" s="5">
        <v>0</v>
      </c>
      <c r="R9506" s="5">
        <v>0</v>
      </c>
      <c r="S9506" s="5" t="s">
        <v>26</v>
      </c>
      <c r="T9506" s="5"/>
    </row>
    <row r="9507" spans="1:20" x14ac:dyDescent="0.25">
      <c r="A9507" s="5">
        <f>9500</f>
      </c>
      <c r="B9507" s="5" t="s">
        <v>9526</v>
      </c>
      <c r="C9507" s="5" t="s">
        <v>26</v>
      </c>
      <c r="D9507" s="5" t="s">
        <v>26</v>
      </c>
      <c r="E9507" s="5">
        <v>0</v>
      </c>
      <c r="F9507" s="5">
        <v>0</v>
      </c>
      <c r="G9507" s="5">
        <v>0</v>
      </c>
      <c r="H9507" s="5">
        <v>0</v>
      </c>
      <c r="I9507" s="5">
        <v>0</v>
      </c>
      <c r="J9507" s="5">
        <v>0</v>
      </c>
      <c r="K9507" s="5">
        <v>0</v>
      </c>
      <c r="L9507" s="5">
        <v>0</v>
      </c>
      <c r="M9507" s="5">
        <v>0</v>
      </c>
      <c r="N9507" s="5">
        <v>0</v>
      </c>
      <c r="O9507" s="5">
        <v>0</v>
      </c>
      <c r="P9507" s="5">
        <v>10</v>
      </c>
      <c r="Q9507" s="5">
        <v>0</v>
      </c>
      <c r="R9507" s="5">
        <v>0</v>
      </c>
      <c r="S9507" s="5" t="s">
        <v>26</v>
      </c>
      <c r="T9507" s="5"/>
    </row>
    <row r="9508" spans="1:20" x14ac:dyDescent="0.25">
      <c r="A9508" s="5">
        <f>9501</f>
      </c>
      <c r="B9508" s="5" t="s">
        <v>9527</v>
      </c>
      <c r="C9508" s="5" t="s">
        <v>26</v>
      </c>
      <c r="D9508" s="5" t="s">
        <v>26</v>
      </c>
      <c r="E9508" s="5">
        <v>0</v>
      </c>
      <c r="F9508" s="5">
        <v>0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5">
        <v>0</v>
      </c>
      <c r="M9508" s="5">
        <v>0</v>
      </c>
      <c r="N9508" s="5">
        <v>0</v>
      </c>
      <c r="O9508" s="5">
        <v>0</v>
      </c>
      <c r="P9508" s="5">
        <v>10</v>
      </c>
      <c r="Q9508" s="5">
        <v>0</v>
      </c>
      <c r="R9508" s="5">
        <v>0</v>
      </c>
      <c r="S9508" s="5" t="s">
        <v>26</v>
      </c>
      <c r="T9508" s="5"/>
    </row>
    <row r="9509" spans="1:20" x14ac:dyDescent="0.25">
      <c r="A9509" s="5">
        <f>9502</f>
      </c>
      <c r="B9509" s="5" t="s">
        <v>9528</v>
      </c>
      <c r="C9509" s="5" t="s">
        <v>26</v>
      </c>
      <c r="D9509" s="5" t="s">
        <v>26</v>
      </c>
      <c r="E9509" s="5">
        <v>0</v>
      </c>
      <c r="F9509" s="5">
        <v>0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5">
        <v>0</v>
      </c>
      <c r="M9509" s="5">
        <v>0</v>
      </c>
      <c r="N9509" s="5">
        <v>0</v>
      </c>
      <c r="O9509" s="5">
        <v>0</v>
      </c>
      <c r="P9509" s="5">
        <v>10</v>
      </c>
      <c r="Q9509" s="5">
        <v>0</v>
      </c>
      <c r="R9509" s="5">
        <v>0</v>
      </c>
      <c r="S9509" s="5" t="s">
        <v>26</v>
      </c>
      <c r="T9509" s="5"/>
    </row>
    <row r="9510" spans="1:20" x14ac:dyDescent="0.25">
      <c r="A9510" s="5">
        <f>9503</f>
      </c>
      <c r="B9510" s="5" t="s">
        <v>9529</v>
      </c>
      <c r="C9510" s="5" t="s">
        <v>26</v>
      </c>
      <c r="D9510" s="5" t="s">
        <v>26</v>
      </c>
      <c r="E9510" s="5">
        <v>0</v>
      </c>
      <c r="F9510" s="5">
        <v>0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5">
        <v>0</v>
      </c>
      <c r="M9510" s="5">
        <v>0</v>
      </c>
      <c r="N9510" s="5">
        <v>0</v>
      </c>
      <c r="O9510" s="5">
        <v>0</v>
      </c>
      <c r="P9510" s="5">
        <v>10</v>
      </c>
      <c r="Q9510" s="5">
        <v>0</v>
      </c>
      <c r="R9510" s="5">
        <v>0</v>
      </c>
      <c r="S9510" s="5" t="s">
        <v>26</v>
      </c>
      <c r="T9510" s="5"/>
    </row>
    <row r="9511" spans="1:20" x14ac:dyDescent="0.25">
      <c r="A9511" s="5">
        <f>9504</f>
      </c>
      <c r="B9511" s="5" t="s">
        <v>9530</v>
      </c>
      <c r="C9511" s="5" t="s">
        <v>26</v>
      </c>
      <c r="D9511" s="5" t="s">
        <v>26</v>
      </c>
      <c r="E9511" s="5">
        <v>0</v>
      </c>
      <c r="F9511" s="5">
        <v>0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5">
        <v>0</v>
      </c>
      <c r="M9511" s="5">
        <v>0</v>
      </c>
      <c r="N9511" s="5">
        <v>0</v>
      </c>
      <c r="O9511" s="5">
        <v>0</v>
      </c>
      <c r="P9511" s="5">
        <v>10</v>
      </c>
      <c r="Q9511" s="5">
        <v>0</v>
      </c>
      <c r="R9511" s="5">
        <v>0</v>
      </c>
      <c r="S9511" s="5" t="s">
        <v>26</v>
      </c>
      <c r="T9511" s="5"/>
    </row>
    <row r="9512" spans="1:20" x14ac:dyDescent="0.25">
      <c r="A9512" s="5">
        <f>9505</f>
      </c>
      <c r="B9512" s="5" t="s">
        <v>9531</v>
      </c>
      <c r="C9512" s="5" t="s">
        <v>26</v>
      </c>
      <c r="D9512" s="5" t="s">
        <v>26</v>
      </c>
      <c r="E9512" s="5">
        <v>0</v>
      </c>
      <c r="F9512" s="5">
        <v>0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5">
        <v>0</v>
      </c>
      <c r="M9512" s="5">
        <v>0</v>
      </c>
      <c r="N9512" s="5">
        <v>0</v>
      </c>
      <c r="O9512" s="5">
        <v>0</v>
      </c>
      <c r="P9512" s="5">
        <v>10</v>
      </c>
      <c r="Q9512" s="5">
        <v>0</v>
      </c>
      <c r="R9512" s="5">
        <v>0</v>
      </c>
      <c r="S9512" s="5" t="s">
        <v>26</v>
      </c>
      <c r="T9512" s="5"/>
    </row>
    <row r="9513" spans="1:20" x14ac:dyDescent="0.25">
      <c r="A9513" s="5">
        <f>9506</f>
      </c>
      <c r="B9513" s="5" t="s">
        <v>9532</v>
      </c>
      <c r="C9513" s="5" t="s">
        <v>26</v>
      </c>
      <c r="D9513" s="5" t="s">
        <v>26</v>
      </c>
      <c r="E9513" s="5">
        <v>0</v>
      </c>
      <c r="F9513" s="5">
        <v>0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5">
        <v>0</v>
      </c>
      <c r="M9513" s="5">
        <v>0</v>
      </c>
      <c r="N9513" s="5">
        <v>0</v>
      </c>
      <c r="O9513" s="5">
        <v>0</v>
      </c>
      <c r="P9513" s="5">
        <v>10</v>
      </c>
      <c r="Q9513" s="5">
        <v>0</v>
      </c>
      <c r="R9513" s="5">
        <v>0</v>
      </c>
      <c r="S9513" s="5" t="s">
        <v>26</v>
      </c>
      <c r="T9513" s="5"/>
    </row>
    <row r="9514" spans="1:20" x14ac:dyDescent="0.25">
      <c r="A9514" s="5">
        <f>9507</f>
      </c>
      <c r="B9514" s="5" t="s">
        <v>9533</v>
      </c>
      <c r="C9514" s="5" t="s">
        <v>26</v>
      </c>
      <c r="D9514" s="5" t="s">
        <v>26</v>
      </c>
      <c r="E9514" s="5">
        <v>0</v>
      </c>
      <c r="F9514" s="5">
        <v>0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5">
        <v>0</v>
      </c>
      <c r="M9514" s="5">
        <v>0</v>
      </c>
      <c r="N9514" s="5">
        <v>0</v>
      </c>
      <c r="O9514" s="5">
        <v>0</v>
      </c>
      <c r="P9514" s="5">
        <v>10</v>
      </c>
      <c r="Q9514" s="5">
        <v>0</v>
      </c>
      <c r="R9514" s="5">
        <v>0</v>
      </c>
      <c r="S9514" s="5" t="s">
        <v>26</v>
      </c>
      <c r="T9514" s="5"/>
    </row>
    <row r="9515" spans="1:20" x14ac:dyDescent="0.25">
      <c r="A9515" s="5">
        <f>9508</f>
      </c>
      <c r="B9515" s="5" t="s">
        <v>9534</v>
      </c>
      <c r="C9515" s="5" t="s">
        <v>26</v>
      </c>
      <c r="D9515" s="5" t="s">
        <v>26</v>
      </c>
      <c r="E9515" s="5">
        <v>0</v>
      </c>
      <c r="F9515" s="5">
        <v>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5">
        <v>0</v>
      </c>
      <c r="M9515" s="5">
        <v>0</v>
      </c>
      <c r="N9515" s="5">
        <v>0</v>
      </c>
      <c r="O9515" s="5">
        <v>0</v>
      </c>
      <c r="P9515" s="5">
        <v>10</v>
      </c>
      <c r="Q9515" s="5">
        <v>0</v>
      </c>
      <c r="R9515" s="5">
        <v>0</v>
      </c>
      <c r="S9515" s="5" t="s">
        <v>26</v>
      </c>
      <c r="T9515" s="5"/>
    </row>
    <row r="9516" spans="1:20" x14ac:dyDescent="0.25">
      <c r="A9516" s="5">
        <f>9509</f>
      </c>
      <c r="B9516" s="5" t="s">
        <v>9535</v>
      </c>
      <c r="C9516" s="5" t="s">
        <v>26</v>
      </c>
      <c r="D9516" s="5" t="s">
        <v>26</v>
      </c>
      <c r="E9516" s="5">
        <v>0</v>
      </c>
      <c r="F9516" s="5">
        <v>0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5">
        <v>0</v>
      </c>
      <c r="M9516" s="5">
        <v>0</v>
      </c>
      <c r="N9516" s="5">
        <v>0</v>
      </c>
      <c r="O9516" s="5">
        <v>0</v>
      </c>
      <c r="P9516" s="5">
        <v>10</v>
      </c>
      <c r="Q9516" s="5">
        <v>0</v>
      </c>
      <c r="R9516" s="5">
        <v>0</v>
      </c>
      <c r="S9516" s="5" t="s">
        <v>26</v>
      </c>
      <c r="T9516" s="5"/>
    </row>
    <row r="9517" spans="1:20" x14ac:dyDescent="0.25">
      <c r="A9517" s="5">
        <f>9510</f>
      </c>
      <c r="B9517" s="5" t="s">
        <v>9536</v>
      </c>
      <c r="C9517" s="5" t="s">
        <v>26</v>
      </c>
      <c r="D9517" s="5" t="s">
        <v>26</v>
      </c>
      <c r="E9517" s="5">
        <v>0</v>
      </c>
      <c r="F9517" s="5">
        <v>0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5">
        <v>0</v>
      </c>
      <c r="M9517" s="5">
        <v>0</v>
      </c>
      <c r="N9517" s="5">
        <v>0</v>
      </c>
      <c r="O9517" s="5">
        <v>0</v>
      </c>
      <c r="P9517" s="5">
        <v>10</v>
      </c>
      <c r="Q9517" s="5">
        <v>0</v>
      </c>
      <c r="R9517" s="5">
        <v>0</v>
      </c>
      <c r="S9517" s="5" t="s">
        <v>26</v>
      </c>
      <c r="T9517" s="5"/>
    </row>
    <row r="9518" spans="1:20" x14ac:dyDescent="0.25">
      <c r="A9518" s="5">
        <f>9511</f>
      </c>
      <c r="B9518" s="5" t="s">
        <v>9537</v>
      </c>
      <c r="C9518" s="5" t="s">
        <v>26</v>
      </c>
      <c r="D9518" s="5" t="s">
        <v>26</v>
      </c>
      <c r="E9518" s="5">
        <v>0</v>
      </c>
      <c r="F9518" s="5">
        <v>0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5">
        <v>0</v>
      </c>
      <c r="M9518" s="5">
        <v>0</v>
      </c>
      <c r="N9518" s="5">
        <v>0</v>
      </c>
      <c r="O9518" s="5">
        <v>0</v>
      </c>
      <c r="P9518" s="5">
        <v>10</v>
      </c>
      <c r="Q9518" s="5">
        <v>0</v>
      </c>
      <c r="R9518" s="5">
        <v>0</v>
      </c>
      <c r="S9518" s="5" t="s">
        <v>26</v>
      </c>
      <c r="T9518" s="5"/>
    </row>
    <row r="9519" spans="1:20" x14ac:dyDescent="0.25">
      <c r="A9519" s="5">
        <f>9512</f>
      </c>
      <c r="B9519" s="5" t="s">
        <v>9538</v>
      </c>
      <c r="C9519" s="5" t="s">
        <v>26</v>
      </c>
      <c r="D9519" s="5" t="s">
        <v>26</v>
      </c>
      <c r="E9519" s="5">
        <v>0</v>
      </c>
      <c r="F9519" s="5">
        <v>0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5">
        <v>0</v>
      </c>
      <c r="M9519" s="5">
        <v>0</v>
      </c>
      <c r="N9519" s="5">
        <v>0</v>
      </c>
      <c r="O9519" s="5">
        <v>0</v>
      </c>
      <c r="P9519" s="5">
        <v>10</v>
      </c>
      <c r="Q9519" s="5">
        <v>0</v>
      </c>
      <c r="R9519" s="5">
        <v>0</v>
      </c>
      <c r="S9519" s="5" t="s">
        <v>26</v>
      </c>
      <c r="T9519" s="5"/>
    </row>
    <row r="9520" spans="1:20" x14ac:dyDescent="0.25">
      <c r="A9520" s="5">
        <f>9513</f>
      </c>
      <c r="B9520" s="5" t="s">
        <v>9539</v>
      </c>
      <c r="C9520" s="5" t="s">
        <v>26</v>
      </c>
      <c r="D9520" s="5" t="s">
        <v>26</v>
      </c>
      <c r="E9520" s="5">
        <v>0</v>
      </c>
      <c r="F9520" s="5">
        <v>0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5">
        <v>0</v>
      </c>
      <c r="M9520" s="5">
        <v>0</v>
      </c>
      <c r="N9520" s="5">
        <v>0</v>
      </c>
      <c r="O9520" s="5">
        <v>0</v>
      </c>
      <c r="P9520" s="5">
        <v>10</v>
      </c>
      <c r="Q9520" s="5">
        <v>0</v>
      </c>
      <c r="R9520" s="5">
        <v>0</v>
      </c>
      <c r="S9520" s="5" t="s">
        <v>26</v>
      </c>
      <c r="T9520" s="5"/>
    </row>
    <row r="9521" spans="1:20" x14ac:dyDescent="0.25">
      <c r="A9521" s="5">
        <f>9514</f>
      </c>
      <c r="B9521" s="5" t="s">
        <v>9540</v>
      </c>
      <c r="C9521" s="5" t="s">
        <v>26</v>
      </c>
      <c r="D9521" s="5" t="s">
        <v>26</v>
      </c>
      <c r="E9521" s="5">
        <v>0</v>
      </c>
      <c r="F9521" s="5">
        <v>0</v>
      </c>
      <c r="G9521" s="5">
        <v>0</v>
      </c>
      <c r="H9521" s="5">
        <v>0</v>
      </c>
      <c r="I9521" s="5">
        <v>0</v>
      </c>
      <c r="J9521" s="5">
        <v>0</v>
      </c>
      <c r="K9521" s="5">
        <v>0</v>
      </c>
      <c r="L9521" s="5">
        <v>0</v>
      </c>
      <c r="M9521" s="5">
        <v>0</v>
      </c>
      <c r="N9521" s="5">
        <v>0</v>
      </c>
      <c r="O9521" s="5">
        <v>0</v>
      </c>
      <c r="P9521" s="5">
        <v>10</v>
      </c>
      <c r="Q9521" s="5">
        <v>0</v>
      </c>
      <c r="R9521" s="5">
        <v>0</v>
      </c>
      <c r="S9521" s="5" t="s">
        <v>26</v>
      </c>
      <c r="T9521" s="5"/>
    </row>
    <row r="9522" spans="1:20" x14ac:dyDescent="0.25">
      <c r="A9522" s="5">
        <f>9515</f>
      </c>
      <c r="B9522" s="5" t="s">
        <v>9541</v>
      </c>
      <c r="C9522" s="5" t="s">
        <v>26</v>
      </c>
      <c r="D9522" s="5" t="s">
        <v>26</v>
      </c>
      <c r="E9522" s="5">
        <v>0</v>
      </c>
      <c r="F9522" s="5">
        <v>0</v>
      </c>
      <c r="G9522" s="5">
        <v>0</v>
      </c>
      <c r="H9522" s="5">
        <v>0</v>
      </c>
      <c r="I9522" s="5">
        <v>0</v>
      </c>
      <c r="J9522" s="5">
        <v>0</v>
      </c>
      <c r="K9522" s="5">
        <v>0</v>
      </c>
      <c r="L9522" s="5">
        <v>0</v>
      </c>
      <c r="M9522" s="5">
        <v>0</v>
      </c>
      <c r="N9522" s="5">
        <v>0</v>
      </c>
      <c r="O9522" s="5">
        <v>0</v>
      </c>
      <c r="P9522" s="5">
        <v>10</v>
      </c>
      <c r="Q9522" s="5">
        <v>0</v>
      </c>
      <c r="R9522" s="5">
        <v>0</v>
      </c>
      <c r="S9522" s="5" t="s">
        <v>26</v>
      </c>
      <c r="T9522" s="5"/>
    </row>
    <row r="9523" spans="1:20" x14ac:dyDescent="0.25">
      <c r="A9523" s="5">
        <f>9516</f>
      </c>
      <c r="B9523" s="5" t="s">
        <v>9542</v>
      </c>
      <c r="C9523" s="5" t="s">
        <v>26</v>
      </c>
      <c r="D9523" s="5" t="s">
        <v>26</v>
      </c>
      <c r="E9523" s="5">
        <v>0</v>
      </c>
      <c r="F9523" s="5">
        <v>0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5">
        <v>0</v>
      </c>
      <c r="M9523" s="5">
        <v>0</v>
      </c>
      <c r="N9523" s="5">
        <v>0</v>
      </c>
      <c r="O9523" s="5">
        <v>0</v>
      </c>
      <c r="P9523" s="5">
        <v>10</v>
      </c>
      <c r="Q9523" s="5">
        <v>0</v>
      </c>
      <c r="R9523" s="5">
        <v>0</v>
      </c>
      <c r="S9523" s="5" t="s">
        <v>26</v>
      </c>
      <c r="T9523" s="5"/>
    </row>
    <row r="9524" spans="1:20" x14ac:dyDescent="0.25">
      <c r="A9524" s="5">
        <f>9517</f>
      </c>
      <c r="B9524" s="5" t="s">
        <v>9543</v>
      </c>
      <c r="C9524" s="5" t="s">
        <v>26</v>
      </c>
      <c r="D9524" s="5" t="s">
        <v>26</v>
      </c>
      <c r="E9524" s="5">
        <v>0</v>
      </c>
      <c r="F9524" s="5">
        <v>0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5">
        <v>0</v>
      </c>
      <c r="M9524" s="5">
        <v>0</v>
      </c>
      <c r="N9524" s="5">
        <v>0</v>
      </c>
      <c r="O9524" s="5">
        <v>0</v>
      </c>
      <c r="P9524" s="5">
        <v>10</v>
      </c>
      <c r="Q9524" s="5">
        <v>0</v>
      </c>
      <c r="R9524" s="5">
        <v>0</v>
      </c>
      <c r="S9524" s="5" t="s">
        <v>26</v>
      </c>
      <c r="T9524" s="5"/>
    </row>
    <row r="9525" spans="1:20" x14ac:dyDescent="0.25">
      <c r="A9525" s="5">
        <f>9518</f>
      </c>
      <c r="B9525" s="5" t="s">
        <v>9544</v>
      </c>
      <c r="C9525" s="5" t="s">
        <v>26</v>
      </c>
      <c r="D9525" s="5" t="s">
        <v>26</v>
      </c>
      <c r="E9525" s="5">
        <v>0</v>
      </c>
      <c r="F9525" s="5">
        <v>0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5">
        <v>0</v>
      </c>
      <c r="M9525" s="5">
        <v>0</v>
      </c>
      <c r="N9525" s="5">
        <v>0</v>
      </c>
      <c r="O9525" s="5">
        <v>0</v>
      </c>
      <c r="P9525" s="5">
        <v>10</v>
      </c>
      <c r="Q9525" s="5">
        <v>0</v>
      </c>
      <c r="R9525" s="5">
        <v>0</v>
      </c>
      <c r="S9525" s="5" t="s">
        <v>26</v>
      </c>
      <c r="T9525" s="5"/>
    </row>
    <row r="9526" spans="1:20" x14ac:dyDescent="0.25">
      <c r="A9526" s="5">
        <f>9519</f>
      </c>
      <c r="B9526" s="5" t="s">
        <v>9545</v>
      </c>
      <c r="C9526" s="5" t="s">
        <v>26</v>
      </c>
      <c r="D9526" s="5" t="s">
        <v>26</v>
      </c>
      <c r="E9526" s="5">
        <v>0</v>
      </c>
      <c r="F9526" s="5">
        <v>0</v>
      </c>
      <c r="G9526" s="5">
        <v>0</v>
      </c>
      <c r="H9526" s="5">
        <v>0</v>
      </c>
      <c r="I9526" s="5">
        <v>0</v>
      </c>
      <c r="J9526" s="5">
        <v>0</v>
      </c>
      <c r="K9526" s="5">
        <v>0</v>
      </c>
      <c r="L9526" s="5">
        <v>0</v>
      </c>
      <c r="M9526" s="5">
        <v>0</v>
      </c>
      <c r="N9526" s="5">
        <v>0</v>
      </c>
      <c r="O9526" s="5">
        <v>0</v>
      </c>
      <c r="P9526" s="5">
        <v>10</v>
      </c>
      <c r="Q9526" s="5">
        <v>0</v>
      </c>
      <c r="R9526" s="5">
        <v>0</v>
      </c>
      <c r="S9526" s="5" t="s">
        <v>26</v>
      </c>
      <c r="T9526" s="5"/>
    </row>
    <row r="9527" spans="1:20" x14ac:dyDescent="0.25">
      <c r="A9527" s="5">
        <f>9520</f>
      </c>
      <c r="B9527" s="5" t="s">
        <v>9546</v>
      </c>
      <c r="C9527" s="5" t="s">
        <v>26</v>
      </c>
      <c r="D9527" s="5" t="s">
        <v>26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5">
        <v>0</v>
      </c>
      <c r="M9527" s="5">
        <v>0</v>
      </c>
      <c r="N9527" s="5">
        <v>0</v>
      </c>
      <c r="O9527" s="5">
        <v>0</v>
      </c>
      <c r="P9527" s="5">
        <v>10</v>
      </c>
      <c r="Q9527" s="5">
        <v>0</v>
      </c>
      <c r="R9527" s="5">
        <v>0</v>
      </c>
      <c r="S9527" s="5" t="s">
        <v>26</v>
      </c>
      <c r="T9527" s="5"/>
    </row>
    <row r="9528" spans="1:20" x14ac:dyDescent="0.25">
      <c r="A9528" s="5">
        <f>9521</f>
      </c>
      <c r="B9528" s="5" t="s">
        <v>9547</v>
      </c>
      <c r="C9528" s="5" t="s">
        <v>26</v>
      </c>
      <c r="D9528" s="5" t="s">
        <v>26</v>
      </c>
      <c r="E9528" s="5">
        <v>0</v>
      </c>
      <c r="F9528" s="5">
        <v>0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5">
        <v>0</v>
      </c>
      <c r="M9528" s="5">
        <v>0</v>
      </c>
      <c r="N9528" s="5">
        <v>0</v>
      </c>
      <c r="O9528" s="5">
        <v>0</v>
      </c>
      <c r="P9528" s="5">
        <v>10</v>
      </c>
      <c r="Q9528" s="5">
        <v>0</v>
      </c>
      <c r="R9528" s="5">
        <v>0</v>
      </c>
      <c r="S9528" s="5" t="s">
        <v>26</v>
      </c>
      <c r="T9528" s="5"/>
    </row>
    <row r="9529" spans="1:20" x14ac:dyDescent="0.25">
      <c r="A9529" s="5">
        <f>9522</f>
      </c>
      <c r="B9529" s="5" t="s">
        <v>9548</v>
      </c>
      <c r="C9529" s="5" t="s">
        <v>26</v>
      </c>
      <c r="D9529" s="5" t="s">
        <v>26</v>
      </c>
      <c r="E9529" s="5">
        <v>0</v>
      </c>
      <c r="F9529" s="5">
        <v>0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5">
        <v>0</v>
      </c>
      <c r="M9529" s="5">
        <v>0</v>
      </c>
      <c r="N9529" s="5">
        <v>0</v>
      </c>
      <c r="O9529" s="5">
        <v>0</v>
      </c>
      <c r="P9529" s="5">
        <v>10</v>
      </c>
      <c r="Q9529" s="5">
        <v>0</v>
      </c>
      <c r="R9529" s="5">
        <v>0</v>
      </c>
      <c r="S9529" s="5" t="s">
        <v>26</v>
      </c>
      <c r="T9529" s="5"/>
    </row>
    <row r="9530" spans="1:20" x14ac:dyDescent="0.25">
      <c r="A9530" s="5">
        <f>9523</f>
      </c>
      <c r="B9530" s="5" t="s">
        <v>9549</v>
      </c>
      <c r="C9530" s="5" t="s">
        <v>26</v>
      </c>
      <c r="D9530" s="5" t="s">
        <v>26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5">
        <v>0</v>
      </c>
      <c r="M9530" s="5">
        <v>0</v>
      </c>
      <c r="N9530" s="5">
        <v>0</v>
      </c>
      <c r="O9530" s="5">
        <v>0</v>
      </c>
      <c r="P9530" s="5">
        <v>10</v>
      </c>
      <c r="Q9530" s="5">
        <v>0</v>
      </c>
      <c r="R9530" s="5">
        <v>0</v>
      </c>
      <c r="S9530" s="5" t="s">
        <v>26</v>
      </c>
      <c r="T9530" s="5"/>
    </row>
    <row r="9531" spans="1:20" x14ac:dyDescent="0.25">
      <c r="A9531" s="5">
        <f>9524</f>
      </c>
      <c r="B9531" s="5" t="s">
        <v>9550</v>
      </c>
      <c r="C9531" s="5" t="s">
        <v>26</v>
      </c>
      <c r="D9531" s="5" t="s">
        <v>26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5">
        <v>0</v>
      </c>
      <c r="K9531" s="5">
        <v>0</v>
      </c>
      <c r="L9531" s="5">
        <v>0</v>
      </c>
      <c r="M9531" s="5">
        <v>0</v>
      </c>
      <c r="N9531" s="5">
        <v>0</v>
      </c>
      <c r="O9531" s="5">
        <v>0</v>
      </c>
      <c r="P9531" s="5">
        <v>10</v>
      </c>
      <c r="Q9531" s="5">
        <v>0</v>
      </c>
      <c r="R9531" s="5">
        <v>0</v>
      </c>
      <c r="S9531" s="5" t="s">
        <v>26</v>
      </c>
      <c r="T9531" s="5"/>
    </row>
    <row r="9532" spans="1:20" x14ac:dyDescent="0.25">
      <c r="A9532" s="5">
        <f>9525</f>
      </c>
      <c r="B9532" s="5" t="s">
        <v>9551</v>
      </c>
      <c r="C9532" s="5" t="s">
        <v>26</v>
      </c>
      <c r="D9532" s="5" t="s">
        <v>26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5">
        <v>0</v>
      </c>
      <c r="M9532" s="5">
        <v>0</v>
      </c>
      <c r="N9532" s="5">
        <v>0</v>
      </c>
      <c r="O9532" s="5">
        <v>0</v>
      </c>
      <c r="P9532" s="5">
        <v>10</v>
      </c>
      <c r="Q9532" s="5">
        <v>0</v>
      </c>
      <c r="R9532" s="5">
        <v>0</v>
      </c>
      <c r="S9532" s="5" t="s">
        <v>26</v>
      </c>
      <c r="T9532" s="5"/>
    </row>
    <row r="9533" spans="1:20" x14ac:dyDescent="0.25">
      <c r="A9533" s="5">
        <f>9526</f>
      </c>
      <c r="B9533" s="5" t="s">
        <v>9552</v>
      </c>
      <c r="C9533" s="5" t="s">
        <v>26</v>
      </c>
      <c r="D9533" s="5" t="s">
        <v>26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5">
        <v>0</v>
      </c>
      <c r="M9533" s="5">
        <v>0</v>
      </c>
      <c r="N9533" s="5">
        <v>0</v>
      </c>
      <c r="O9533" s="5">
        <v>0</v>
      </c>
      <c r="P9533" s="5">
        <v>10</v>
      </c>
      <c r="Q9533" s="5">
        <v>0</v>
      </c>
      <c r="R9533" s="5">
        <v>0</v>
      </c>
      <c r="S9533" s="5" t="s">
        <v>26</v>
      </c>
      <c r="T9533" s="5"/>
    </row>
    <row r="9534" spans="1:20" x14ac:dyDescent="0.25">
      <c r="A9534" s="5">
        <f>9527</f>
      </c>
      <c r="B9534" s="5" t="s">
        <v>9553</v>
      </c>
      <c r="C9534" s="5" t="s">
        <v>26</v>
      </c>
      <c r="D9534" s="5" t="s">
        <v>26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5">
        <v>0</v>
      </c>
      <c r="M9534" s="5">
        <v>0</v>
      </c>
      <c r="N9534" s="5">
        <v>0</v>
      </c>
      <c r="O9534" s="5">
        <v>0</v>
      </c>
      <c r="P9534" s="5">
        <v>10</v>
      </c>
      <c r="Q9534" s="5">
        <v>0</v>
      </c>
      <c r="R9534" s="5">
        <v>0</v>
      </c>
      <c r="S9534" s="5" t="s">
        <v>26</v>
      </c>
      <c r="T9534" s="5"/>
    </row>
    <row r="9535" spans="1:20" x14ac:dyDescent="0.25">
      <c r="A9535" s="5">
        <f>9528</f>
      </c>
      <c r="B9535" s="5" t="s">
        <v>9554</v>
      </c>
      <c r="C9535" s="5" t="s">
        <v>26</v>
      </c>
      <c r="D9535" s="5" t="s">
        <v>26</v>
      </c>
      <c r="E9535" s="5">
        <v>0</v>
      </c>
      <c r="F9535" s="5">
        <v>0</v>
      </c>
      <c r="G9535" s="5">
        <v>0</v>
      </c>
      <c r="H9535" s="5">
        <v>0</v>
      </c>
      <c r="I9535" s="5">
        <v>0</v>
      </c>
      <c r="J9535" s="5">
        <v>0</v>
      </c>
      <c r="K9535" s="5">
        <v>0</v>
      </c>
      <c r="L9535" s="5">
        <v>0</v>
      </c>
      <c r="M9535" s="5">
        <v>0</v>
      </c>
      <c r="N9535" s="5">
        <v>0</v>
      </c>
      <c r="O9535" s="5">
        <v>0</v>
      </c>
      <c r="P9535" s="5">
        <v>10</v>
      </c>
      <c r="Q9535" s="5">
        <v>0</v>
      </c>
      <c r="R9535" s="5">
        <v>0</v>
      </c>
      <c r="S9535" s="5" t="s">
        <v>26</v>
      </c>
      <c r="T9535" s="5"/>
    </row>
    <row r="9536" spans="1:20" x14ac:dyDescent="0.25">
      <c r="A9536" s="5">
        <f>9529</f>
      </c>
      <c r="B9536" s="5" t="s">
        <v>9555</v>
      </c>
      <c r="C9536" s="5" t="s">
        <v>26</v>
      </c>
      <c r="D9536" s="5" t="s">
        <v>26</v>
      </c>
      <c r="E9536" s="5">
        <v>0</v>
      </c>
      <c r="F9536" s="5">
        <v>0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5">
        <v>0</v>
      </c>
      <c r="M9536" s="5">
        <v>0</v>
      </c>
      <c r="N9536" s="5">
        <v>0</v>
      </c>
      <c r="O9536" s="5">
        <v>0</v>
      </c>
      <c r="P9536" s="5">
        <v>10</v>
      </c>
      <c r="Q9536" s="5">
        <v>0</v>
      </c>
      <c r="R9536" s="5">
        <v>0</v>
      </c>
      <c r="S9536" s="5" t="s">
        <v>26</v>
      </c>
      <c r="T9536" s="5"/>
    </row>
    <row r="9537" spans="1:20" x14ac:dyDescent="0.25">
      <c r="A9537" s="5">
        <f>9530</f>
      </c>
      <c r="B9537" s="5" t="s">
        <v>9556</v>
      </c>
      <c r="C9537" s="5" t="s">
        <v>26</v>
      </c>
      <c r="D9537" s="5" t="s">
        <v>26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5">
        <v>0</v>
      </c>
      <c r="K9537" s="5">
        <v>0</v>
      </c>
      <c r="L9537" s="5">
        <v>0</v>
      </c>
      <c r="M9537" s="5">
        <v>0</v>
      </c>
      <c r="N9537" s="5">
        <v>0</v>
      </c>
      <c r="O9537" s="5">
        <v>0</v>
      </c>
      <c r="P9537" s="5">
        <v>10</v>
      </c>
      <c r="Q9537" s="5">
        <v>0</v>
      </c>
      <c r="R9537" s="5">
        <v>0</v>
      </c>
      <c r="S9537" s="5" t="s">
        <v>26</v>
      </c>
      <c r="T9537" s="5"/>
    </row>
    <row r="9538" spans="1:20" x14ac:dyDescent="0.25">
      <c r="A9538" s="5">
        <f>9531</f>
      </c>
      <c r="B9538" s="5" t="s">
        <v>9557</v>
      </c>
      <c r="C9538" s="5" t="s">
        <v>26</v>
      </c>
      <c r="D9538" s="5" t="s">
        <v>26</v>
      </c>
      <c r="E9538" s="5">
        <v>0</v>
      </c>
      <c r="F9538" s="5">
        <v>0</v>
      </c>
      <c r="G9538" s="5">
        <v>0</v>
      </c>
      <c r="H9538" s="5">
        <v>0</v>
      </c>
      <c r="I9538" s="5">
        <v>0</v>
      </c>
      <c r="J9538" s="5">
        <v>0</v>
      </c>
      <c r="K9538" s="5">
        <v>0</v>
      </c>
      <c r="L9538" s="5">
        <v>0</v>
      </c>
      <c r="M9538" s="5">
        <v>0</v>
      </c>
      <c r="N9538" s="5">
        <v>0</v>
      </c>
      <c r="O9538" s="5">
        <v>0</v>
      </c>
      <c r="P9538" s="5">
        <v>10</v>
      </c>
      <c r="Q9538" s="5">
        <v>0</v>
      </c>
      <c r="R9538" s="5">
        <v>0</v>
      </c>
      <c r="S9538" s="5" t="s">
        <v>26</v>
      </c>
      <c r="T9538" s="5"/>
    </row>
    <row r="9539" spans="1:20" x14ac:dyDescent="0.25">
      <c r="A9539" s="5">
        <f>9532</f>
      </c>
      <c r="B9539" s="5" t="s">
        <v>9558</v>
      </c>
      <c r="C9539" s="5" t="s">
        <v>26</v>
      </c>
      <c r="D9539" s="5" t="s">
        <v>26</v>
      </c>
      <c r="E9539" s="5">
        <v>0</v>
      </c>
      <c r="F9539" s="5">
        <v>0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5">
        <v>0</v>
      </c>
      <c r="M9539" s="5">
        <v>0</v>
      </c>
      <c r="N9539" s="5">
        <v>0</v>
      </c>
      <c r="O9539" s="5">
        <v>0</v>
      </c>
      <c r="P9539" s="5">
        <v>10</v>
      </c>
      <c r="Q9539" s="5">
        <v>0</v>
      </c>
      <c r="R9539" s="5">
        <v>0</v>
      </c>
      <c r="S9539" s="5" t="s">
        <v>26</v>
      </c>
      <c r="T9539" s="5"/>
    </row>
    <row r="9540" spans="1:20" x14ac:dyDescent="0.25">
      <c r="A9540" s="5">
        <f>9533</f>
      </c>
      <c r="B9540" s="5" t="s">
        <v>9559</v>
      </c>
      <c r="C9540" s="5" t="s">
        <v>26</v>
      </c>
      <c r="D9540" s="5" t="s">
        <v>26</v>
      </c>
      <c r="E9540" s="5">
        <v>0</v>
      </c>
      <c r="F9540" s="5">
        <v>0</v>
      </c>
      <c r="G9540" s="5">
        <v>0</v>
      </c>
      <c r="H9540" s="5">
        <v>0</v>
      </c>
      <c r="I9540" s="5">
        <v>0</v>
      </c>
      <c r="J9540" s="5">
        <v>0</v>
      </c>
      <c r="K9540" s="5">
        <v>0</v>
      </c>
      <c r="L9540" s="5">
        <v>0</v>
      </c>
      <c r="M9540" s="5">
        <v>0</v>
      </c>
      <c r="N9540" s="5">
        <v>0</v>
      </c>
      <c r="O9540" s="5">
        <v>0</v>
      </c>
      <c r="P9540" s="5">
        <v>10</v>
      </c>
      <c r="Q9540" s="5">
        <v>0</v>
      </c>
      <c r="R9540" s="5">
        <v>0</v>
      </c>
      <c r="S9540" s="5" t="s">
        <v>26</v>
      </c>
      <c r="T9540" s="5"/>
    </row>
    <row r="9541" spans="1:20" x14ac:dyDescent="0.25">
      <c r="A9541" s="5">
        <f>9534</f>
      </c>
      <c r="B9541" s="5" t="s">
        <v>9560</v>
      </c>
      <c r="C9541" s="5" t="s">
        <v>26</v>
      </c>
      <c r="D9541" s="5" t="s">
        <v>26</v>
      </c>
      <c r="E9541" s="5">
        <v>0</v>
      </c>
      <c r="F9541" s="5">
        <v>0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5">
        <v>0</v>
      </c>
      <c r="M9541" s="5">
        <v>0</v>
      </c>
      <c r="N9541" s="5">
        <v>0</v>
      </c>
      <c r="O9541" s="5">
        <v>0</v>
      </c>
      <c r="P9541" s="5">
        <v>10</v>
      </c>
      <c r="Q9541" s="5">
        <v>0</v>
      </c>
      <c r="R9541" s="5">
        <v>0</v>
      </c>
      <c r="S9541" s="5" t="s">
        <v>26</v>
      </c>
      <c r="T9541" s="5"/>
    </row>
    <row r="9542" spans="1:20" x14ac:dyDescent="0.25">
      <c r="A9542" s="5">
        <f>9535</f>
      </c>
      <c r="B9542" s="5" t="s">
        <v>9561</v>
      </c>
      <c r="C9542" s="5" t="s">
        <v>26</v>
      </c>
      <c r="D9542" s="5" t="s">
        <v>26</v>
      </c>
      <c r="E9542" s="5">
        <v>0</v>
      </c>
      <c r="F9542" s="5">
        <v>0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5">
        <v>0</v>
      </c>
      <c r="M9542" s="5">
        <v>0</v>
      </c>
      <c r="N9542" s="5">
        <v>0</v>
      </c>
      <c r="O9542" s="5">
        <v>0</v>
      </c>
      <c r="P9542" s="5">
        <v>10</v>
      </c>
      <c r="Q9542" s="5">
        <v>0</v>
      </c>
      <c r="R9542" s="5">
        <v>0</v>
      </c>
      <c r="S9542" s="5" t="s">
        <v>26</v>
      </c>
      <c r="T9542" s="5"/>
    </row>
    <row r="9543" spans="1:20" x14ac:dyDescent="0.25">
      <c r="A9543" s="5">
        <f>9536</f>
      </c>
      <c r="B9543" s="5" t="s">
        <v>9562</v>
      </c>
      <c r="C9543" s="5" t="s">
        <v>26</v>
      </c>
      <c r="D9543" s="5" t="s">
        <v>26</v>
      </c>
      <c r="E9543" s="5">
        <v>0</v>
      </c>
      <c r="F9543" s="5">
        <v>0</v>
      </c>
      <c r="G9543" s="5">
        <v>0</v>
      </c>
      <c r="H9543" s="5">
        <v>0</v>
      </c>
      <c r="I9543" s="5">
        <v>0</v>
      </c>
      <c r="J9543" s="5">
        <v>0</v>
      </c>
      <c r="K9543" s="5">
        <v>0</v>
      </c>
      <c r="L9543" s="5">
        <v>0</v>
      </c>
      <c r="M9543" s="5">
        <v>0</v>
      </c>
      <c r="N9543" s="5">
        <v>0</v>
      </c>
      <c r="O9543" s="5">
        <v>0</v>
      </c>
      <c r="P9543" s="5">
        <v>10</v>
      </c>
      <c r="Q9543" s="5">
        <v>0</v>
      </c>
      <c r="R9543" s="5">
        <v>0</v>
      </c>
      <c r="S9543" s="5" t="s">
        <v>26</v>
      </c>
      <c r="T9543" s="5"/>
    </row>
    <row r="9544" spans="1:20" x14ac:dyDescent="0.25">
      <c r="A9544" s="5">
        <f>9537</f>
      </c>
      <c r="B9544" s="5" t="s">
        <v>9563</v>
      </c>
      <c r="C9544" s="5" t="s">
        <v>26</v>
      </c>
      <c r="D9544" s="5" t="s">
        <v>26</v>
      </c>
      <c r="E9544" s="5">
        <v>0</v>
      </c>
      <c r="F9544" s="5">
        <v>0</v>
      </c>
      <c r="G9544" s="5">
        <v>0</v>
      </c>
      <c r="H9544" s="5">
        <v>0</v>
      </c>
      <c r="I9544" s="5">
        <v>0</v>
      </c>
      <c r="J9544" s="5">
        <v>0</v>
      </c>
      <c r="K9544" s="5">
        <v>0</v>
      </c>
      <c r="L9544" s="5">
        <v>0</v>
      </c>
      <c r="M9544" s="5">
        <v>0</v>
      </c>
      <c r="N9544" s="5">
        <v>0</v>
      </c>
      <c r="O9544" s="5">
        <v>0</v>
      </c>
      <c r="P9544" s="5">
        <v>10</v>
      </c>
      <c r="Q9544" s="5">
        <v>0</v>
      </c>
      <c r="R9544" s="5">
        <v>0</v>
      </c>
      <c r="S9544" s="5" t="s">
        <v>26</v>
      </c>
      <c r="T9544" s="5"/>
    </row>
    <row r="9545" spans="1:20" x14ac:dyDescent="0.25">
      <c r="A9545" s="5">
        <f>9538</f>
      </c>
      <c r="B9545" s="5" t="s">
        <v>9564</v>
      </c>
      <c r="C9545" s="5" t="s">
        <v>26</v>
      </c>
      <c r="D9545" s="5" t="s">
        <v>26</v>
      </c>
      <c r="E9545" s="5">
        <v>0</v>
      </c>
      <c r="F9545" s="5">
        <v>0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5">
        <v>0</v>
      </c>
      <c r="M9545" s="5">
        <v>0</v>
      </c>
      <c r="N9545" s="5">
        <v>0</v>
      </c>
      <c r="O9545" s="5">
        <v>0</v>
      </c>
      <c r="P9545" s="5">
        <v>10</v>
      </c>
      <c r="Q9545" s="5">
        <v>0</v>
      </c>
      <c r="R9545" s="5">
        <v>0</v>
      </c>
      <c r="S9545" s="5" t="s">
        <v>26</v>
      </c>
      <c r="T9545" s="5"/>
    </row>
    <row r="9546" spans="1:20" x14ac:dyDescent="0.25">
      <c r="A9546" s="5">
        <f>9539</f>
      </c>
      <c r="B9546" s="5" t="s">
        <v>9565</v>
      </c>
      <c r="C9546" s="5" t="s">
        <v>26</v>
      </c>
      <c r="D9546" s="5" t="s">
        <v>26</v>
      </c>
      <c r="E9546" s="5">
        <v>0</v>
      </c>
      <c r="F9546" s="5">
        <v>0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5">
        <v>0</v>
      </c>
      <c r="M9546" s="5">
        <v>0</v>
      </c>
      <c r="N9546" s="5">
        <v>0</v>
      </c>
      <c r="O9546" s="5">
        <v>0</v>
      </c>
      <c r="P9546" s="5">
        <v>10</v>
      </c>
      <c r="Q9546" s="5">
        <v>0</v>
      </c>
      <c r="R9546" s="5">
        <v>0</v>
      </c>
      <c r="S9546" s="5" t="s">
        <v>26</v>
      </c>
      <c r="T9546" s="5"/>
    </row>
    <row r="9547" spans="1:20" x14ac:dyDescent="0.25">
      <c r="A9547" s="5">
        <f>9540</f>
      </c>
      <c r="B9547" s="5" t="s">
        <v>9566</v>
      </c>
      <c r="C9547" s="5" t="s">
        <v>26</v>
      </c>
      <c r="D9547" s="5" t="s">
        <v>26</v>
      </c>
      <c r="E9547" s="5">
        <v>0</v>
      </c>
      <c r="F9547" s="5">
        <v>0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5">
        <v>0</v>
      </c>
      <c r="M9547" s="5">
        <v>0</v>
      </c>
      <c r="N9547" s="5">
        <v>0</v>
      </c>
      <c r="O9547" s="5">
        <v>0</v>
      </c>
      <c r="P9547" s="5">
        <v>10</v>
      </c>
      <c r="Q9547" s="5">
        <v>0</v>
      </c>
      <c r="R9547" s="5">
        <v>0</v>
      </c>
      <c r="S9547" s="5" t="s">
        <v>26</v>
      </c>
      <c r="T9547" s="5"/>
    </row>
    <row r="9548" spans="1:20" x14ac:dyDescent="0.25">
      <c r="A9548" s="5">
        <f>9541</f>
      </c>
      <c r="B9548" s="5" t="s">
        <v>9567</v>
      </c>
      <c r="C9548" s="5" t="s">
        <v>26</v>
      </c>
      <c r="D9548" s="5" t="s">
        <v>26</v>
      </c>
      <c r="E9548" s="5">
        <v>0</v>
      </c>
      <c r="F9548" s="5">
        <v>0</v>
      </c>
      <c r="G9548" s="5">
        <v>0</v>
      </c>
      <c r="H9548" s="5">
        <v>0</v>
      </c>
      <c r="I9548" s="5">
        <v>0</v>
      </c>
      <c r="J9548" s="5">
        <v>0</v>
      </c>
      <c r="K9548" s="5">
        <v>0</v>
      </c>
      <c r="L9548" s="5">
        <v>0</v>
      </c>
      <c r="M9548" s="5">
        <v>0</v>
      </c>
      <c r="N9548" s="5">
        <v>0</v>
      </c>
      <c r="O9548" s="5">
        <v>0</v>
      </c>
      <c r="P9548" s="5">
        <v>10</v>
      </c>
      <c r="Q9548" s="5">
        <v>0</v>
      </c>
      <c r="R9548" s="5">
        <v>0</v>
      </c>
      <c r="S9548" s="5" t="s">
        <v>26</v>
      </c>
      <c r="T9548" s="5"/>
    </row>
    <row r="9549" spans="1:20" x14ac:dyDescent="0.25">
      <c r="A9549" s="5">
        <f>9542</f>
      </c>
      <c r="B9549" s="5" t="s">
        <v>9568</v>
      </c>
      <c r="C9549" s="5" t="s">
        <v>26</v>
      </c>
      <c r="D9549" s="5" t="s">
        <v>26</v>
      </c>
      <c r="E9549" s="5">
        <v>0</v>
      </c>
      <c r="F9549" s="5">
        <v>0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5">
        <v>0</v>
      </c>
      <c r="M9549" s="5">
        <v>0</v>
      </c>
      <c r="N9549" s="5">
        <v>0</v>
      </c>
      <c r="O9549" s="5">
        <v>0</v>
      </c>
      <c r="P9549" s="5">
        <v>10</v>
      </c>
      <c r="Q9549" s="5">
        <v>0</v>
      </c>
      <c r="R9549" s="5">
        <v>0</v>
      </c>
      <c r="S9549" s="5" t="s">
        <v>26</v>
      </c>
      <c r="T9549" s="5"/>
    </row>
    <row r="9550" spans="1:20" x14ac:dyDescent="0.25">
      <c r="A9550" s="5">
        <f>9543</f>
      </c>
      <c r="B9550" s="5" t="s">
        <v>9569</v>
      </c>
      <c r="C9550" s="5" t="s">
        <v>26</v>
      </c>
      <c r="D9550" s="5" t="s">
        <v>26</v>
      </c>
      <c r="E9550" s="5">
        <v>0</v>
      </c>
      <c r="F9550" s="5">
        <v>0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5">
        <v>0</v>
      </c>
      <c r="M9550" s="5">
        <v>0</v>
      </c>
      <c r="N9550" s="5">
        <v>0</v>
      </c>
      <c r="O9550" s="5">
        <v>0</v>
      </c>
      <c r="P9550" s="5">
        <v>10</v>
      </c>
      <c r="Q9550" s="5">
        <v>0</v>
      </c>
      <c r="R9550" s="5">
        <v>0</v>
      </c>
      <c r="S9550" s="5" t="s">
        <v>26</v>
      </c>
      <c r="T9550" s="5"/>
    </row>
    <row r="9551" spans="1:20" x14ac:dyDescent="0.25">
      <c r="A9551" s="5">
        <f>9544</f>
      </c>
      <c r="B9551" s="5" t="s">
        <v>9570</v>
      </c>
      <c r="C9551" s="5" t="s">
        <v>26</v>
      </c>
      <c r="D9551" s="5" t="s">
        <v>26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5">
        <v>0</v>
      </c>
      <c r="M9551" s="5">
        <v>0</v>
      </c>
      <c r="N9551" s="5">
        <v>0</v>
      </c>
      <c r="O9551" s="5">
        <v>0</v>
      </c>
      <c r="P9551" s="5">
        <v>10</v>
      </c>
      <c r="Q9551" s="5">
        <v>0</v>
      </c>
      <c r="R9551" s="5">
        <v>0</v>
      </c>
      <c r="S9551" s="5" t="s">
        <v>26</v>
      </c>
      <c r="T9551" s="5"/>
    </row>
    <row r="9552" spans="1:20" x14ac:dyDescent="0.25">
      <c r="A9552" s="5">
        <f>9545</f>
      </c>
      <c r="B9552" s="5" t="s">
        <v>9571</v>
      </c>
      <c r="C9552" s="5" t="s">
        <v>26</v>
      </c>
      <c r="D9552" s="5" t="s">
        <v>26</v>
      </c>
      <c r="E9552" s="5">
        <v>0</v>
      </c>
      <c r="F9552" s="5">
        <v>0</v>
      </c>
      <c r="G9552" s="5">
        <v>0</v>
      </c>
      <c r="H9552" s="5">
        <v>0</v>
      </c>
      <c r="I9552" s="5">
        <v>0</v>
      </c>
      <c r="J9552" s="5">
        <v>0</v>
      </c>
      <c r="K9552" s="5">
        <v>0</v>
      </c>
      <c r="L9552" s="5">
        <v>0</v>
      </c>
      <c r="M9552" s="5">
        <v>0</v>
      </c>
      <c r="N9552" s="5">
        <v>0</v>
      </c>
      <c r="O9552" s="5">
        <v>0</v>
      </c>
      <c r="P9552" s="5">
        <v>10</v>
      </c>
      <c r="Q9552" s="5">
        <v>0</v>
      </c>
      <c r="R9552" s="5">
        <v>0</v>
      </c>
      <c r="S9552" s="5" t="s">
        <v>26</v>
      </c>
      <c r="T9552" s="5"/>
    </row>
    <row r="9553" spans="1:20" x14ac:dyDescent="0.25">
      <c r="A9553" s="5">
        <f>9546</f>
      </c>
      <c r="B9553" s="5" t="s">
        <v>9572</v>
      </c>
      <c r="C9553" s="5" t="s">
        <v>26</v>
      </c>
      <c r="D9553" s="5" t="s">
        <v>26</v>
      </c>
      <c r="E9553" s="5">
        <v>0</v>
      </c>
      <c r="F9553" s="5">
        <v>0</v>
      </c>
      <c r="G9553" s="5">
        <v>0</v>
      </c>
      <c r="H9553" s="5">
        <v>0</v>
      </c>
      <c r="I9553" s="5">
        <v>0</v>
      </c>
      <c r="J9553" s="5">
        <v>0</v>
      </c>
      <c r="K9553" s="5">
        <v>0</v>
      </c>
      <c r="L9553" s="5">
        <v>0</v>
      </c>
      <c r="M9553" s="5">
        <v>0</v>
      </c>
      <c r="N9553" s="5">
        <v>0</v>
      </c>
      <c r="O9553" s="5">
        <v>0</v>
      </c>
      <c r="P9553" s="5">
        <v>10</v>
      </c>
      <c r="Q9553" s="5">
        <v>0</v>
      </c>
      <c r="R9553" s="5">
        <v>0</v>
      </c>
      <c r="S9553" s="5" t="s">
        <v>26</v>
      </c>
      <c r="T9553" s="5"/>
    </row>
    <row r="9554" spans="1:20" x14ac:dyDescent="0.25">
      <c r="A9554" s="5">
        <f>9547</f>
      </c>
      <c r="B9554" s="5" t="s">
        <v>9573</v>
      </c>
      <c r="C9554" s="5" t="s">
        <v>26</v>
      </c>
      <c r="D9554" s="5" t="s">
        <v>26</v>
      </c>
      <c r="E9554" s="5">
        <v>0</v>
      </c>
      <c r="F9554" s="5">
        <v>0</v>
      </c>
      <c r="G9554" s="5">
        <v>0</v>
      </c>
      <c r="H9554" s="5">
        <v>0</v>
      </c>
      <c r="I9554" s="5">
        <v>0</v>
      </c>
      <c r="J9554" s="5">
        <v>0</v>
      </c>
      <c r="K9554" s="5">
        <v>0</v>
      </c>
      <c r="L9554" s="5">
        <v>0</v>
      </c>
      <c r="M9554" s="5">
        <v>0</v>
      </c>
      <c r="N9554" s="5">
        <v>0</v>
      </c>
      <c r="O9554" s="5">
        <v>0</v>
      </c>
      <c r="P9554" s="5">
        <v>10</v>
      </c>
      <c r="Q9554" s="5">
        <v>0</v>
      </c>
      <c r="R9554" s="5">
        <v>0</v>
      </c>
      <c r="S9554" s="5" t="s">
        <v>26</v>
      </c>
      <c r="T9554" s="5"/>
    </row>
    <row r="9555" spans="1:20" x14ac:dyDescent="0.25">
      <c r="A9555" s="5">
        <f>9548</f>
      </c>
      <c r="B9555" s="5" t="s">
        <v>9574</v>
      </c>
      <c r="C9555" s="5" t="s">
        <v>26</v>
      </c>
      <c r="D9555" s="5" t="s">
        <v>26</v>
      </c>
      <c r="E9555" s="5">
        <v>0</v>
      </c>
      <c r="F9555" s="5">
        <v>0</v>
      </c>
      <c r="G9555" s="5">
        <v>0</v>
      </c>
      <c r="H9555" s="5">
        <v>0</v>
      </c>
      <c r="I9555" s="5">
        <v>0</v>
      </c>
      <c r="J9555" s="5">
        <v>0</v>
      </c>
      <c r="K9555" s="5">
        <v>0</v>
      </c>
      <c r="L9555" s="5">
        <v>0</v>
      </c>
      <c r="M9555" s="5">
        <v>0</v>
      </c>
      <c r="N9555" s="5">
        <v>0</v>
      </c>
      <c r="O9555" s="5">
        <v>0</v>
      </c>
      <c r="P9555" s="5">
        <v>10</v>
      </c>
      <c r="Q9555" s="5">
        <v>0</v>
      </c>
      <c r="R9555" s="5">
        <v>0</v>
      </c>
      <c r="S9555" s="5" t="s">
        <v>26</v>
      </c>
      <c r="T9555" s="5"/>
    </row>
    <row r="9556" spans="1:20" x14ac:dyDescent="0.25">
      <c r="A9556" s="5">
        <f>9549</f>
      </c>
      <c r="B9556" s="5" t="s">
        <v>9575</v>
      </c>
      <c r="C9556" s="5" t="s">
        <v>26</v>
      </c>
      <c r="D9556" s="5" t="s">
        <v>26</v>
      </c>
      <c r="E9556" s="5">
        <v>0</v>
      </c>
      <c r="F9556" s="5">
        <v>0</v>
      </c>
      <c r="G9556" s="5">
        <v>0</v>
      </c>
      <c r="H9556" s="5">
        <v>0</v>
      </c>
      <c r="I9556" s="5">
        <v>0</v>
      </c>
      <c r="J9556" s="5">
        <v>0</v>
      </c>
      <c r="K9556" s="5">
        <v>0</v>
      </c>
      <c r="L9556" s="5">
        <v>0</v>
      </c>
      <c r="M9556" s="5">
        <v>0</v>
      </c>
      <c r="N9556" s="5">
        <v>0</v>
      </c>
      <c r="O9556" s="5">
        <v>0</v>
      </c>
      <c r="P9556" s="5">
        <v>10</v>
      </c>
      <c r="Q9556" s="5">
        <v>0</v>
      </c>
      <c r="R9556" s="5">
        <v>0</v>
      </c>
      <c r="S9556" s="5" t="s">
        <v>26</v>
      </c>
      <c r="T9556" s="5"/>
    </row>
    <row r="9557" spans="1:20" x14ac:dyDescent="0.25">
      <c r="A9557" s="5">
        <f>9550</f>
      </c>
      <c r="B9557" s="5" t="s">
        <v>9576</v>
      </c>
      <c r="C9557" s="5" t="s">
        <v>26</v>
      </c>
      <c r="D9557" s="5" t="s">
        <v>26</v>
      </c>
      <c r="E9557" s="5">
        <v>0</v>
      </c>
      <c r="F9557" s="5">
        <v>0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5">
        <v>0</v>
      </c>
      <c r="M9557" s="5">
        <v>0</v>
      </c>
      <c r="N9557" s="5">
        <v>0</v>
      </c>
      <c r="O9557" s="5">
        <v>0</v>
      </c>
      <c r="P9557" s="5">
        <v>10</v>
      </c>
      <c r="Q9557" s="5">
        <v>0</v>
      </c>
      <c r="R9557" s="5">
        <v>0</v>
      </c>
      <c r="S9557" s="5" t="s">
        <v>26</v>
      </c>
      <c r="T9557" s="5"/>
    </row>
    <row r="9558" spans="1:20" x14ac:dyDescent="0.25">
      <c r="A9558" s="5">
        <f>9551</f>
      </c>
      <c r="B9558" s="5" t="s">
        <v>9577</v>
      </c>
      <c r="C9558" s="5" t="s">
        <v>26</v>
      </c>
      <c r="D9558" s="5" t="s">
        <v>26</v>
      </c>
      <c r="E9558" s="5">
        <v>0</v>
      </c>
      <c r="F9558" s="5">
        <v>0</v>
      </c>
      <c r="G9558" s="5">
        <v>0</v>
      </c>
      <c r="H9558" s="5">
        <v>0</v>
      </c>
      <c r="I9558" s="5">
        <v>0</v>
      </c>
      <c r="J9558" s="5">
        <v>0</v>
      </c>
      <c r="K9558" s="5">
        <v>0</v>
      </c>
      <c r="L9558" s="5">
        <v>0</v>
      </c>
      <c r="M9558" s="5">
        <v>0</v>
      </c>
      <c r="N9558" s="5">
        <v>0</v>
      </c>
      <c r="O9558" s="5">
        <v>0</v>
      </c>
      <c r="P9558" s="5">
        <v>10</v>
      </c>
      <c r="Q9558" s="5">
        <v>0</v>
      </c>
      <c r="R9558" s="5">
        <v>0</v>
      </c>
      <c r="S9558" s="5" t="s">
        <v>26</v>
      </c>
      <c r="T9558" s="5"/>
    </row>
    <row r="9559" spans="1:20" x14ac:dyDescent="0.25">
      <c r="A9559" s="5">
        <f>9552</f>
      </c>
      <c r="B9559" s="5" t="s">
        <v>9578</v>
      </c>
      <c r="C9559" s="5" t="s">
        <v>26</v>
      </c>
      <c r="D9559" s="5" t="s">
        <v>26</v>
      </c>
      <c r="E9559" s="5">
        <v>0</v>
      </c>
      <c r="F9559" s="5">
        <v>0</v>
      </c>
      <c r="G9559" s="5">
        <v>0</v>
      </c>
      <c r="H9559" s="5">
        <v>0</v>
      </c>
      <c r="I9559" s="5">
        <v>0</v>
      </c>
      <c r="J9559" s="5">
        <v>0</v>
      </c>
      <c r="K9559" s="5">
        <v>0</v>
      </c>
      <c r="L9559" s="5">
        <v>0</v>
      </c>
      <c r="M9559" s="5">
        <v>0</v>
      </c>
      <c r="N9559" s="5">
        <v>0</v>
      </c>
      <c r="O9559" s="5">
        <v>0</v>
      </c>
      <c r="P9559" s="5">
        <v>10</v>
      </c>
      <c r="Q9559" s="5">
        <v>0</v>
      </c>
      <c r="R9559" s="5">
        <v>0</v>
      </c>
      <c r="S9559" s="5" t="s">
        <v>26</v>
      </c>
      <c r="T9559" s="5"/>
    </row>
    <row r="9560" spans="1:20" x14ac:dyDescent="0.25">
      <c r="A9560" s="5">
        <f>9553</f>
      </c>
      <c r="B9560" s="5" t="s">
        <v>9579</v>
      </c>
      <c r="C9560" s="5" t="s">
        <v>26</v>
      </c>
      <c r="D9560" s="5" t="s">
        <v>26</v>
      </c>
      <c r="E9560" s="5">
        <v>0</v>
      </c>
      <c r="F9560" s="5">
        <v>0</v>
      </c>
      <c r="G9560" s="5">
        <v>0</v>
      </c>
      <c r="H9560" s="5">
        <v>0</v>
      </c>
      <c r="I9560" s="5">
        <v>0</v>
      </c>
      <c r="J9560" s="5">
        <v>0</v>
      </c>
      <c r="K9560" s="5">
        <v>0</v>
      </c>
      <c r="L9560" s="5">
        <v>0</v>
      </c>
      <c r="M9560" s="5">
        <v>0</v>
      </c>
      <c r="N9560" s="5">
        <v>0</v>
      </c>
      <c r="O9560" s="5">
        <v>0</v>
      </c>
      <c r="P9560" s="5">
        <v>10</v>
      </c>
      <c r="Q9560" s="5">
        <v>0</v>
      </c>
      <c r="R9560" s="5">
        <v>0</v>
      </c>
      <c r="S9560" s="5" t="s">
        <v>26</v>
      </c>
      <c r="T9560" s="5"/>
    </row>
    <row r="9561" spans="1:20" x14ac:dyDescent="0.25">
      <c r="A9561" s="5">
        <f>9554</f>
      </c>
      <c r="B9561" s="5" t="s">
        <v>9580</v>
      </c>
      <c r="C9561" s="5" t="s">
        <v>26</v>
      </c>
      <c r="D9561" s="5" t="s">
        <v>26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5">
        <v>0</v>
      </c>
      <c r="M9561" s="5">
        <v>0</v>
      </c>
      <c r="N9561" s="5">
        <v>0</v>
      </c>
      <c r="O9561" s="5">
        <v>0</v>
      </c>
      <c r="P9561" s="5">
        <v>10</v>
      </c>
      <c r="Q9561" s="5">
        <v>0</v>
      </c>
      <c r="R9561" s="5">
        <v>0</v>
      </c>
      <c r="S9561" s="5" t="s">
        <v>26</v>
      </c>
      <c r="T9561" s="5"/>
    </row>
    <row r="9562" spans="1:20" x14ac:dyDescent="0.25">
      <c r="A9562" s="5">
        <f>9555</f>
      </c>
      <c r="B9562" s="5" t="s">
        <v>9581</v>
      </c>
      <c r="C9562" s="5" t="s">
        <v>26</v>
      </c>
      <c r="D9562" s="5" t="s">
        <v>26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5">
        <v>0</v>
      </c>
      <c r="M9562" s="5">
        <v>0</v>
      </c>
      <c r="N9562" s="5">
        <v>0</v>
      </c>
      <c r="O9562" s="5">
        <v>0</v>
      </c>
      <c r="P9562" s="5">
        <v>10</v>
      </c>
      <c r="Q9562" s="5">
        <v>0</v>
      </c>
      <c r="R9562" s="5">
        <v>0</v>
      </c>
      <c r="S9562" s="5" t="s">
        <v>26</v>
      </c>
      <c r="T9562" s="5"/>
    </row>
    <row r="9563" spans="1:20" x14ac:dyDescent="0.25">
      <c r="A9563" s="5">
        <f>9556</f>
      </c>
      <c r="B9563" s="5" t="s">
        <v>9582</v>
      </c>
      <c r="C9563" s="5" t="s">
        <v>26</v>
      </c>
      <c r="D9563" s="5" t="s">
        <v>26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5">
        <v>0</v>
      </c>
      <c r="K9563" s="5">
        <v>0</v>
      </c>
      <c r="L9563" s="5">
        <v>0</v>
      </c>
      <c r="M9563" s="5">
        <v>0</v>
      </c>
      <c r="N9563" s="5">
        <v>0</v>
      </c>
      <c r="O9563" s="5">
        <v>0</v>
      </c>
      <c r="P9563" s="5">
        <v>10</v>
      </c>
      <c r="Q9563" s="5">
        <v>0</v>
      </c>
      <c r="R9563" s="5">
        <v>0</v>
      </c>
      <c r="S9563" s="5" t="s">
        <v>26</v>
      </c>
      <c r="T9563" s="5"/>
    </row>
    <row r="9564" spans="1:20" x14ac:dyDescent="0.25">
      <c r="A9564" s="5">
        <f>9557</f>
      </c>
      <c r="B9564" s="5" t="s">
        <v>9583</v>
      </c>
      <c r="C9564" s="5" t="s">
        <v>26</v>
      </c>
      <c r="D9564" s="5" t="s">
        <v>26</v>
      </c>
      <c r="E9564" s="5">
        <v>0</v>
      </c>
      <c r="F9564" s="5">
        <v>0</v>
      </c>
      <c r="G9564" s="5">
        <v>0</v>
      </c>
      <c r="H9564" s="5">
        <v>0</v>
      </c>
      <c r="I9564" s="5">
        <v>0</v>
      </c>
      <c r="J9564" s="5">
        <v>0</v>
      </c>
      <c r="K9564" s="5">
        <v>0</v>
      </c>
      <c r="L9564" s="5">
        <v>0</v>
      </c>
      <c r="M9564" s="5">
        <v>0</v>
      </c>
      <c r="N9564" s="5">
        <v>0</v>
      </c>
      <c r="O9564" s="5">
        <v>0</v>
      </c>
      <c r="P9564" s="5">
        <v>10</v>
      </c>
      <c r="Q9564" s="5">
        <v>0</v>
      </c>
      <c r="R9564" s="5">
        <v>0</v>
      </c>
      <c r="S9564" s="5" t="s">
        <v>26</v>
      </c>
      <c r="T9564" s="5"/>
    </row>
    <row r="9565" spans="1:20" x14ac:dyDescent="0.25">
      <c r="A9565" s="5">
        <f>9558</f>
      </c>
      <c r="B9565" s="5" t="s">
        <v>9584</v>
      </c>
      <c r="C9565" s="5" t="s">
        <v>26</v>
      </c>
      <c r="D9565" s="5" t="s">
        <v>26</v>
      </c>
      <c r="E9565" s="5">
        <v>0</v>
      </c>
      <c r="F9565" s="5">
        <v>0</v>
      </c>
      <c r="G9565" s="5">
        <v>0</v>
      </c>
      <c r="H9565" s="5">
        <v>0</v>
      </c>
      <c r="I9565" s="5">
        <v>0</v>
      </c>
      <c r="J9565" s="5">
        <v>0</v>
      </c>
      <c r="K9565" s="5">
        <v>0</v>
      </c>
      <c r="L9565" s="5">
        <v>0</v>
      </c>
      <c r="M9565" s="5">
        <v>0</v>
      </c>
      <c r="N9565" s="5">
        <v>0</v>
      </c>
      <c r="O9565" s="5">
        <v>0</v>
      </c>
      <c r="P9565" s="5">
        <v>10</v>
      </c>
      <c r="Q9565" s="5">
        <v>0</v>
      </c>
      <c r="R9565" s="5">
        <v>0</v>
      </c>
      <c r="S9565" s="5" t="s">
        <v>26</v>
      </c>
      <c r="T9565" s="5"/>
    </row>
    <row r="9566" spans="1:20" x14ac:dyDescent="0.25">
      <c r="A9566" s="5">
        <f>9559</f>
      </c>
      <c r="B9566" s="5" t="s">
        <v>9585</v>
      </c>
      <c r="C9566" s="5" t="s">
        <v>26</v>
      </c>
      <c r="D9566" s="5" t="s">
        <v>26</v>
      </c>
      <c r="E9566" s="5">
        <v>0</v>
      </c>
      <c r="F9566" s="5">
        <v>0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5">
        <v>0</v>
      </c>
      <c r="M9566" s="5">
        <v>0</v>
      </c>
      <c r="N9566" s="5">
        <v>0</v>
      </c>
      <c r="O9566" s="5">
        <v>0</v>
      </c>
      <c r="P9566" s="5">
        <v>10</v>
      </c>
      <c r="Q9566" s="5">
        <v>0</v>
      </c>
      <c r="R9566" s="5">
        <v>0</v>
      </c>
      <c r="S9566" s="5" t="s">
        <v>26</v>
      </c>
      <c r="T9566" s="5"/>
    </row>
    <row r="9567" spans="1:20" x14ac:dyDescent="0.25">
      <c r="A9567" s="5">
        <f>9560</f>
      </c>
      <c r="B9567" s="5" t="s">
        <v>9586</v>
      </c>
      <c r="C9567" s="5" t="s">
        <v>26</v>
      </c>
      <c r="D9567" s="5" t="s">
        <v>26</v>
      </c>
      <c r="E9567" s="5">
        <v>0</v>
      </c>
      <c r="F9567" s="5">
        <v>0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5">
        <v>0</v>
      </c>
      <c r="M9567" s="5">
        <v>0</v>
      </c>
      <c r="N9567" s="5">
        <v>0</v>
      </c>
      <c r="O9567" s="5">
        <v>0</v>
      </c>
      <c r="P9567" s="5">
        <v>10</v>
      </c>
      <c r="Q9567" s="5">
        <v>0</v>
      </c>
      <c r="R9567" s="5">
        <v>0</v>
      </c>
      <c r="S9567" s="5" t="s">
        <v>26</v>
      </c>
      <c r="T9567" s="5"/>
    </row>
    <row r="9568" spans="1:20" x14ac:dyDescent="0.25">
      <c r="A9568" s="5">
        <f>9561</f>
      </c>
      <c r="B9568" s="5" t="s">
        <v>9587</v>
      </c>
      <c r="C9568" s="5" t="s">
        <v>26</v>
      </c>
      <c r="D9568" s="5" t="s">
        <v>26</v>
      </c>
      <c r="E9568" s="5">
        <v>0</v>
      </c>
      <c r="F9568" s="5">
        <v>0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5">
        <v>0</v>
      </c>
      <c r="M9568" s="5">
        <v>0</v>
      </c>
      <c r="N9568" s="5">
        <v>0</v>
      </c>
      <c r="O9568" s="5">
        <v>0</v>
      </c>
      <c r="P9568" s="5">
        <v>10</v>
      </c>
      <c r="Q9568" s="5">
        <v>0</v>
      </c>
      <c r="R9568" s="5">
        <v>0</v>
      </c>
      <c r="S9568" s="5" t="s">
        <v>26</v>
      </c>
      <c r="T9568" s="5"/>
    </row>
    <row r="9569" spans="1:20" x14ac:dyDescent="0.25">
      <c r="A9569" s="5">
        <f>9562</f>
      </c>
      <c r="B9569" s="5" t="s">
        <v>9588</v>
      </c>
      <c r="C9569" s="5" t="s">
        <v>26</v>
      </c>
      <c r="D9569" s="5" t="s">
        <v>26</v>
      </c>
      <c r="E9569" s="5">
        <v>0</v>
      </c>
      <c r="F9569" s="5">
        <v>0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5">
        <v>0</v>
      </c>
      <c r="M9569" s="5">
        <v>0</v>
      </c>
      <c r="N9569" s="5">
        <v>0</v>
      </c>
      <c r="O9569" s="5">
        <v>0</v>
      </c>
      <c r="P9569" s="5">
        <v>10</v>
      </c>
      <c r="Q9569" s="5">
        <v>0</v>
      </c>
      <c r="R9569" s="5">
        <v>0</v>
      </c>
      <c r="S9569" s="5" t="s">
        <v>26</v>
      </c>
      <c r="T9569" s="5"/>
    </row>
    <row r="9570" spans="1:20" x14ac:dyDescent="0.25">
      <c r="A9570" s="5">
        <f>9563</f>
      </c>
      <c r="B9570" s="5" t="s">
        <v>9589</v>
      </c>
      <c r="C9570" s="5" t="s">
        <v>26</v>
      </c>
      <c r="D9570" s="5" t="s">
        <v>26</v>
      </c>
      <c r="E9570" s="5">
        <v>0</v>
      </c>
      <c r="F9570" s="5">
        <v>0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5">
        <v>0</v>
      </c>
      <c r="M9570" s="5">
        <v>0</v>
      </c>
      <c r="N9570" s="5">
        <v>0</v>
      </c>
      <c r="O9570" s="5">
        <v>0</v>
      </c>
      <c r="P9570" s="5">
        <v>10</v>
      </c>
      <c r="Q9570" s="5">
        <v>0</v>
      </c>
      <c r="R9570" s="5">
        <v>0</v>
      </c>
      <c r="S9570" s="5" t="s">
        <v>26</v>
      </c>
      <c r="T9570" s="5"/>
    </row>
    <row r="9571" spans="1:20" x14ac:dyDescent="0.25">
      <c r="A9571" s="5">
        <f>9564</f>
      </c>
      <c r="B9571" s="5" t="s">
        <v>9590</v>
      </c>
      <c r="C9571" s="5" t="s">
        <v>26</v>
      </c>
      <c r="D9571" s="5" t="s">
        <v>26</v>
      </c>
      <c r="E9571" s="5">
        <v>0</v>
      </c>
      <c r="F9571" s="5">
        <v>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5">
        <v>0</v>
      </c>
      <c r="M9571" s="5">
        <v>0</v>
      </c>
      <c r="N9571" s="5">
        <v>0</v>
      </c>
      <c r="O9571" s="5">
        <v>0</v>
      </c>
      <c r="P9571" s="5">
        <v>10</v>
      </c>
      <c r="Q9571" s="5">
        <v>0</v>
      </c>
      <c r="R9571" s="5">
        <v>0</v>
      </c>
      <c r="S9571" s="5" t="s">
        <v>26</v>
      </c>
      <c r="T9571" s="5"/>
    </row>
    <row r="9572" spans="1:20" x14ac:dyDescent="0.25">
      <c r="A9572" s="5">
        <f>9565</f>
      </c>
      <c r="B9572" s="5" t="s">
        <v>9591</v>
      </c>
      <c r="C9572" s="5" t="s">
        <v>26</v>
      </c>
      <c r="D9572" s="5" t="s">
        <v>26</v>
      </c>
      <c r="E9572" s="5">
        <v>0</v>
      </c>
      <c r="F9572" s="5">
        <v>0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5">
        <v>0</v>
      </c>
      <c r="M9572" s="5">
        <v>0</v>
      </c>
      <c r="N9572" s="5">
        <v>0</v>
      </c>
      <c r="O9572" s="5">
        <v>0</v>
      </c>
      <c r="P9572" s="5">
        <v>10</v>
      </c>
      <c r="Q9572" s="5">
        <v>0</v>
      </c>
      <c r="R9572" s="5">
        <v>0</v>
      </c>
      <c r="S9572" s="5" t="s">
        <v>26</v>
      </c>
      <c r="T9572" s="5"/>
    </row>
    <row r="9573" spans="1:20" x14ac:dyDescent="0.25">
      <c r="A9573" s="5">
        <f>9566</f>
      </c>
      <c r="B9573" s="5" t="s">
        <v>9592</v>
      </c>
      <c r="C9573" s="5" t="s">
        <v>26</v>
      </c>
      <c r="D9573" s="5" t="s">
        <v>26</v>
      </c>
      <c r="E9573" s="5">
        <v>0</v>
      </c>
      <c r="F9573" s="5">
        <v>0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5">
        <v>0</v>
      </c>
      <c r="M9573" s="5">
        <v>0</v>
      </c>
      <c r="N9573" s="5">
        <v>0</v>
      </c>
      <c r="O9573" s="5">
        <v>0</v>
      </c>
      <c r="P9573" s="5">
        <v>10</v>
      </c>
      <c r="Q9573" s="5">
        <v>0</v>
      </c>
      <c r="R9573" s="5">
        <v>0</v>
      </c>
      <c r="S9573" s="5" t="s">
        <v>26</v>
      </c>
      <c r="T9573" s="5"/>
    </row>
    <row r="9574" spans="1:20" x14ac:dyDescent="0.25">
      <c r="A9574" s="5">
        <f>9567</f>
      </c>
      <c r="B9574" s="5" t="s">
        <v>9593</v>
      </c>
      <c r="C9574" s="5" t="s">
        <v>26</v>
      </c>
      <c r="D9574" s="5" t="s">
        <v>26</v>
      </c>
      <c r="E9574" s="5">
        <v>0</v>
      </c>
      <c r="F9574" s="5">
        <v>0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5">
        <v>0</v>
      </c>
      <c r="M9574" s="5">
        <v>0</v>
      </c>
      <c r="N9574" s="5">
        <v>0</v>
      </c>
      <c r="O9574" s="5">
        <v>0</v>
      </c>
      <c r="P9574" s="5">
        <v>10</v>
      </c>
      <c r="Q9574" s="5">
        <v>0</v>
      </c>
      <c r="R9574" s="5">
        <v>0</v>
      </c>
      <c r="S9574" s="5" t="s">
        <v>26</v>
      </c>
      <c r="T9574" s="5"/>
    </row>
    <row r="9575" spans="1:20" x14ac:dyDescent="0.25">
      <c r="A9575" s="5">
        <f>9568</f>
      </c>
      <c r="B9575" s="5" t="s">
        <v>9594</v>
      </c>
      <c r="C9575" s="5" t="s">
        <v>26</v>
      </c>
      <c r="D9575" s="5" t="s">
        <v>26</v>
      </c>
      <c r="E9575" s="5">
        <v>0</v>
      </c>
      <c r="F9575" s="5">
        <v>0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5">
        <v>0</v>
      </c>
      <c r="M9575" s="5">
        <v>0</v>
      </c>
      <c r="N9575" s="5">
        <v>0</v>
      </c>
      <c r="O9575" s="5">
        <v>0</v>
      </c>
      <c r="P9575" s="5">
        <v>10</v>
      </c>
      <c r="Q9575" s="5">
        <v>0</v>
      </c>
      <c r="R9575" s="5">
        <v>0</v>
      </c>
      <c r="S9575" s="5" t="s">
        <v>26</v>
      </c>
      <c r="T9575" s="5"/>
    </row>
    <row r="9576" spans="1:20" x14ac:dyDescent="0.25">
      <c r="A9576" s="5">
        <f>9569</f>
      </c>
      <c r="B9576" s="5" t="s">
        <v>9595</v>
      </c>
      <c r="C9576" s="5" t="s">
        <v>26</v>
      </c>
      <c r="D9576" s="5" t="s">
        <v>26</v>
      </c>
      <c r="E9576" s="5">
        <v>0</v>
      </c>
      <c r="F9576" s="5">
        <v>0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5">
        <v>0</v>
      </c>
      <c r="M9576" s="5">
        <v>0</v>
      </c>
      <c r="N9576" s="5">
        <v>0</v>
      </c>
      <c r="O9576" s="5">
        <v>0</v>
      </c>
      <c r="P9576" s="5">
        <v>10</v>
      </c>
      <c r="Q9576" s="5">
        <v>0</v>
      </c>
      <c r="R9576" s="5">
        <v>0</v>
      </c>
      <c r="S9576" s="5" t="s">
        <v>26</v>
      </c>
      <c r="T9576" s="5"/>
    </row>
    <row r="9577" spans="1:20" x14ac:dyDescent="0.25">
      <c r="A9577" s="5">
        <f>9570</f>
      </c>
      <c r="B9577" s="5" t="s">
        <v>9596</v>
      </c>
      <c r="C9577" s="5" t="s">
        <v>26</v>
      </c>
      <c r="D9577" s="5" t="s">
        <v>26</v>
      </c>
      <c r="E9577" s="5">
        <v>0</v>
      </c>
      <c r="F9577" s="5">
        <v>0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5">
        <v>0</v>
      </c>
      <c r="M9577" s="5">
        <v>0</v>
      </c>
      <c r="N9577" s="5">
        <v>0</v>
      </c>
      <c r="O9577" s="5">
        <v>0</v>
      </c>
      <c r="P9577" s="5">
        <v>10</v>
      </c>
      <c r="Q9577" s="5">
        <v>0</v>
      </c>
      <c r="R9577" s="5">
        <v>0</v>
      </c>
      <c r="S9577" s="5" t="s">
        <v>26</v>
      </c>
      <c r="T9577" s="5"/>
    </row>
    <row r="9578" spans="1:20" x14ac:dyDescent="0.25">
      <c r="A9578" s="5">
        <f>9571</f>
      </c>
      <c r="B9578" s="5" t="s">
        <v>9597</v>
      </c>
      <c r="C9578" s="5" t="s">
        <v>26</v>
      </c>
      <c r="D9578" s="5" t="s">
        <v>26</v>
      </c>
      <c r="E9578" s="5">
        <v>0</v>
      </c>
      <c r="F9578" s="5">
        <v>0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5">
        <v>0</v>
      </c>
      <c r="M9578" s="5">
        <v>0</v>
      </c>
      <c r="N9578" s="5">
        <v>0</v>
      </c>
      <c r="O9578" s="5">
        <v>0</v>
      </c>
      <c r="P9578" s="5">
        <v>10</v>
      </c>
      <c r="Q9578" s="5">
        <v>0</v>
      </c>
      <c r="R9578" s="5">
        <v>0</v>
      </c>
      <c r="S9578" s="5" t="s">
        <v>26</v>
      </c>
      <c r="T9578" s="5"/>
    </row>
    <row r="9579" spans="1:20" x14ac:dyDescent="0.25">
      <c r="A9579" s="5">
        <f>9572</f>
      </c>
      <c r="B9579" s="5" t="s">
        <v>9598</v>
      </c>
      <c r="C9579" s="5" t="s">
        <v>26</v>
      </c>
      <c r="D9579" s="5" t="s">
        <v>26</v>
      </c>
      <c r="E9579" s="5">
        <v>0</v>
      </c>
      <c r="F9579" s="5">
        <v>0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5">
        <v>0</v>
      </c>
      <c r="M9579" s="5">
        <v>0</v>
      </c>
      <c r="N9579" s="5">
        <v>0</v>
      </c>
      <c r="O9579" s="5">
        <v>0</v>
      </c>
      <c r="P9579" s="5">
        <v>10</v>
      </c>
      <c r="Q9579" s="5">
        <v>0</v>
      </c>
      <c r="R9579" s="5">
        <v>0</v>
      </c>
      <c r="S9579" s="5" t="s">
        <v>26</v>
      </c>
      <c r="T9579" s="5"/>
    </row>
    <row r="9580" spans="1:20" x14ac:dyDescent="0.25">
      <c r="A9580" s="5">
        <f>9573</f>
      </c>
      <c r="B9580" s="5" t="s">
        <v>9599</v>
      </c>
      <c r="C9580" s="5" t="s">
        <v>26</v>
      </c>
      <c r="D9580" s="5" t="s">
        <v>26</v>
      </c>
      <c r="E9580" s="5">
        <v>0</v>
      </c>
      <c r="F9580" s="5">
        <v>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5">
        <v>0</v>
      </c>
      <c r="M9580" s="5">
        <v>0</v>
      </c>
      <c r="N9580" s="5">
        <v>0</v>
      </c>
      <c r="O9580" s="5">
        <v>0</v>
      </c>
      <c r="P9580" s="5">
        <v>10</v>
      </c>
      <c r="Q9580" s="5">
        <v>0</v>
      </c>
      <c r="R9580" s="5">
        <v>0</v>
      </c>
      <c r="S9580" s="5" t="s">
        <v>26</v>
      </c>
      <c r="T9580" s="5"/>
    </row>
    <row r="9581" spans="1:20" x14ac:dyDescent="0.25">
      <c r="A9581" s="5">
        <f>9574</f>
      </c>
      <c r="B9581" s="5" t="s">
        <v>9600</v>
      </c>
      <c r="C9581" s="5" t="s">
        <v>26</v>
      </c>
      <c r="D9581" s="5" t="s">
        <v>26</v>
      </c>
      <c r="E9581" s="5">
        <v>0</v>
      </c>
      <c r="F9581" s="5">
        <v>0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5">
        <v>0</v>
      </c>
      <c r="M9581" s="5">
        <v>0</v>
      </c>
      <c r="N9581" s="5">
        <v>0</v>
      </c>
      <c r="O9581" s="5">
        <v>0</v>
      </c>
      <c r="P9581" s="5">
        <v>10</v>
      </c>
      <c r="Q9581" s="5">
        <v>0</v>
      </c>
      <c r="R9581" s="5">
        <v>0</v>
      </c>
      <c r="S9581" s="5" t="s">
        <v>26</v>
      </c>
      <c r="T9581" s="5"/>
    </row>
    <row r="9582" spans="1:20" x14ac:dyDescent="0.25">
      <c r="A9582" s="5">
        <f>9575</f>
      </c>
      <c r="B9582" s="5" t="s">
        <v>9601</v>
      </c>
      <c r="C9582" s="5" t="s">
        <v>26</v>
      </c>
      <c r="D9582" s="5" t="s">
        <v>26</v>
      </c>
      <c r="E9582" s="5">
        <v>0</v>
      </c>
      <c r="F9582" s="5">
        <v>0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5">
        <v>0</v>
      </c>
      <c r="M9582" s="5">
        <v>0</v>
      </c>
      <c r="N9582" s="5">
        <v>0</v>
      </c>
      <c r="O9582" s="5">
        <v>0</v>
      </c>
      <c r="P9582" s="5">
        <v>10</v>
      </c>
      <c r="Q9582" s="5">
        <v>0</v>
      </c>
      <c r="R9582" s="5">
        <v>0</v>
      </c>
      <c r="S9582" s="5" t="s">
        <v>26</v>
      </c>
      <c r="T9582" s="5"/>
    </row>
    <row r="9583" spans="1:20" x14ac:dyDescent="0.25">
      <c r="A9583" s="5">
        <f>9576</f>
      </c>
      <c r="B9583" s="5" t="s">
        <v>9602</v>
      </c>
      <c r="C9583" s="5" t="s">
        <v>26</v>
      </c>
      <c r="D9583" s="5" t="s">
        <v>26</v>
      </c>
      <c r="E9583" s="5">
        <v>0</v>
      </c>
      <c r="F9583" s="5">
        <v>0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5">
        <v>0</v>
      </c>
      <c r="M9583" s="5">
        <v>0</v>
      </c>
      <c r="N9583" s="5">
        <v>0</v>
      </c>
      <c r="O9583" s="5">
        <v>0</v>
      </c>
      <c r="P9583" s="5">
        <v>10</v>
      </c>
      <c r="Q9583" s="5">
        <v>0</v>
      </c>
      <c r="R9583" s="5">
        <v>0</v>
      </c>
      <c r="S9583" s="5" t="s">
        <v>26</v>
      </c>
      <c r="T9583" s="5"/>
    </row>
    <row r="9584" spans="1:20" x14ac:dyDescent="0.25">
      <c r="A9584" s="5">
        <f>9577</f>
      </c>
      <c r="B9584" s="5" t="s">
        <v>9603</v>
      </c>
      <c r="C9584" s="5" t="s">
        <v>26</v>
      </c>
      <c r="D9584" s="5" t="s">
        <v>26</v>
      </c>
      <c r="E9584" s="5">
        <v>0</v>
      </c>
      <c r="F9584" s="5">
        <v>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5">
        <v>0</v>
      </c>
      <c r="M9584" s="5">
        <v>0</v>
      </c>
      <c r="N9584" s="5">
        <v>0</v>
      </c>
      <c r="O9584" s="5">
        <v>0</v>
      </c>
      <c r="P9584" s="5">
        <v>10</v>
      </c>
      <c r="Q9584" s="5">
        <v>0</v>
      </c>
      <c r="R9584" s="5">
        <v>0</v>
      </c>
      <c r="S9584" s="5" t="s">
        <v>26</v>
      </c>
      <c r="T9584" s="5"/>
    </row>
    <row r="9585" spans="1:20" x14ac:dyDescent="0.25">
      <c r="A9585" s="5">
        <f>9578</f>
      </c>
      <c r="B9585" s="5" t="s">
        <v>9604</v>
      </c>
      <c r="C9585" s="5" t="s">
        <v>26</v>
      </c>
      <c r="D9585" s="5" t="s">
        <v>26</v>
      </c>
      <c r="E9585" s="5">
        <v>0</v>
      </c>
      <c r="F9585" s="5">
        <v>0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5">
        <v>0</v>
      </c>
      <c r="M9585" s="5">
        <v>0</v>
      </c>
      <c r="N9585" s="5">
        <v>0</v>
      </c>
      <c r="O9585" s="5">
        <v>0</v>
      </c>
      <c r="P9585" s="5">
        <v>10</v>
      </c>
      <c r="Q9585" s="5">
        <v>0</v>
      </c>
      <c r="R9585" s="5">
        <v>0</v>
      </c>
      <c r="S9585" s="5" t="s">
        <v>26</v>
      </c>
      <c r="T9585" s="5"/>
    </row>
    <row r="9586" spans="1:20" x14ac:dyDescent="0.25">
      <c r="A9586" s="5">
        <f>9579</f>
      </c>
      <c r="B9586" s="5" t="s">
        <v>9605</v>
      </c>
      <c r="C9586" s="5" t="s">
        <v>26</v>
      </c>
      <c r="D9586" s="5" t="s">
        <v>26</v>
      </c>
      <c r="E9586" s="5">
        <v>0</v>
      </c>
      <c r="F9586" s="5">
        <v>0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5">
        <v>0</v>
      </c>
      <c r="M9586" s="5">
        <v>0</v>
      </c>
      <c r="N9586" s="5">
        <v>0</v>
      </c>
      <c r="O9586" s="5">
        <v>0</v>
      </c>
      <c r="P9586" s="5">
        <v>10</v>
      </c>
      <c r="Q9586" s="5">
        <v>0</v>
      </c>
      <c r="R9586" s="5">
        <v>0</v>
      </c>
      <c r="S9586" s="5" t="s">
        <v>26</v>
      </c>
      <c r="T9586" s="5"/>
    </row>
    <row r="9587" spans="1:20" x14ac:dyDescent="0.25">
      <c r="A9587" s="5">
        <f>9580</f>
      </c>
      <c r="B9587" s="5" t="s">
        <v>9606</v>
      </c>
      <c r="C9587" s="5" t="s">
        <v>26</v>
      </c>
      <c r="D9587" s="5" t="s">
        <v>26</v>
      </c>
      <c r="E9587" s="5">
        <v>0</v>
      </c>
      <c r="F9587" s="5">
        <v>0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5">
        <v>0</v>
      </c>
      <c r="M9587" s="5">
        <v>0</v>
      </c>
      <c r="N9587" s="5">
        <v>0</v>
      </c>
      <c r="O9587" s="5">
        <v>0</v>
      </c>
      <c r="P9587" s="5">
        <v>10</v>
      </c>
      <c r="Q9587" s="5">
        <v>0</v>
      </c>
      <c r="R9587" s="5">
        <v>0</v>
      </c>
      <c r="S9587" s="5" t="s">
        <v>26</v>
      </c>
      <c r="T9587" s="5"/>
    </row>
    <row r="9588" spans="1:20" x14ac:dyDescent="0.25">
      <c r="A9588" s="5">
        <f>9581</f>
      </c>
      <c r="B9588" s="5" t="s">
        <v>9607</v>
      </c>
      <c r="C9588" s="5" t="s">
        <v>26</v>
      </c>
      <c r="D9588" s="5" t="s">
        <v>26</v>
      </c>
      <c r="E9588" s="5">
        <v>0</v>
      </c>
      <c r="F9588" s="5">
        <v>0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5">
        <v>0</v>
      </c>
      <c r="M9588" s="5">
        <v>0</v>
      </c>
      <c r="N9588" s="5">
        <v>0</v>
      </c>
      <c r="O9588" s="5">
        <v>0</v>
      </c>
      <c r="P9588" s="5">
        <v>10</v>
      </c>
      <c r="Q9588" s="5">
        <v>0</v>
      </c>
      <c r="R9588" s="5">
        <v>0</v>
      </c>
      <c r="S9588" s="5" t="s">
        <v>26</v>
      </c>
      <c r="T9588" s="5"/>
    </row>
    <row r="9589" spans="1:20" x14ac:dyDescent="0.25">
      <c r="A9589" s="5">
        <f>9582</f>
      </c>
      <c r="B9589" s="5" t="s">
        <v>9608</v>
      </c>
      <c r="C9589" s="5" t="s">
        <v>26</v>
      </c>
      <c r="D9589" s="5" t="s">
        <v>26</v>
      </c>
      <c r="E9589" s="5">
        <v>0</v>
      </c>
      <c r="F9589" s="5">
        <v>0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5">
        <v>0</v>
      </c>
      <c r="M9589" s="5">
        <v>0</v>
      </c>
      <c r="N9589" s="5">
        <v>0</v>
      </c>
      <c r="O9589" s="5">
        <v>0</v>
      </c>
      <c r="P9589" s="5">
        <v>10</v>
      </c>
      <c r="Q9589" s="5">
        <v>0</v>
      </c>
      <c r="R9589" s="5">
        <v>0</v>
      </c>
      <c r="S9589" s="5" t="s">
        <v>26</v>
      </c>
      <c r="T9589" s="5"/>
    </row>
    <row r="9590" spans="1:20" x14ac:dyDescent="0.25">
      <c r="A9590" s="5">
        <f>9583</f>
      </c>
      <c r="B9590" s="5" t="s">
        <v>9609</v>
      </c>
      <c r="C9590" s="5" t="s">
        <v>26</v>
      </c>
      <c r="D9590" s="5" t="s">
        <v>26</v>
      </c>
      <c r="E9590" s="5">
        <v>0</v>
      </c>
      <c r="F9590" s="5">
        <v>0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5">
        <v>0</v>
      </c>
      <c r="M9590" s="5">
        <v>0</v>
      </c>
      <c r="N9590" s="5">
        <v>0</v>
      </c>
      <c r="O9590" s="5">
        <v>0</v>
      </c>
      <c r="P9590" s="5">
        <v>10</v>
      </c>
      <c r="Q9590" s="5">
        <v>0</v>
      </c>
      <c r="R9590" s="5">
        <v>0</v>
      </c>
      <c r="S9590" s="5" t="s">
        <v>26</v>
      </c>
      <c r="T9590" s="5"/>
    </row>
    <row r="9591" spans="1:20" x14ac:dyDescent="0.25">
      <c r="A9591" s="5">
        <f>9584</f>
      </c>
      <c r="B9591" s="5" t="s">
        <v>9610</v>
      </c>
      <c r="C9591" s="5" t="s">
        <v>26</v>
      </c>
      <c r="D9591" s="5" t="s">
        <v>26</v>
      </c>
      <c r="E9591" s="5">
        <v>0</v>
      </c>
      <c r="F9591" s="5">
        <v>0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5">
        <v>0</v>
      </c>
      <c r="M9591" s="5">
        <v>0</v>
      </c>
      <c r="N9591" s="5">
        <v>0</v>
      </c>
      <c r="O9591" s="5">
        <v>0</v>
      </c>
      <c r="P9591" s="5">
        <v>10</v>
      </c>
      <c r="Q9591" s="5">
        <v>0</v>
      </c>
      <c r="R9591" s="5">
        <v>0</v>
      </c>
      <c r="S9591" s="5" t="s">
        <v>26</v>
      </c>
      <c r="T9591" s="5"/>
    </row>
    <row r="9592" spans="1:20" x14ac:dyDescent="0.25">
      <c r="A9592" s="5">
        <f>9585</f>
      </c>
      <c r="B9592" s="5" t="s">
        <v>9611</v>
      </c>
      <c r="C9592" s="5" t="s">
        <v>26</v>
      </c>
      <c r="D9592" s="5" t="s">
        <v>26</v>
      </c>
      <c r="E9592" s="5">
        <v>0</v>
      </c>
      <c r="F9592" s="5">
        <v>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5">
        <v>0</v>
      </c>
      <c r="M9592" s="5">
        <v>0</v>
      </c>
      <c r="N9592" s="5">
        <v>0</v>
      </c>
      <c r="O9592" s="5">
        <v>0</v>
      </c>
      <c r="P9592" s="5">
        <v>10</v>
      </c>
      <c r="Q9592" s="5">
        <v>0</v>
      </c>
      <c r="R9592" s="5">
        <v>0</v>
      </c>
      <c r="S9592" s="5" t="s">
        <v>26</v>
      </c>
      <c r="T9592" s="5"/>
    </row>
    <row r="9593" spans="1:20" x14ac:dyDescent="0.25">
      <c r="A9593" s="5">
        <f>9586</f>
      </c>
      <c r="B9593" s="5" t="s">
        <v>9612</v>
      </c>
      <c r="C9593" s="5" t="s">
        <v>26</v>
      </c>
      <c r="D9593" s="5" t="s">
        <v>26</v>
      </c>
      <c r="E9593" s="5">
        <v>0</v>
      </c>
      <c r="F9593" s="5">
        <v>0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5">
        <v>0</v>
      </c>
      <c r="M9593" s="5">
        <v>0</v>
      </c>
      <c r="N9593" s="5">
        <v>0</v>
      </c>
      <c r="O9593" s="5">
        <v>0</v>
      </c>
      <c r="P9593" s="5">
        <v>10</v>
      </c>
      <c r="Q9593" s="5">
        <v>0</v>
      </c>
      <c r="R9593" s="5">
        <v>0</v>
      </c>
      <c r="S9593" s="5" t="s">
        <v>26</v>
      </c>
      <c r="T9593" s="5"/>
    </row>
    <row r="9594" spans="1:20" x14ac:dyDescent="0.25">
      <c r="A9594" s="5">
        <f>9587</f>
      </c>
      <c r="B9594" s="5" t="s">
        <v>9613</v>
      </c>
      <c r="C9594" s="5" t="s">
        <v>26</v>
      </c>
      <c r="D9594" s="5" t="s">
        <v>26</v>
      </c>
      <c r="E9594" s="5">
        <v>0</v>
      </c>
      <c r="F9594" s="5">
        <v>0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5">
        <v>0</v>
      </c>
      <c r="M9594" s="5">
        <v>0</v>
      </c>
      <c r="N9594" s="5">
        <v>0</v>
      </c>
      <c r="O9594" s="5">
        <v>0</v>
      </c>
      <c r="P9594" s="5">
        <v>10</v>
      </c>
      <c r="Q9594" s="5">
        <v>0</v>
      </c>
      <c r="R9594" s="5">
        <v>0</v>
      </c>
      <c r="S9594" s="5" t="s">
        <v>26</v>
      </c>
      <c r="T9594" s="5"/>
    </row>
    <row r="9595" spans="1:20" x14ac:dyDescent="0.25">
      <c r="A9595" s="5">
        <f>9588</f>
      </c>
      <c r="B9595" s="5" t="s">
        <v>9614</v>
      </c>
      <c r="C9595" s="5" t="s">
        <v>26</v>
      </c>
      <c r="D9595" s="5" t="s">
        <v>26</v>
      </c>
      <c r="E9595" s="5">
        <v>0</v>
      </c>
      <c r="F9595" s="5">
        <v>0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5">
        <v>0</v>
      </c>
      <c r="M9595" s="5">
        <v>0</v>
      </c>
      <c r="N9595" s="5">
        <v>0</v>
      </c>
      <c r="O9595" s="5">
        <v>0</v>
      </c>
      <c r="P9595" s="5">
        <v>10</v>
      </c>
      <c r="Q9595" s="5">
        <v>0</v>
      </c>
      <c r="R9595" s="5">
        <v>0</v>
      </c>
      <c r="S9595" s="5" t="s">
        <v>26</v>
      </c>
      <c r="T9595" s="5"/>
    </row>
    <row r="9596" spans="1:20" x14ac:dyDescent="0.25">
      <c r="A9596" s="5">
        <f>9589</f>
      </c>
      <c r="B9596" s="5" t="s">
        <v>9615</v>
      </c>
      <c r="C9596" s="5" t="s">
        <v>26</v>
      </c>
      <c r="D9596" s="5" t="s">
        <v>26</v>
      </c>
      <c r="E9596" s="5">
        <v>0</v>
      </c>
      <c r="F9596" s="5">
        <v>0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5">
        <v>0</v>
      </c>
      <c r="M9596" s="5">
        <v>0</v>
      </c>
      <c r="N9596" s="5">
        <v>0</v>
      </c>
      <c r="O9596" s="5">
        <v>0</v>
      </c>
      <c r="P9596" s="5">
        <v>10</v>
      </c>
      <c r="Q9596" s="5">
        <v>0</v>
      </c>
      <c r="R9596" s="5">
        <v>0</v>
      </c>
      <c r="S9596" s="5" t="s">
        <v>26</v>
      </c>
      <c r="T9596" s="5"/>
    </row>
    <row r="9597" spans="1:20" x14ac:dyDescent="0.25">
      <c r="A9597" s="5">
        <f>9590</f>
      </c>
      <c r="B9597" s="5" t="s">
        <v>9616</v>
      </c>
      <c r="C9597" s="5" t="s">
        <v>26</v>
      </c>
      <c r="D9597" s="5" t="s">
        <v>26</v>
      </c>
      <c r="E9597" s="5">
        <v>0</v>
      </c>
      <c r="F9597" s="5">
        <v>0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5">
        <v>0</v>
      </c>
      <c r="M9597" s="5">
        <v>0</v>
      </c>
      <c r="N9597" s="5">
        <v>0</v>
      </c>
      <c r="O9597" s="5">
        <v>0</v>
      </c>
      <c r="P9597" s="5">
        <v>10</v>
      </c>
      <c r="Q9597" s="5">
        <v>0</v>
      </c>
      <c r="R9597" s="5">
        <v>0</v>
      </c>
      <c r="S9597" s="5" t="s">
        <v>26</v>
      </c>
      <c r="T9597" s="5"/>
    </row>
    <row r="9598" spans="1:20" x14ac:dyDescent="0.25">
      <c r="A9598" s="5">
        <f>9591</f>
      </c>
      <c r="B9598" s="5" t="s">
        <v>9617</v>
      </c>
      <c r="C9598" s="5" t="s">
        <v>26</v>
      </c>
      <c r="D9598" s="5" t="s">
        <v>26</v>
      </c>
      <c r="E9598" s="5">
        <v>0</v>
      </c>
      <c r="F9598" s="5">
        <v>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5">
        <v>0</v>
      </c>
      <c r="M9598" s="5">
        <v>0</v>
      </c>
      <c r="N9598" s="5">
        <v>0</v>
      </c>
      <c r="O9598" s="5">
        <v>0</v>
      </c>
      <c r="P9598" s="5">
        <v>10</v>
      </c>
      <c r="Q9598" s="5">
        <v>0</v>
      </c>
      <c r="R9598" s="5">
        <v>0</v>
      </c>
      <c r="S9598" s="5" t="s">
        <v>26</v>
      </c>
      <c r="T9598" s="5"/>
    </row>
    <row r="9599" spans="1:20" x14ac:dyDescent="0.25">
      <c r="A9599" s="5">
        <f>9592</f>
      </c>
      <c r="B9599" s="5" t="s">
        <v>9618</v>
      </c>
      <c r="C9599" s="5" t="s">
        <v>26</v>
      </c>
      <c r="D9599" s="5" t="s">
        <v>26</v>
      </c>
      <c r="E9599" s="5">
        <v>0</v>
      </c>
      <c r="F9599" s="5">
        <v>0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5">
        <v>0</v>
      </c>
      <c r="M9599" s="5">
        <v>0</v>
      </c>
      <c r="N9599" s="5">
        <v>0</v>
      </c>
      <c r="O9599" s="5">
        <v>0</v>
      </c>
      <c r="P9599" s="5">
        <v>10</v>
      </c>
      <c r="Q9599" s="5">
        <v>0</v>
      </c>
      <c r="R9599" s="5">
        <v>0</v>
      </c>
      <c r="S9599" s="5" t="s">
        <v>26</v>
      </c>
      <c r="T9599" s="5"/>
    </row>
    <row r="9600" spans="1:20" x14ac:dyDescent="0.25">
      <c r="A9600" s="5">
        <f>9593</f>
      </c>
      <c r="B9600" s="5" t="s">
        <v>9619</v>
      </c>
      <c r="C9600" s="5" t="s">
        <v>26</v>
      </c>
      <c r="D9600" s="5" t="s">
        <v>26</v>
      </c>
      <c r="E9600" s="5">
        <v>0</v>
      </c>
      <c r="F9600" s="5">
        <v>0</v>
      </c>
      <c r="G9600" s="5">
        <v>0</v>
      </c>
      <c r="H9600" s="5">
        <v>0</v>
      </c>
      <c r="I9600" s="5">
        <v>0</v>
      </c>
      <c r="J9600" s="5">
        <v>0</v>
      </c>
      <c r="K9600" s="5">
        <v>0</v>
      </c>
      <c r="L9600" s="5">
        <v>0</v>
      </c>
      <c r="M9600" s="5">
        <v>0</v>
      </c>
      <c r="N9600" s="5">
        <v>0</v>
      </c>
      <c r="O9600" s="5">
        <v>0</v>
      </c>
      <c r="P9600" s="5">
        <v>10</v>
      </c>
      <c r="Q9600" s="5">
        <v>0</v>
      </c>
      <c r="R9600" s="5">
        <v>0</v>
      </c>
      <c r="S9600" s="5" t="s">
        <v>26</v>
      </c>
      <c r="T9600" s="5"/>
    </row>
    <row r="9601" spans="1:20" x14ac:dyDescent="0.25">
      <c r="A9601" s="5">
        <f>9594</f>
      </c>
      <c r="B9601" s="5" t="s">
        <v>9620</v>
      </c>
      <c r="C9601" s="5" t="s">
        <v>26</v>
      </c>
      <c r="D9601" s="5" t="s">
        <v>26</v>
      </c>
      <c r="E9601" s="5">
        <v>0</v>
      </c>
      <c r="F9601" s="5">
        <v>0</v>
      </c>
      <c r="G9601" s="5">
        <v>0</v>
      </c>
      <c r="H9601" s="5">
        <v>0</v>
      </c>
      <c r="I9601" s="5">
        <v>0</v>
      </c>
      <c r="J9601" s="5">
        <v>0</v>
      </c>
      <c r="K9601" s="5">
        <v>0</v>
      </c>
      <c r="L9601" s="5">
        <v>0</v>
      </c>
      <c r="M9601" s="5">
        <v>0</v>
      </c>
      <c r="N9601" s="5">
        <v>0</v>
      </c>
      <c r="O9601" s="5">
        <v>0</v>
      </c>
      <c r="P9601" s="5">
        <v>10</v>
      </c>
      <c r="Q9601" s="5">
        <v>0</v>
      </c>
      <c r="R9601" s="5">
        <v>0</v>
      </c>
      <c r="S9601" s="5" t="s">
        <v>26</v>
      </c>
      <c r="T9601" s="5"/>
    </row>
    <row r="9602" spans="1:20" x14ac:dyDescent="0.25">
      <c r="A9602" s="5">
        <f>9595</f>
      </c>
      <c r="B9602" s="5" t="s">
        <v>9621</v>
      </c>
      <c r="C9602" s="5" t="s">
        <v>26</v>
      </c>
      <c r="D9602" s="5" t="s">
        <v>26</v>
      </c>
      <c r="E9602" s="5">
        <v>0</v>
      </c>
      <c r="F9602" s="5">
        <v>0</v>
      </c>
      <c r="G9602" s="5">
        <v>0</v>
      </c>
      <c r="H9602" s="5">
        <v>0</v>
      </c>
      <c r="I9602" s="5">
        <v>0</v>
      </c>
      <c r="J9602" s="5">
        <v>0</v>
      </c>
      <c r="K9602" s="5">
        <v>0</v>
      </c>
      <c r="L9602" s="5">
        <v>0</v>
      </c>
      <c r="M9602" s="5">
        <v>0</v>
      </c>
      <c r="N9602" s="5">
        <v>0</v>
      </c>
      <c r="O9602" s="5">
        <v>0</v>
      </c>
      <c r="P9602" s="5">
        <v>10</v>
      </c>
      <c r="Q9602" s="5">
        <v>0</v>
      </c>
      <c r="R9602" s="5">
        <v>0</v>
      </c>
      <c r="S9602" s="5" t="s">
        <v>26</v>
      </c>
      <c r="T9602" s="5"/>
    </row>
    <row r="9603" spans="1:20" x14ac:dyDescent="0.25">
      <c r="A9603" s="5">
        <f>9596</f>
      </c>
      <c r="B9603" s="5" t="s">
        <v>9622</v>
      </c>
      <c r="C9603" s="5" t="s">
        <v>26</v>
      </c>
      <c r="D9603" s="5" t="s">
        <v>26</v>
      </c>
      <c r="E9603" s="5">
        <v>0</v>
      </c>
      <c r="F9603" s="5">
        <v>0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5">
        <v>0</v>
      </c>
      <c r="M9603" s="5">
        <v>0</v>
      </c>
      <c r="N9603" s="5">
        <v>0</v>
      </c>
      <c r="O9603" s="5">
        <v>0</v>
      </c>
      <c r="P9603" s="5">
        <v>10</v>
      </c>
      <c r="Q9603" s="5">
        <v>0</v>
      </c>
      <c r="R9603" s="5">
        <v>0</v>
      </c>
      <c r="S9603" s="5" t="s">
        <v>26</v>
      </c>
      <c r="T9603" s="5"/>
    </row>
    <row r="9604" spans="1:20" x14ac:dyDescent="0.25">
      <c r="A9604" s="5">
        <f>9597</f>
      </c>
      <c r="B9604" s="5" t="s">
        <v>9623</v>
      </c>
      <c r="C9604" s="5" t="s">
        <v>26</v>
      </c>
      <c r="D9604" s="5" t="s">
        <v>26</v>
      </c>
      <c r="E9604" s="5">
        <v>0</v>
      </c>
      <c r="F9604" s="5">
        <v>0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5">
        <v>0</v>
      </c>
      <c r="M9604" s="5">
        <v>0</v>
      </c>
      <c r="N9604" s="5">
        <v>0</v>
      </c>
      <c r="O9604" s="5">
        <v>0</v>
      </c>
      <c r="P9604" s="5">
        <v>10</v>
      </c>
      <c r="Q9604" s="5">
        <v>0</v>
      </c>
      <c r="R9604" s="5">
        <v>0</v>
      </c>
      <c r="S9604" s="5" t="s">
        <v>26</v>
      </c>
      <c r="T9604" s="5"/>
    </row>
    <row r="9605" spans="1:20" x14ac:dyDescent="0.25">
      <c r="A9605" s="5">
        <f>9598</f>
      </c>
      <c r="B9605" s="5" t="s">
        <v>9624</v>
      </c>
      <c r="C9605" s="5" t="s">
        <v>26</v>
      </c>
      <c r="D9605" s="5" t="s">
        <v>26</v>
      </c>
      <c r="E9605" s="5">
        <v>0</v>
      </c>
      <c r="F9605" s="5">
        <v>0</v>
      </c>
      <c r="G9605" s="5">
        <v>0</v>
      </c>
      <c r="H9605" s="5">
        <v>0</v>
      </c>
      <c r="I9605" s="5">
        <v>0</v>
      </c>
      <c r="J9605" s="5">
        <v>0</v>
      </c>
      <c r="K9605" s="5">
        <v>0</v>
      </c>
      <c r="L9605" s="5">
        <v>0</v>
      </c>
      <c r="M9605" s="5">
        <v>0</v>
      </c>
      <c r="N9605" s="5">
        <v>0</v>
      </c>
      <c r="O9605" s="5">
        <v>0</v>
      </c>
      <c r="P9605" s="5">
        <v>10</v>
      </c>
      <c r="Q9605" s="5">
        <v>0</v>
      </c>
      <c r="R9605" s="5">
        <v>0</v>
      </c>
      <c r="S9605" s="5" t="s">
        <v>26</v>
      </c>
      <c r="T9605" s="5"/>
    </row>
    <row r="9606" spans="1:20" x14ac:dyDescent="0.25">
      <c r="A9606" s="5">
        <f>9599</f>
      </c>
      <c r="B9606" s="5" t="s">
        <v>9625</v>
      </c>
      <c r="C9606" s="5" t="s">
        <v>26</v>
      </c>
      <c r="D9606" s="5" t="s">
        <v>26</v>
      </c>
      <c r="E9606" s="5">
        <v>0</v>
      </c>
      <c r="F9606" s="5">
        <v>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5">
        <v>0</v>
      </c>
      <c r="M9606" s="5">
        <v>0</v>
      </c>
      <c r="N9606" s="5">
        <v>0</v>
      </c>
      <c r="O9606" s="5">
        <v>0</v>
      </c>
      <c r="P9606" s="5">
        <v>10</v>
      </c>
      <c r="Q9606" s="5">
        <v>0</v>
      </c>
      <c r="R9606" s="5">
        <v>0</v>
      </c>
      <c r="S9606" s="5" t="s">
        <v>26</v>
      </c>
      <c r="T9606" s="5"/>
    </row>
    <row r="9607" spans="1:20" x14ac:dyDescent="0.25">
      <c r="A9607" s="5">
        <f>9600</f>
      </c>
      <c r="B9607" s="5" t="s">
        <v>9626</v>
      </c>
      <c r="C9607" s="5" t="s">
        <v>26</v>
      </c>
      <c r="D9607" s="5" t="s">
        <v>26</v>
      </c>
      <c r="E9607" s="5">
        <v>0</v>
      </c>
      <c r="F9607" s="5">
        <v>0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5">
        <v>0</v>
      </c>
      <c r="M9607" s="5">
        <v>0</v>
      </c>
      <c r="N9607" s="5">
        <v>0</v>
      </c>
      <c r="O9607" s="5">
        <v>0</v>
      </c>
      <c r="P9607" s="5">
        <v>10</v>
      </c>
      <c r="Q9607" s="5">
        <v>0</v>
      </c>
      <c r="R9607" s="5">
        <v>0</v>
      </c>
      <c r="S9607" s="5" t="s">
        <v>26</v>
      </c>
      <c r="T9607" s="5"/>
    </row>
    <row r="9608" spans="1:20" x14ac:dyDescent="0.25">
      <c r="A9608" s="5">
        <f>9601</f>
      </c>
      <c r="B9608" s="5" t="s">
        <v>9627</v>
      </c>
      <c r="C9608" s="5" t="s">
        <v>26</v>
      </c>
      <c r="D9608" s="5" t="s">
        <v>26</v>
      </c>
      <c r="E9608" s="5">
        <v>0</v>
      </c>
      <c r="F9608" s="5">
        <v>0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5">
        <v>0</v>
      </c>
      <c r="M9608" s="5">
        <v>0</v>
      </c>
      <c r="N9608" s="5">
        <v>0</v>
      </c>
      <c r="O9608" s="5">
        <v>0</v>
      </c>
      <c r="P9608" s="5">
        <v>10</v>
      </c>
      <c r="Q9608" s="5">
        <v>0</v>
      </c>
      <c r="R9608" s="5">
        <v>0</v>
      </c>
      <c r="S9608" s="5" t="s">
        <v>26</v>
      </c>
      <c r="T9608" s="5"/>
    </row>
    <row r="9609" spans="1:20" x14ac:dyDescent="0.25">
      <c r="A9609" s="5">
        <f>9602</f>
      </c>
      <c r="B9609" s="5" t="s">
        <v>9628</v>
      </c>
      <c r="C9609" s="5" t="s">
        <v>26</v>
      </c>
      <c r="D9609" s="5" t="s">
        <v>26</v>
      </c>
      <c r="E9609" s="5">
        <v>0</v>
      </c>
      <c r="F9609" s="5">
        <v>0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5">
        <v>0</v>
      </c>
      <c r="M9609" s="5">
        <v>0</v>
      </c>
      <c r="N9609" s="5">
        <v>0</v>
      </c>
      <c r="O9609" s="5">
        <v>0</v>
      </c>
      <c r="P9609" s="5">
        <v>10</v>
      </c>
      <c r="Q9609" s="5">
        <v>0</v>
      </c>
      <c r="R9609" s="5">
        <v>0</v>
      </c>
      <c r="S9609" s="5" t="s">
        <v>26</v>
      </c>
      <c r="T9609" s="5"/>
    </row>
    <row r="9610" spans="1:20" x14ac:dyDescent="0.25">
      <c r="A9610" s="5">
        <f>9603</f>
      </c>
      <c r="B9610" s="5" t="s">
        <v>9629</v>
      </c>
      <c r="C9610" s="5" t="s">
        <v>26</v>
      </c>
      <c r="D9610" s="5" t="s">
        <v>26</v>
      </c>
      <c r="E9610" s="5">
        <v>0</v>
      </c>
      <c r="F9610" s="5">
        <v>0</v>
      </c>
      <c r="G9610" s="5">
        <v>0</v>
      </c>
      <c r="H9610" s="5">
        <v>0</v>
      </c>
      <c r="I9610" s="5">
        <v>0</v>
      </c>
      <c r="J9610" s="5">
        <v>0</v>
      </c>
      <c r="K9610" s="5">
        <v>0</v>
      </c>
      <c r="L9610" s="5">
        <v>0</v>
      </c>
      <c r="M9610" s="5">
        <v>0</v>
      </c>
      <c r="N9610" s="5">
        <v>0</v>
      </c>
      <c r="O9610" s="5">
        <v>0</v>
      </c>
      <c r="P9610" s="5">
        <v>10</v>
      </c>
      <c r="Q9610" s="5">
        <v>0</v>
      </c>
      <c r="R9610" s="5">
        <v>0</v>
      </c>
      <c r="S9610" s="5" t="s">
        <v>26</v>
      </c>
      <c r="T9610" s="5"/>
    </row>
    <row r="9611" spans="1:20" x14ac:dyDescent="0.25">
      <c r="A9611" s="5">
        <f>9604</f>
      </c>
      <c r="B9611" s="5" t="s">
        <v>9630</v>
      </c>
      <c r="C9611" s="5" t="s">
        <v>26</v>
      </c>
      <c r="D9611" s="5" t="s">
        <v>26</v>
      </c>
      <c r="E9611" s="5">
        <v>0</v>
      </c>
      <c r="F9611" s="5">
        <v>0</v>
      </c>
      <c r="G9611" s="5">
        <v>0</v>
      </c>
      <c r="H9611" s="5">
        <v>0</v>
      </c>
      <c r="I9611" s="5">
        <v>0</v>
      </c>
      <c r="J9611" s="5">
        <v>0</v>
      </c>
      <c r="K9611" s="5">
        <v>0</v>
      </c>
      <c r="L9611" s="5">
        <v>0</v>
      </c>
      <c r="M9611" s="5">
        <v>0</v>
      </c>
      <c r="N9611" s="5">
        <v>0</v>
      </c>
      <c r="O9611" s="5">
        <v>0</v>
      </c>
      <c r="P9611" s="5">
        <v>10</v>
      </c>
      <c r="Q9611" s="5">
        <v>0</v>
      </c>
      <c r="R9611" s="5">
        <v>0</v>
      </c>
      <c r="S9611" s="5" t="s">
        <v>26</v>
      </c>
      <c r="T9611" s="5"/>
    </row>
    <row r="9612" spans="1:20" x14ac:dyDescent="0.25">
      <c r="A9612" s="5">
        <f>9605</f>
      </c>
      <c r="B9612" s="5" t="s">
        <v>9631</v>
      </c>
      <c r="C9612" s="5" t="s">
        <v>26</v>
      </c>
      <c r="D9612" s="5" t="s">
        <v>26</v>
      </c>
      <c r="E9612" s="5">
        <v>0</v>
      </c>
      <c r="F9612" s="5">
        <v>0</v>
      </c>
      <c r="G9612" s="5">
        <v>0</v>
      </c>
      <c r="H9612" s="5">
        <v>0</v>
      </c>
      <c r="I9612" s="5">
        <v>0</v>
      </c>
      <c r="J9612" s="5">
        <v>0</v>
      </c>
      <c r="K9612" s="5">
        <v>0</v>
      </c>
      <c r="L9612" s="5">
        <v>0</v>
      </c>
      <c r="M9612" s="5">
        <v>0</v>
      </c>
      <c r="N9612" s="5">
        <v>0</v>
      </c>
      <c r="O9612" s="5">
        <v>0</v>
      </c>
      <c r="P9612" s="5">
        <v>10</v>
      </c>
      <c r="Q9612" s="5">
        <v>0</v>
      </c>
      <c r="R9612" s="5">
        <v>0</v>
      </c>
      <c r="S9612" s="5" t="s">
        <v>26</v>
      </c>
      <c r="T9612" s="5"/>
    </row>
    <row r="9613" spans="1:20" x14ac:dyDescent="0.25">
      <c r="A9613" s="5">
        <f>9606</f>
      </c>
      <c r="B9613" s="5" t="s">
        <v>9632</v>
      </c>
      <c r="C9613" s="5" t="s">
        <v>26</v>
      </c>
      <c r="D9613" s="5" t="s">
        <v>26</v>
      </c>
      <c r="E9613" s="5">
        <v>0</v>
      </c>
      <c r="F9613" s="5">
        <v>0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5">
        <v>0</v>
      </c>
      <c r="M9613" s="5">
        <v>0</v>
      </c>
      <c r="N9613" s="5">
        <v>0</v>
      </c>
      <c r="O9613" s="5">
        <v>0</v>
      </c>
      <c r="P9613" s="5">
        <v>10</v>
      </c>
      <c r="Q9613" s="5">
        <v>0</v>
      </c>
      <c r="R9613" s="5">
        <v>0</v>
      </c>
      <c r="S9613" s="5" t="s">
        <v>26</v>
      </c>
      <c r="T9613" s="5"/>
    </row>
    <row r="9614" spans="1:20" x14ac:dyDescent="0.25">
      <c r="A9614" s="5">
        <f>9607</f>
      </c>
      <c r="B9614" s="5" t="s">
        <v>9633</v>
      </c>
      <c r="C9614" s="5" t="s">
        <v>26</v>
      </c>
      <c r="D9614" s="5" t="s">
        <v>26</v>
      </c>
      <c r="E9614" s="5">
        <v>0</v>
      </c>
      <c r="F9614" s="5">
        <v>0</v>
      </c>
      <c r="G9614" s="5">
        <v>0</v>
      </c>
      <c r="H9614" s="5">
        <v>0</v>
      </c>
      <c r="I9614" s="5">
        <v>0</v>
      </c>
      <c r="J9614" s="5">
        <v>0</v>
      </c>
      <c r="K9614" s="5">
        <v>0</v>
      </c>
      <c r="L9614" s="5">
        <v>0</v>
      </c>
      <c r="M9614" s="5">
        <v>0</v>
      </c>
      <c r="N9614" s="5">
        <v>0</v>
      </c>
      <c r="O9614" s="5">
        <v>0</v>
      </c>
      <c r="P9614" s="5">
        <v>10</v>
      </c>
      <c r="Q9614" s="5">
        <v>0</v>
      </c>
      <c r="R9614" s="5">
        <v>0</v>
      </c>
      <c r="S9614" s="5" t="s">
        <v>26</v>
      </c>
      <c r="T9614" s="5"/>
    </row>
    <row r="9615" spans="1:20" x14ac:dyDescent="0.25">
      <c r="A9615" s="5">
        <f>9608</f>
      </c>
      <c r="B9615" s="5" t="s">
        <v>9634</v>
      </c>
      <c r="C9615" s="5" t="s">
        <v>26</v>
      </c>
      <c r="D9615" s="5" t="s">
        <v>26</v>
      </c>
      <c r="E9615" s="5">
        <v>0</v>
      </c>
      <c r="F9615" s="5">
        <v>0</v>
      </c>
      <c r="G9615" s="5">
        <v>0</v>
      </c>
      <c r="H9615" s="5">
        <v>0</v>
      </c>
      <c r="I9615" s="5">
        <v>0</v>
      </c>
      <c r="J9615" s="5">
        <v>0</v>
      </c>
      <c r="K9615" s="5">
        <v>0</v>
      </c>
      <c r="L9615" s="5">
        <v>0</v>
      </c>
      <c r="M9615" s="5">
        <v>0</v>
      </c>
      <c r="N9615" s="5">
        <v>0</v>
      </c>
      <c r="O9615" s="5">
        <v>0</v>
      </c>
      <c r="P9615" s="5">
        <v>10</v>
      </c>
      <c r="Q9615" s="5">
        <v>0</v>
      </c>
      <c r="R9615" s="5">
        <v>0</v>
      </c>
      <c r="S9615" s="5" t="s">
        <v>26</v>
      </c>
      <c r="T9615" s="5"/>
    </row>
    <row r="9616" spans="1:20" x14ac:dyDescent="0.25">
      <c r="A9616" s="5">
        <f>9609</f>
      </c>
      <c r="B9616" s="5" t="s">
        <v>9635</v>
      </c>
      <c r="C9616" s="5" t="s">
        <v>26</v>
      </c>
      <c r="D9616" s="5" t="s">
        <v>26</v>
      </c>
      <c r="E9616" s="5">
        <v>0</v>
      </c>
      <c r="F9616" s="5">
        <v>0</v>
      </c>
      <c r="G9616" s="5">
        <v>0</v>
      </c>
      <c r="H9616" s="5">
        <v>0</v>
      </c>
      <c r="I9616" s="5">
        <v>0</v>
      </c>
      <c r="J9616" s="5">
        <v>0</v>
      </c>
      <c r="K9616" s="5">
        <v>0</v>
      </c>
      <c r="L9616" s="5">
        <v>0</v>
      </c>
      <c r="M9616" s="5">
        <v>0</v>
      </c>
      <c r="N9616" s="5">
        <v>0</v>
      </c>
      <c r="O9616" s="5">
        <v>0</v>
      </c>
      <c r="P9616" s="5">
        <v>10</v>
      </c>
      <c r="Q9616" s="5">
        <v>0</v>
      </c>
      <c r="R9616" s="5">
        <v>0</v>
      </c>
      <c r="S9616" s="5" t="s">
        <v>26</v>
      </c>
      <c r="T9616" s="5"/>
    </row>
    <row r="9617" spans="1:20" x14ac:dyDescent="0.25">
      <c r="A9617" s="5">
        <f>9610</f>
      </c>
      <c r="B9617" s="5" t="s">
        <v>9636</v>
      </c>
      <c r="C9617" s="5" t="s">
        <v>26</v>
      </c>
      <c r="D9617" s="5" t="s">
        <v>26</v>
      </c>
      <c r="E9617" s="5">
        <v>0</v>
      </c>
      <c r="F9617" s="5">
        <v>0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5">
        <v>0</v>
      </c>
      <c r="M9617" s="5">
        <v>0</v>
      </c>
      <c r="N9617" s="5">
        <v>0</v>
      </c>
      <c r="O9617" s="5">
        <v>0</v>
      </c>
      <c r="P9617" s="5">
        <v>10</v>
      </c>
      <c r="Q9617" s="5">
        <v>0</v>
      </c>
      <c r="R9617" s="5">
        <v>0</v>
      </c>
      <c r="S9617" s="5" t="s">
        <v>26</v>
      </c>
      <c r="T9617" s="5"/>
    </row>
    <row r="9618" spans="1:20" x14ac:dyDescent="0.25">
      <c r="A9618" s="5">
        <f>9611</f>
      </c>
      <c r="B9618" s="5" t="s">
        <v>9637</v>
      </c>
      <c r="C9618" s="5" t="s">
        <v>26</v>
      </c>
      <c r="D9618" s="5" t="s">
        <v>26</v>
      </c>
      <c r="E9618" s="5">
        <v>0</v>
      </c>
      <c r="F9618" s="5">
        <v>0</v>
      </c>
      <c r="G9618" s="5">
        <v>0</v>
      </c>
      <c r="H9618" s="5">
        <v>0</v>
      </c>
      <c r="I9618" s="5">
        <v>0</v>
      </c>
      <c r="J9618" s="5">
        <v>0</v>
      </c>
      <c r="K9618" s="5">
        <v>0</v>
      </c>
      <c r="L9618" s="5">
        <v>0</v>
      </c>
      <c r="M9618" s="5">
        <v>0</v>
      </c>
      <c r="N9618" s="5">
        <v>0</v>
      </c>
      <c r="O9618" s="5">
        <v>0</v>
      </c>
      <c r="P9618" s="5">
        <v>10</v>
      </c>
      <c r="Q9618" s="5">
        <v>0</v>
      </c>
      <c r="R9618" s="5">
        <v>0</v>
      </c>
      <c r="S9618" s="5" t="s">
        <v>26</v>
      </c>
      <c r="T9618" s="5"/>
    </row>
    <row r="9619" spans="1:20" x14ac:dyDescent="0.25">
      <c r="A9619" s="5">
        <f>9612</f>
      </c>
      <c r="B9619" s="5" t="s">
        <v>9638</v>
      </c>
      <c r="C9619" s="5" t="s">
        <v>26</v>
      </c>
      <c r="D9619" s="5" t="s">
        <v>26</v>
      </c>
      <c r="E9619" s="5">
        <v>0</v>
      </c>
      <c r="F9619" s="5">
        <v>0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5">
        <v>0</v>
      </c>
      <c r="M9619" s="5">
        <v>0</v>
      </c>
      <c r="N9619" s="5">
        <v>0</v>
      </c>
      <c r="O9619" s="5">
        <v>0</v>
      </c>
      <c r="P9619" s="5">
        <v>10</v>
      </c>
      <c r="Q9619" s="5">
        <v>0</v>
      </c>
      <c r="R9619" s="5">
        <v>0</v>
      </c>
      <c r="S9619" s="5" t="s">
        <v>26</v>
      </c>
      <c r="T9619" s="5"/>
    </row>
    <row r="9620" spans="1:20" x14ac:dyDescent="0.25">
      <c r="A9620" s="5">
        <f>9613</f>
      </c>
      <c r="B9620" s="5" t="s">
        <v>9639</v>
      </c>
      <c r="C9620" s="5" t="s">
        <v>26</v>
      </c>
      <c r="D9620" s="5" t="s">
        <v>26</v>
      </c>
      <c r="E9620" s="5">
        <v>0</v>
      </c>
      <c r="F9620" s="5">
        <v>0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5">
        <v>0</v>
      </c>
      <c r="M9620" s="5">
        <v>0</v>
      </c>
      <c r="N9620" s="5">
        <v>0</v>
      </c>
      <c r="O9620" s="5">
        <v>0</v>
      </c>
      <c r="P9620" s="5">
        <v>10</v>
      </c>
      <c r="Q9620" s="5">
        <v>0</v>
      </c>
      <c r="R9620" s="5">
        <v>0</v>
      </c>
      <c r="S9620" s="5" t="s">
        <v>26</v>
      </c>
      <c r="T9620" s="5"/>
    </row>
    <row r="9621" spans="1:20" x14ac:dyDescent="0.25">
      <c r="A9621" s="5">
        <f>9614</f>
      </c>
      <c r="B9621" s="5" t="s">
        <v>9640</v>
      </c>
      <c r="C9621" s="5" t="s">
        <v>26</v>
      </c>
      <c r="D9621" s="5" t="s">
        <v>26</v>
      </c>
      <c r="E9621" s="5">
        <v>0</v>
      </c>
      <c r="F9621" s="5">
        <v>0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5">
        <v>0</v>
      </c>
      <c r="M9621" s="5">
        <v>0</v>
      </c>
      <c r="N9621" s="5">
        <v>0</v>
      </c>
      <c r="O9621" s="5">
        <v>0</v>
      </c>
      <c r="P9621" s="5">
        <v>10</v>
      </c>
      <c r="Q9621" s="5">
        <v>0</v>
      </c>
      <c r="R9621" s="5">
        <v>0</v>
      </c>
      <c r="S9621" s="5" t="s">
        <v>26</v>
      </c>
      <c r="T9621" s="5"/>
    </row>
    <row r="9622" spans="1:20" x14ac:dyDescent="0.25">
      <c r="A9622" s="5">
        <f>9615</f>
      </c>
      <c r="B9622" s="5" t="s">
        <v>9641</v>
      </c>
      <c r="C9622" s="5" t="s">
        <v>26</v>
      </c>
      <c r="D9622" s="5" t="s">
        <v>26</v>
      </c>
      <c r="E9622" s="5">
        <v>0</v>
      </c>
      <c r="F9622" s="5">
        <v>0</v>
      </c>
      <c r="G9622" s="5">
        <v>0</v>
      </c>
      <c r="H9622" s="5">
        <v>0</v>
      </c>
      <c r="I9622" s="5">
        <v>0</v>
      </c>
      <c r="J9622" s="5">
        <v>0</v>
      </c>
      <c r="K9622" s="5">
        <v>0</v>
      </c>
      <c r="L9622" s="5">
        <v>0</v>
      </c>
      <c r="M9622" s="5">
        <v>0</v>
      </c>
      <c r="N9622" s="5">
        <v>0</v>
      </c>
      <c r="O9622" s="5">
        <v>0</v>
      </c>
      <c r="P9622" s="5">
        <v>10</v>
      </c>
      <c r="Q9622" s="5">
        <v>0</v>
      </c>
      <c r="R9622" s="5">
        <v>0</v>
      </c>
      <c r="S9622" s="5" t="s">
        <v>26</v>
      </c>
      <c r="T9622" s="5"/>
    </row>
    <row r="9623" spans="1:20" x14ac:dyDescent="0.25">
      <c r="A9623" s="5">
        <f>9616</f>
      </c>
      <c r="B9623" s="5" t="s">
        <v>9642</v>
      </c>
      <c r="C9623" s="5" t="s">
        <v>26</v>
      </c>
      <c r="D9623" s="5" t="s">
        <v>26</v>
      </c>
      <c r="E9623" s="5">
        <v>0</v>
      </c>
      <c r="F9623" s="5">
        <v>0</v>
      </c>
      <c r="G9623" s="5">
        <v>0</v>
      </c>
      <c r="H9623" s="5">
        <v>0</v>
      </c>
      <c r="I9623" s="5">
        <v>0</v>
      </c>
      <c r="J9623" s="5">
        <v>0</v>
      </c>
      <c r="K9623" s="5">
        <v>0</v>
      </c>
      <c r="L9623" s="5">
        <v>0</v>
      </c>
      <c r="M9623" s="5">
        <v>0</v>
      </c>
      <c r="N9623" s="5">
        <v>0</v>
      </c>
      <c r="O9623" s="5">
        <v>0</v>
      </c>
      <c r="P9623" s="5">
        <v>10</v>
      </c>
      <c r="Q9623" s="5">
        <v>0</v>
      </c>
      <c r="R9623" s="5">
        <v>0</v>
      </c>
      <c r="S9623" s="5" t="s">
        <v>26</v>
      </c>
      <c r="T9623" s="5"/>
    </row>
    <row r="9624" spans="1:20" x14ac:dyDescent="0.25">
      <c r="A9624" s="5">
        <f>9617</f>
      </c>
      <c r="B9624" s="5" t="s">
        <v>9643</v>
      </c>
      <c r="C9624" s="5" t="s">
        <v>26</v>
      </c>
      <c r="D9624" s="5" t="s">
        <v>26</v>
      </c>
      <c r="E9624" s="5">
        <v>0</v>
      </c>
      <c r="F9624" s="5">
        <v>0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5">
        <v>0</v>
      </c>
      <c r="M9624" s="5">
        <v>0</v>
      </c>
      <c r="N9624" s="5">
        <v>0</v>
      </c>
      <c r="O9624" s="5">
        <v>0</v>
      </c>
      <c r="P9624" s="5">
        <v>10</v>
      </c>
      <c r="Q9624" s="5">
        <v>0</v>
      </c>
      <c r="R9624" s="5">
        <v>0</v>
      </c>
      <c r="S9624" s="5" t="s">
        <v>26</v>
      </c>
      <c r="T9624" s="5"/>
    </row>
    <row r="9625" spans="1:20" x14ac:dyDescent="0.25">
      <c r="A9625" s="5">
        <f>9618</f>
      </c>
      <c r="B9625" s="5" t="s">
        <v>9644</v>
      </c>
      <c r="C9625" s="5" t="s">
        <v>26</v>
      </c>
      <c r="D9625" s="5" t="s">
        <v>26</v>
      </c>
      <c r="E9625" s="5">
        <v>0</v>
      </c>
      <c r="F9625" s="5">
        <v>0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5">
        <v>0</v>
      </c>
      <c r="M9625" s="5">
        <v>0</v>
      </c>
      <c r="N9625" s="5">
        <v>0</v>
      </c>
      <c r="O9625" s="5">
        <v>0</v>
      </c>
      <c r="P9625" s="5">
        <v>10</v>
      </c>
      <c r="Q9625" s="5">
        <v>0</v>
      </c>
      <c r="R9625" s="5">
        <v>0</v>
      </c>
      <c r="S9625" s="5" t="s">
        <v>26</v>
      </c>
      <c r="T9625" s="5"/>
    </row>
    <row r="9626" spans="1:20" x14ac:dyDescent="0.25">
      <c r="A9626" s="5">
        <f>9619</f>
      </c>
      <c r="B9626" s="5" t="s">
        <v>9645</v>
      </c>
      <c r="C9626" s="5" t="s">
        <v>26</v>
      </c>
      <c r="D9626" s="5" t="s">
        <v>26</v>
      </c>
      <c r="E9626" s="5">
        <v>0</v>
      </c>
      <c r="F9626" s="5">
        <v>0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5">
        <v>0</v>
      </c>
      <c r="M9626" s="5">
        <v>0</v>
      </c>
      <c r="N9626" s="5">
        <v>0</v>
      </c>
      <c r="O9626" s="5">
        <v>0</v>
      </c>
      <c r="P9626" s="5">
        <v>10</v>
      </c>
      <c r="Q9626" s="5">
        <v>0</v>
      </c>
      <c r="R9626" s="5">
        <v>0</v>
      </c>
      <c r="S9626" s="5" t="s">
        <v>26</v>
      </c>
      <c r="T9626" s="5"/>
    </row>
    <row r="9627" spans="1:20" x14ac:dyDescent="0.25">
      <c r="A9627" s="5">
        <f>9620</f>
      </c>
      <c r="B9627" s="5" t="s">
        <v>9646</v>
      </c>
      <c r="C9627" s="5" t="s">
        <v>26</v>
      </c>
      <c r="D9627" s="5" t="s">
        <v>26</v>
      </c>
      <c r="E9627" s="5">
        <v>0</v>
      </c>
      <c r="F9627" s="5">
        <v>0</v>
      </c>
      <c r="G9627" s="5">
        <v>0</v>
      </c>
      <c r="H9627" s="5">
        <v>0</v>
      </c>
      <c r="I9627" s="5">
        <v>0</v>
      </c>
      <c r="J9627" s="5">
        <v>0</v>
      </c>
      <c r="K9627" s="5">
        <v>0</v>
      </c>
      <c r="L9627" s="5">
        <v>0</v>
      </c>
      <c r="M9627" s="5">
        <v>0</v>
      </c>
      <c r="N9627" s="5">
        <v>0</v>
      </c>
      <c r="O9627" s="5">
        <v>0</v>
      </c>
      <c r="P9627" s="5">
        <v>10</v>
      </c>
      <c r="Q9627" s="5">
        <v>0</v>
      </c>
      <c r="R9627" s="5">
        <v>0</v>
      </c>
      <c r="S9627" s="5" t="s">
        <v>26</v>
      </c>
      <c r="T9627" s="5"/>
    </row>
    <row r="9628" spans="1:20" x14ac:dyDescent="0.25">
      <c r="A9628" s="5">
        <f>9621</f>
      </c>
      <c r="B9628" s="5" t="s">
        <v>9647</v>
      </c>
      <c r="C9628" s="5" t="s">
        <v>26</v>
      </c>
      <c r="D9628" s="5" t="s">
        <v>26</v>
      </c>
      <c r="E9628" s="5">
        <v>0</v>
      </c>
      <c r="F9628" s="5">
        <v>0</v>
      </c>
      <c r="G9628" s="5">
        <v>0</v>
      </c>
      <c r="H9628" s="5">
        <v>0</v>
      </c>
      <c r="I9628" s="5">
        <v>0</v>
      </c>
      <c r="J9628" s="5">
        <v>0</v>
      </c>
      <c r="K9628" s="5">
        <v>0</v>
      </c>
      <c r="L9628" s="5">
        <v>0</v>
      </c>
      <c r="M9628" s="5">
        <v>0</v>
      </c>
      <c r="N9628" s="5">
        <v>0</v>
      </c>
      <c r="O9628" s="5">
        <v>0</v>
      </c>
      <c r="P9628" s="5">
        <v>10</v>
      </c>
      <c r="Q9628" s="5">
        <v>0</v>
      </c>
      <c r="R9628" s="5">
        <v>0</v>
      </c>
      <c r="S9628" s="5" t="s">
        <v>26</v>
      </c>
      <c r="T9628" s="5"/>
    </row>
    <row r="9629" spans="1:20" x14ac:dyDescent="0.25">
      <c r="A9629" s="5">
        <f>9622</f>
      </c>
      <c r="B9629" s="5" t="s">
        <v>9648</v>
      </c>
      <c r="C9629" s="5" t="s">
        <v>26</v>
      </c>
      <c r="D9629" s="5" t="s">
        <v>26</v>
      </c>
      <c r="E9629" s="5">
        <v>0</v>
      </c>
      <c r="F9629" s="5">
        <v>0</v>
      </c>
      <c r="G9629" s="5">
        <v>0</v>
      </c>
      <c r="H9629" s="5">
        <v>0</v>
      </c>
      <c r="I9629" s="5">
        <v>0</v>
      </c>
      <c r="J9629" s="5">
        <v>0</v>
      </c>
      <c r="K9629" s="5">
        <v>0</v>
      </c>
      <c r="L9629" s="5">
        <v>0</v>
      </c>
      <c r="M9629" s="5">
        <v>0</v>
      </c>
      <c r="N9629" s="5">
        <v>0</v>
      </c>
      <c r="O9629" s="5">
        <v>0</v>
      </c>
      <c r="P9629" s="5">
        <v>10</v>
      </c>
      <c r="Q9629" s="5">
        <v>0</v>
      </c>
      <c r="R9629" s="5">
        <v>0</v>
      </c>
      <c r="S9629" s="5" t="s">
        <v>26</v>
      </c>
      <c r="T9629" s="5"/>
    </row>
    <row r="9630" spans="1:20" x14ac:dyDescent="0.25">
      <c r="A9630" s="5">
        <f>9623</f>
      </c>
      <c r="B9630" s="5" t="s">
        <v>9649</v>
      </c>
      <c r="C9630" s="5" t="s">
        <v>26</v>
      </c>
      <c r="D9630" s="5" t="s">
        <v>26</v>
      </c>
      <c r="E9630" s="5">
        <v>0</v>
      </c>
      <c r="F9630" s="5">
        <v>0</v>
      </c>
      <c r="G9630" s="5">
        <v>0</v>
      </c>
      <c r="H9630" s="5">
        <v>0</v>
      </c>
      <c r="I9630" s="5">
        <v>0</v>
      </c>
      <c r="J9630" s="5">
        <v>0</v>
      </c>
      <c r="K9630" s="5">
        <v>0</v>
      </c>
      <c r="L9630" s="5">
        <v>0</v>
      </c>
      <c r="M9630" s="5">
        <v>0</v>
      </c>
      <c r="N9630" s="5">
        <v>0</v>
      </c>
      <c r="O9630" s="5">
        <v>0</v>
      </c>
      <c r="P9630" s="5">
        <v>10</v>
      </c>
      <c r="Q9630" s="5">
        <v>0</v>
      </c>
      <c r="R9630" s="5">
        <v>0</v>
      </c>
      <c r="S9630" s="5" t="s">
        <v>26</v>
      </c>
      <c r="T9630" s="5"/>
    </row>
    <row r="9631" spans="1:20" x14ac:dyDescent="0.25">
      <c r="A9631" s="5">
        <f>9624</f>
      </c>
      <c r="B9631" s="5" t="s">
        <v>9650</v>
      </c>
      <c r="C9631" s="5" t="s">
        <v>26</v>
      </c>
      <c r="D9631" s="5" t="s">
        <v>26</v>
      </c>
      <c r="E9631" s="5">
        <v>0</v>
      </c>
      <c r="F9631" s="5">
        <v>0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5">
        <v>0</v>
      </c>
      <c r="M9631" s="5">
        <v>0</v>
      </c>
      <c r="N9631" s="5">
        <v>0</v>
      </c>
      <c r="O9631" s="5">
        <v>0</v>
      </c>
      <c r="P9631" s="5">
        <v>10</v>
      </c>
      <c r="Q9631" s="5">
        <v>0</v>
      </c>
      <c r="R9631" s="5">
        <v>0</v>
      </c>
      <c r="S9631" s="5" t="s">
        <v>26</v>
      </c>
      <c r="T9631" s="5"/>
    </row>
    <row r="9632" spans="1:20" x14ac:dyDescent="0.25">
      <c r="A9632" s="5">
        <f>9625</f>
      </c>
      <c r="B9632" s="5" t="s">
        <v>9651</v>
      </c>
      <c r="C9632" s="5" t="s">
        <v>26</v>
      </c>
      <c r="D9632" s="5" t="s">
        <v>26</v>
      </c>
      <c r="E9632" s="5">
        <v>0</v>
      </c>
      <c r="F9632" s="5">
        <v>0</v>
      </c>
      <c r="G9632" s="5">
        <v>0</v>
      </c>
      <c r="H9632" s="5">
        <v>0</v>
      </c>
      <c r="I9632" s="5">
        <v>0</v>
      </c>
      <c r="J9632" s="5">
        <v>0</v>
      </c>
      <c r="K9632" s="5">
        <v>0</v>
      </c>
      <c r="L9632" s="5">
        <v>0</v>
      </c>
      <c r="M9632" s="5">
        <v>0</v>
      </c>
      <c r="N9632" s="5">
        <v>0</v>
      </c>
      <c r="O9632" s="5">
        <v>0</v>
      </c>
      <c r="P9632" s="5">
        <v>10</v>
      </c>
      <c r="Q9632" s="5">
        <v>0</v>
      </c>
      <c r="R9632" s="5">
        <v>0</v>
      </c>
      <c r="S9632" s="5" t="s">
        <v>26</v>
      </c>
      <c r="T9632" s="5"/>
    </row>
    <row r="9633" spans="1:20" x14ac:dyDescent="0.25">
      <c r="A9633" s="5">
        <f>9626</f>
      </c>
      <c r="B9633" s="5" t="s">
        <v>9652</v>
      </c>
      <c r="C9633" s="5" t="s">
        <v>26</v>
      </c>
      <c r="D9633" s="5" t="s">
        <v>26</v>
      </c>
      <c r="E9633" s="5">
        <v>0</v>
      </c>
      <c r="F9633" s="5">
        <v>0</v>
      </c>
      <c r="G9633" s="5">
        <v>0</v>
      </c>
      <c r="H9633" s="5">
        <v>0</v>
      </c>
      <c r="I9633" s="5">
        <v>0</v>
      </c>
      <c r="J9633" s="5">
        <v>0</v>
      </c>
      <c r="K9633" s="5">
        <v>0</v>
      </c>
      <c r="L9633" s="5">
        <v>0</v>
      </c>
      <c r="M9633" s="5">
        <v>0</v>
      </c>
      <c r="N9633" s="5">
        <v>0</v>
      </c>
      <c r="O9633" s="5">
        <v>0</v>
      </c>
      <c r="P9633" s="5">
        <v>10</v>
      </c>
      <c r="Q9633" s="5">
        <v>0</v>
      </c>
      <c r="R9633" s="5">
        <v>0</v>
      </c>
      <c r="S9633" s="5" t="s">
        <v>26</v>
      </c>
      <c r="T9633" s="5"/>
    </row>
    <row r="9634" spans="1:20" x14ac:dyDescent="0.25">
      <c r="A9634" s="5">
        <f>9627</f>
      </c>
      <c r="B9634" s="5" t="s">
        <v>9653</v>
      </c>
      <c r="C9634" s="5" t="s">
        <v>26</v>
      </c>
      <c r="D9634" s="5" t="s">
        <v>26</v>
      </c>
      <c r="E9634" s="5">
        <v>0</v>
      </c>
      <c r="F9634" s="5">
        <v>0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5">
        <v>0</v>
      </c>
      <c r="M9634" s="5">
        <v>0</v>
      </c>
      <c r="N9634" s="5">
        <v>0</v>
      </c>
      <c r="O9634" s="5">
        <v>0</v>
      </c>
      <c r="P9634" s="5">
        <v>10</v>
      </c>
      <c r="Q9634" s="5">
        <v>0</v>
      </c>
      <c r="R9634" s="5">
        <v>0</v>
      </c>
      <c r="S9634" s="5" t="s">
        <v>26</v>
      </c>
      <c r="T9634" s="5"/>
    </row>
    <row r="9635" spans="1:20" x14ac:dyDescent="0.25">
      <c r="A9635" s="5">
        <f>9628</f>
      </c>
      <c r="B9635" s="5" t="s">
        <v>9654</v>
      </c>
      <c r="C9635" s="5" t="s">
        <v>26</v>
      </c>
      <c r="D9635" s="5" t="s">
        <v>26</v>
      </c>
      <c r="E9635" s="5">
        <v>0</v>
      </c>
      <c r="F9635" s="5">
        <v>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5">
        <v>0</v>
      </c>
      <c r="M9635" s="5">
        <v>0</v>
      </c>
      <c r="N9635" s="5">
        <v>0</v>
      </c>
      <c r="O9635" s="5">
        <v>0</v>
      </c>
      <c r="P9635" s="5">
        <v>10</v>
      </c>
      <c r="Q9635" s="5">
        <v>0</v>
      </c>
      <c r="R9635" s="5">
        <v>0</v>
      </c>
      <c r="S9635" s="5" t="s">
        <v>26</v>
      </c>
      <c r="T9635" s="5"/>
    </row>
    <row r="9636" spans="1:20" x14ac:dyDescent="0.25">
      <c r="A9636" s="5">
        <f>9629</f>
      </c>
      <c r="B9636" s="5" t="s">
        <v>9655</v>
      </c>
      <c r="C9636" s="5" t="s">
        <v>26</v>
      </c>
      <c r="D9636" s="5" t="s">
        <v>26</v>
      </c>
      <c r="E9636" s="5">
        <v>0</v>
      </c>
      <c r="F9636" s="5">
        <v>0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5">
        <v>0</v>
      </c>
      <c r="M9636" s="5">
        <v>0</v>
      </c>
      <c r="N9636" s="5">
        <v>0</v>
      </c>
      <c r="O9636" s="5">
        <v>0</v>
      </c>
      <c r="P9636" s="5">
        <v>10</v>
      </c>
      <c r="Q9636" s="5">
        <v>0</v>
      </c>
      <c r="R9636" s="5">
        <v>0</v>
      </c>
      <c r="S9636" s="5" t="s">
        <v>26</v>
      </c>
      <c r="T9636" s="5"/>
    </row>
    <row r="9637" spans="1:20" x14ac:dyDescent="0.25">
      <c r="A9637" s="5">
        <f>9630</f>
      </c>
      <c r="B9637" s="5" t="s">
        <v>9656</v>
      </c>
      <c r="C9637" s="5" t="s">
        <v>26</v>
      </c>
      <c r="D9637" s="5" t="s">
        <v>26</v>
      </c>
      <c r="E9637" s="5">
        <v>0</v>
      </c>
      <c r="F9637" s="5">
        <v>0</v>
      </c>
      <c r="G9637" s="5">
        <v>0</v>
      </c>
      <c r="H9637" s="5">
        <v>0</v>
      </c>
      <c r="I9637" s="5">
        <v>0</v>
      </c>
      <c r="J9637" s="5">
        <v>0</v>
      </c>
      <c r="K9637" s="5">
        <v>0</v>
      </c>
      <c r="L9637" s="5">
        <v>0</v>
      </c>
      <c r="M9637" s="5">
        <v>0</v>
      </c>
      <c r="N9637" s="5">
        <v>0</v>
      </c>
      <c r="O9637" s="5">
        <v>0</v>
      </c>
      <c r="P9637" s="5">
        <v>10</v>
      </c>
      <c r="Q9637" s="5">
        <v>0</v>
      </c>
      <c r="R9637" s="5">
        <v>0</v>
      </c>
      <c r="S9637" s="5" t="s">
        <v>26</v>
      </c>
      <c r="T9637" s="5"/>
    </row>
    <row r="9638" spans="1:20" x14ac:dyDescent="0.25">
      <c r="A9638" s="5">
        <f>9631</f>
      </c>
      <c r="B9638" s="5" t="s">
        <v>9657</v>
      </c>
      <c r="C9638" s="5" t="s">
        <v>26</v>
      </c>
      <c r="D9638" s="5" t="s">
        <v>26</v>
      </c>
      <c r="E9638" s="5">
        <v>0</v>
      </c>
      <c r="F9638" s="5">
        <v>0</v>
      </c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5">
        <v>0</v>
      </c>
      <c r="M9638" s="5">
        <v>0</v>
      </c>
      <c r="N9638" s="5">
        <v>0</v>
      </c>
      <c r="O9638" s="5">
        <v>0</v>
      </c>
      <c r="P9638" s="5">
        <v>10</v>
      </c>
      <c r="Q9638" s="5">
        <v>0</v>
      </c>
      <c r="R9638" s="5">
        <v>0</v>
      </c>
      <c r="S9638" s="5" t="s">
        <v>26</v>
      </c>
      <c r="T9638" s="5"/>
    </row>
    <row r="9639" spans="1:20" x14ac:dyDescent="0.25">
      <c r="A9639" s="5">
        <f>9632</f>
      </c>
      <c r="B9639" s="5" t="s">
        <v>9658</v>
      </c>
      <c r="C9639" s="5" t="s">
        <v>26</v>
      </c>
      <c r="D9639" s="5" t="s">
        <v>26</v>
      </c>
      <c r="E9639" s="5">
        <v>0</v>
      </c>
      <c r="F9639" s="5">
        <v>0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5">
        <v>0</v>
      </c>
      <c r="M9639" s="5">
        <v>0</v>
      </c>
      <c r="N9639" s="5">
        <v>0</v>
      </c>
      <c r="O9639" s="5">
        <v>0</v>
      </c>
      <c r="P9639" s="5">
        <v>10</v>
      </c>
      <c r="Q9639" s="5">
        <v>0</v>
      </c>
      <c r="R9639" s="5">
        <v>0</v>
      </c>
      <c r="S9639" s="5" t="s">
        <v>26</v>
      </c>
      <c r="T9639" s="5"/>
    </row>
    <row r="9640" spans="1:20" x14ac:dyDescent="0.25">
      <c r="A9640" s="5">
        <f>9633</f>
      </c>
      <c r="B9640" s="5" t="s">
        <v>9659</v>
      </c>
      <c r="C9640" s="5" t="s">
        <v>26</v>
      </c>
      <c r="D9640" s="5" t="s">
        <v>26</v>
      </c>
      <c r="E9640" s="5">
        <v>0</v>
      </c>
      <c r="F9640" s="5">
        <v>0</v>
      </c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5">
        <v>0</v>
      </c>
      <c r="M9640" s="5">
        <v>0</v>
      </c>
      <c r="N9640" s="5">
        <v>0</v>
      </c>
      <c r="O9640" s="5">
        <v>0</v>
      </c>
      <c r="P9640" s="5">
        <v>10</v>
      </c>
      <c r="Q9640" s="5">
        <v>0</v>
      </c>
      <c r="R9640" s="5">
        <v>0</v>
      </c>
      <c r="S9640" s="5" t="s">
        <v>26</v>
      </c>
      <c r="T9640" s="5"/>
    </row>
    <row r="9641" spans="1:20" x14ac:dyDescent="0.25">
      <c r="A9641" s="5">
        <f>9634</f>
      </c>
      <c r="B9641" s="5" t="s">
        <v>9660</v>
      </c>
      <c r="C9641" s="5" t="s">
        <v>26</v>
      </c>
      <c r="D9641" s="5" t="s">
        <v>26</v>
      </c>
      <c r="E9641" s="5">
        <v>0</v>
      </c>
      <c r="F9641" s="5">
        <v>0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5">
        <v>0</v>
      </c>
      <c r="M9641" s="5">
        <v>0</v>
      </c>
      <c r="N9641" s="5">
        <v>0</v>
      </c>
      <c r="O9641" s="5">
        <v>0</v>
      </c>
      <c r="P9641" s="5">
        <v>10</v>
      </c>
      <c r="Q9641" s="5">
        <v>0</v>
      </c>
      <c r="R9641" s="5">
        <v>0</v>
      </c>
      <c r="S9641" s="5" t="s">
        <v>26</v>
      </c>
      <c r="T9641" s="5"/>
    </row>
    <row r="9642" spans="1:20" x14ac:dyDescent="0.25">
      <c r="A9642" s="5">
        <f>9635</f>
      </c>
      <c r="B9642" s="5" t="s">
        <v>9661</v>
      </c>
      <c r="C9642" s="5" t="s">
        <v>26</v>
      </c>
      <c r="D9642" s="5" t="s">
        <v>26</v>
      </c>
      <c r="E9642" s="5">
        <v>0</v>
      </c>
      <c r="F9642" s="5">
        <v>0</v>
      </c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5">
        <v>0</v>
      </c>
      <c r="M9642" s="5">
        <v>0</v>
      </c>
      <c r="N9642" s="5">
        <v>0</v>
      </c>
      <c r="O9642" s="5">
        <v>0</v>
      </c>
      <c r="P9642" s="5">
        <v>10</v>
      </c>
      <c r="Q9642" s="5">
        <v>0</v>
      </c>
      <c r="R9642" s="5">
        <v>0</v>
      </c>
      <c r="S9642" s="5" t="s">
        <v>26</v>
      </c>
      <c r="T9642" s="5"/>
    </row>
    <row r="9643" spans="1:20" x14ac:dyDescent="0.25">
      <c r="A9643" s="5">
        <f>9636</f>
      </c>
      <c r="B9643" s="5" t="s">
        <v>9662</v>
      </c>
      <c r="C9643" s="5" t="s">
        <v>26</v>
      </c>
      <c r="D9643" s="5" t="s">
        <v>26</v>
      </c>
      <c r="E9643" s="5">
        <v>0</v>
      </c>
      <c r="F9643" s="5">
        <v>0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5">
        <v>0</v>
      </c>
      <c r="M9643" s="5">
        <v>0</v>
      </c>
      <c r="N9643" s="5">
        <v>0</v>
      </c>
      <c r="O9643" s="5">
        <v>0</v>
      </c>
      <c r="P9643" s="5">
        <v>10</v>
      </c>
      <c r="Q9643" s="5">
        <v>0</v>
      </c>
      <c r="R9643" s="5">
        <v>0</v>
      </c>
      <c r="S9643" s="5" t="s">
        <v>26</v>
      </c>
      <c r="T9643" s="5"/>
    </row>
    <row r="9644" spans="1:20" x14ac:dyDescent="0.25">
      <c r="A9644" s="5">
        <f>9637</f>
      </c>
      <c r="B9644" s="5" t="s">
        <v>9663</v>
      </c>
      <c r="C9644" s="5" t="s">
        <v>26</v>
      </c>
      <c r="D9644" s="5" t="s">
        <v>26</v>
      </c>
      <c r="E9644" s="5">
        <v>0</v>
      </c>
      <c r="F9644" s="5">
        <v>0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5">
        <v>0</v>
      </c>
      <c r="M9644" s="5">
        <v>0</v>
      </c>
      <c r="N9644" s="5">
        <v>0</v>
      </c>
      <c r="O9644" s="5">
        <v>0</v>
      </c>
      <c r="P9644" s="5">
        <v>10</v>
      </c>
      <c r="Q9644" s="5">
        <v>0</v>
      </c>
      <c r="R9644" s="5">
        <v>0</v>
      </c>
      <c r="S9644" s="5" t="s">
        <v>26</v>
      </c>
      <c r="T9644" s="5"/>
    </row>
    <row r="9645" spans="1:20" x14ac:dyDescent="0.25">
      <c r="A9645" s="5">
        <f>9638</f>
      </c>
      <c r="B9645" s="5" t="s">
        <v>9664</v>
      </c>
      <c r="C9645" s="5" t="s">
        <v>26</v>
      </c>
      <c r="D9645" s="5" t="s">
        <v>26</v>
      </c>
      <c r="E9645" s="5">
        <v>0</v>
      </c>
      <c r="F9645" s="5">
        <v>0</v>
      </c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5">
        <v>0</v>
      </c>
      <c r="M9645" s="5">
        <v>0</v>
      </c>
      <c r="N9645" s="5">
        <v>0</v>
      </c>
      <c r="O9645" s="5">
        <v>0</v>
      </c>
      <c r="P9645" s="5">
        <v>10</v>
      </c>
      <c r="Q9645" s="5">
        <v>0</v>
      </c>
      <c r="R9645" s="5">
        <v>0</v>
      </c>
      <c r="S9645" s="5" t="s">
        <v>26</v>
      </c>
      <c r="T9645" s="5"/>
    </row>
    <row r="9646" spans="1:20" x14ac:dyDescent="0.25">
      <c r="A9646" s="5">
        <f>9639</f>
      </c>
      <c r="B9646" s="5" t="s">
        <v>9665</v>
      </c>
      <c r="C9646" s="5" t="s">
        <v>26</v>
      </c>
      <c r="D9646" s="5" t="s">
        <v>26</v>
      </c>
      <c r="E9646" s="5">
        <v>0</v>
      </c>
      <c r="F9646" s="5">
        <v>0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5">
        <v>0</v>
      </c>
      <c r="M9646" s="5">
        <v>0</v>
      </c>
      <c r="N9646" s="5">
        <v>0</v>
      </c>
      <c r="O9646" s="5">
        <v>0</v>
      </c>
      <c r="P9646" s="5">
        <v>10</v>
      </c>
      <c r="Q9646" s="5">
        <v>0</v>
      </c>
      <c r="R9646" s="5">
        <v>0</v>
      </c>
      <c r="S9646" s="5" t="s">
        <v>26</v>
      </c>
      <c r="T9646" s="5"/>
    </row>
    <row r="9647" spans="1:20" x14ac:dyDescent="0.25">
      <c r="A9647" s="5">
        <f>9640</f>
      </c>
      <c r="B9647" s="5" t="s">
        <v>9666</v>
      </c>
      <c r="C9647" s="5" t="s">
        <v>26</v>
      </c>
      <c r="D9647" s="5" t="s">
        <v>26</v>
      </c>
      <c r="E9647" s="5">
        <v>0</v>
      </c>
      <c r="F9647" s="5">
        <v>0</v>
      </c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5">
        <v>0</v>
      </c>
      <c r="M9647" s="5">
        <v>0</v>
      </c>
      <c r="N9647" s="5">
        <v>0</v>
      </c>
      <c r="O9647" s="5">
        <v>0</v>
      </c>
      <c r="P9647" s="5">
        <v>10</v>
      </c>
      <c r="Q9647" s="5">
        <v>0</v>
      </c>
      <c r="R9647" s="5">
        <v>0</v>
      </c>
      <c r="S9647" s="5" t="s">
        <v>26</v>
      </c>
      <c r="T9647" s="5"/>
    </row>
    <row r="9648" spans="1:20" x14ac:dyDescent="0.25">
      <c r="A9648" s="5">
        <f>9641</f>
      </c>
      <c r="B9648" s="5" t="s">
        <v>9667</v>
      </c>
      <c r="C9648" s="5" t="s">
        <v>26</v>
      </c>
      <c r="D9648" s="5" t="s">
        <v>26</v>
      </c>
      <c r="E9648" s="5">
        <v>0</v>
      </c>
      <c r="F9648" s="5">
        <v>0</v>
      </c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5">
        <v>0</v>
      </c>
      <c r="M9648" s="5">
        <v>0</v>
      </c>
      <c r="N9648" s="5">
        <v>0</v>
      </c>
      <c r="O9648" s="5">
        <v>0</v>
      </c>
      <c r="P9648" s="5">
        <v>10</v>
      </c>
      <c r="Q9648" s="5">
        <v>0</v>
      </c>
      <c r="R9648" s="5">
        <v>0</v>
      </c>
      <c r="S9648" s="5" t="s">
        <v>26</v>
      </c>
      <c r="T9648" s="5"/>
    </row>
    <row r="9649" spans="1:20" x14ac:dyDescent="0.25">
      <c r="A9649" s="5">
        <f>9642</f>
      </c>
      <c r="B9649" s="5" t="s">
        <v>9668</v>
      </c>
      <c r="C9649" s="5" t="s">
        <v>26</v>
      </c>
      <c r="D9649" s="5" t="s">
        <v>26</v>
      </c>
      <c r="E9649" s="5">
        <v>0</v>
      </c>
      <c r="F9649" s="5">
        <v>0</v>
      </c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5">
        <v>0</v>
      </c>
      <c r="M9649" s="5">
        <v>0</v>
      </c>
      <c r="N9649" s="5">
        <v>0</v>
      </c>
      <c r="O9649" s="5">
        <v>0</v>
      </c>
      <c r="P9649" s="5">
        <v>10</v>
      </c>
      <c r="Q9649" s="5">
        <v>0</v>
      </c>
      <c r="R9649" s="5">
        <v>0</v>
      </c>
      <c r="S9649" s="5" t="s">
        <v>26</v>
      </c>
      <c r="T9649" s="5"/>
    </row>
    <row r="9650" spans="1:20" x14ac:dyDescent="0.25">
      <c r="A9650" s="5">
        <f>9643</f>
      </c>
      <c r="B9650" s="5" t="s">
        <v>9669</v>
      </c>
      <c r="C9650" s="5" t="s">
        <v>26</v>
      </c>
      <c r="D9650" s="5" t="s">
        <v>26</v>
      </c>
      <c r="E9650" s="5">
        <v>0</v>
      </c>
      <c r="F9650" s="5">
        <v>0</v>
      </c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5">
        <v>0</v>
      </c>
      <c r="M9650" s="5">
        <v>0</v>
      </c>
      <c r="N9650" s="5">
        <v>0</v>
      </c>
      <c r="O9650" s="5">
        <v>0</v>
      </c>
      <c r="P9650" s="5">
        <v>10</v>
      </c>
      <c r="Q9650" s="5">
        <v>0</v>
      </c>
      <c r="R9650" s="5">
        <v>0</v>
      </c>
      <c r="S9650" s="5" t="s">
        <v>26</v>
      </c>
      <c r="T9650" s="5"/>
    </row>
    <row r="9651" spans="1:20" x14ac:dyDescent="0.25">
      <c r="A9651" s="5">
        <f>9644</f>
      </c>
      <c r="B9651" s="5" t="s">
        <v>9670</v>
      </c>
      <c r="C9651" s="5" t="s">
        <v>26</v>
      </c>
      <c r="D9651" s="5" t="s">
        <v>26</v>
      </c>
      <c r="E9651" s="5">
        <v>0</v>
      </c>
      <c r="F9651" s="5">
        <v>0</v>
      </c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5">
        <v>0</v>
      </c>
      <c r="M9651" s="5">
        <v>0</v>
      </c>
      <c r="N9651" s="5">
        <v>0</v>
      </c>
      <c r="O9651" s="5">
        <v>0</v>
      </c>
      <c r="P9651" s="5">
        <v>10</v>
      </c>
      <c r="Q9651" s="5">
        <v>0</v>
      </c>
      <c r="R9651" s="5">
        <v>0</v>
      </c>
      <c r="S9651" s="5" t="s">
        <v>26</v>
      </c>
      <c r="T9651" s="5"/>
    </row>
    <row r="9652" spans="1:20" x14ac:dyDescent="0.25">
      <c r="A9652" s="5">
        <f>9645</f>
      </c>
      <c r="B9652" s="5" t="s">
        <v>9671</v>
      </c>
      <c r="C9652" s="5" t="s">
        <v>26</v>
      </c>
      <c r="D9652" s="5" t="s">
        <v>26</v>
      </c>
      <c r="E9652" s="5">
        <v>0</v>
      </c>
      <c r="F9652" s="5">
        <v>0</v>
      </c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5">
        <v>0</v>
      </c>
      <c r="M9652" s="5">
        <v>0</v>
      </c>
      <c r="N9652" s="5">
        <v>0</v>
      </c>
      <c r="O9652" s="5">
        <v>0</v>
      </c>
      <c r="P9652" s="5">
        <v>10</v>
      </c>
      <c r="Q9652" s="5">
        <v>0</v>
      </c>
      <c r="R9652" s="5">
        <v>0</v>
      </c>
      <c r="S9652" s="5" t="s">
        <v>26</v>
      </c>
      <c r="T9652" s="5"/>
    </row>
    <row r="9653" spans="1:20" x14ac:dyDescent="0.25">
      <c r="A9653" s="5">
        <f>9646</f>
      </c>
      <c r="B9653" s="5" t="s">
        <v>9672</v>
      </c>
      <c r="C9653" s="5" t="s">
        <v>26</v>
      </c>
      <c r="D9653" s="5" t="s">
        <v>26</v>
      </c>
      <c r="E9653" s="5">
        <v>0</v>
      </c>
      <c r="F9653" s="5">
        <v>0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5">
        <v>0</v>
      </c>
      <c r="M9653" s="5">
        <v>0</v>
      </c>
      <c r="N9653" s="5">
        <v>0</v>
      </c>
      <c r="O9653" s="5">
        <v>0</v>
      </c>
      <c r="P9653" s="5">
        <v>10</v>
      </c>
      <c r="Q9653" s="5">
        <v>0</v>
      </c>
      <c r="R9653" s="5">
        <v>0</v>
      </c>
      <c r="S9653" s="5" t="s">
        <v>26</v>
      </c>
      <c r="T9653" s="5"/>
    </row>
    <row r="9654" spans="1:20" x14ac:dyDescent="0.25">
      <c r="A9654" s="5">
        <f>9647</f>
      </c>
      <c r="B9654" s="5" t="s">
        <v>9673</v>
      </c>
      <c r="C9654" s="5" t="s">
        <v>26</v>
      </c>
      <c r="D9654" s="5" t="s">
        <v>26</v>
      </c>
      <c r="E9654" s="5">
        <v>0</v>
      </c>
      <c r="F9654" s="5">
        <v>0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5">
        <v>0</v>
      </c>
      <c r="M9654" s="5">
        <v>0</v>
      </c>
      <c r="N9654" s="5">
        <v>0</v>
      </c>
      <c r="O9654" s="5">
        <v>0</v>
      </c>
      <c r="P9654" s="5">
        <v>10</v>
      </c>
      <c r="Q9654" s="5">
        <v>0</v>
      </c>
      <c r="R9654" s="5">
        <v>0</v>
      </c>
      <c r="S9654" s="5" t="s">
        <v>26</v>
      </c>
      <c r="T9654" s="5"/>
    </row>
    <row r="9655" spans="1:20" x14ac:dyDescent="0.25">
      <c r="A9655" s="5">
        <f>9648</f>
      </c>
      <c r="B9655" s="5" t="s">
        <v>9674</v>
      </c>
      <c r="C9655" s="5" t="s">
        <v>26</v>
      </c>
      <c r="D9655" s="5" t="s">
        <v>26</v>
      </c>
      <c r="E9655" s="5">
        <v>0</v>
      </c>
      <c r="F9655" s="5">
        <v>0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5">
        <v>0</v>
      </c>
      <c r="M9655" s="5">
        <v>0</v>
      </c>
      <c r="N9655" s="5">
        <v>0</v>
      </c>
      <c r="O9655" s="5">
        <v>0</v>
      </c>
      <c r="P9655" s="5">
        <v>10</v>
      </c>
      <c r="Q9655" s="5">
        <v>0</v>
      </c>
      <c r="R9655" s="5">
        <v>0</v>
      </c>
      <c r="S9655" s="5" t="s">
        <v>26</v>
      </c>
      <c r="T9655" s="5"/>
    </row>
    <row r="9656" spans="1:20" x14ac:dyDescent="0.25">
      <c r="A9656" s="5">
        <f>9649</f>
      </c>
      <c r="B9656" s="5" t="s">
        <v>9675</v>
      </c>
      <c r="C9656" s="5" t="s">
        <v>26</v>
      </c>
      <c r="D9656" s="5" t="s">
        <v>26</v>
      </c>
      <c r="E9656" s="5">
        <v>0</v>
      </c>
      <c r="F9656" s="5">
        <v>0</v>
      </c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5">
        <v>0</v>
      </c>
      <c r="M9656" s="5">
        <v>0</v>
      </c>
      <c r="N9656" s="5">
        <v>0</v>
      </c>
      <c r="O9656" s="5">
        <v>0</v>
      </c>
      <c r="P9656" s="5">
        <v>10</v>
      </c>
      <c r="Q9656" s="5">
        <v>0</v>
      </c>
      <c r="R9656" s="5">
        <v>0</v>
      </c>
      <c r="S9656" s="5" t="s">
        <v>26</v>
      </c>
      <c r="T9656" s="5"/>
    </row>
    <row r="9657" spans="1:20" x14ac:dyDescent="0.25">
      <c r="A9657" s="5">
        <f>9650</f>
      </c>
      <c r="B9657" s="5" t="s">
        <v>9676</v>
      </c>
      <c r="C9657" s="5" t="s">
        <v>26</v>
      </c>
      <c r="D9657" s="5" t="s">
        <v>26</v>
      </c>
      <c r="E9657" s="5">
        <v>0</v>
      </c>
      <c r="F9657" s="5">
        <v>0</v>
      </c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5">
        <v>0</v>
      </c>
      <c r="M9657" s="5">
        <v>0</v>
      </c>
      <c r="N9657" s="5">
        <v>0</v>
      </c>
      <c r="O9657" s="5">
        <v>0</v>
      </c>
      <c r="P9657" s="5">
        <v>10</v>
      </c>
      <c r="Q9657" s="5">
        <v>0</v>
      </c>
      <c r="R9657" s="5">
        <v>0</v>
      </c>
      <c r="S9657" s="5" t="s">
        <v>26</v>
      </c>
      <c r="T9657" s="5"/>
    </row>
    <row r="9658" spans="1:20" x14ac:dyDescent="0.25">
      <c r="A9658" s="5">
        <f>9651</f>
      </c>
      <c r="B9658" s="5" t="s">
        <v>9677</v>
      </c>
      <c r="C9658" s="5" t="s">
        <v>26</v>
      </c>
      <c r="D9658" s="5" t="s">
        <v>26</v>
      </c>
      <c r="E9658" s="5">
        <v>0</v>
      </c>
      <c r="F9658" s="5">
        <v>0</v>
      </c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5">
        <v>0</v>
      </c>
      <c r="M9658" s="5">
        <v>0</v>
      </c>
      <c r="N9658" s="5">
        <v>0</v>
      </c>
      <c r="O9658" s="5">
        <v>0</v>
      </c>
      <c r="P9658" s="5">
        <v>10</v>
      </c>
      <c r="Q9658" s="5">
        <v>0</v>
      </c>
      <c r="R9658" s="5">
        <v>0</v>
      </c>
      <c r="S9658" s="5" t="s">
        <v>26</v>
      </c>
      <c r="T9658" s="5"/>
    </row>
    <row r="9659" spans="1:20" x14ac:dyDescent="0.25">
      <c r="A9659" s="5">
        <f>9652</f>
      </c>
      <c r="B9659" s="5" t="s">
        <v>9678</v>
      </c>
      <c r="C9659" s="5" t="s">
        <v>26</v>
      </c>
      <c r="D9659" s="5" t="s">
        <v>26</v>
      </c>
      <c r="E9659" s="5">
        <v>0</v>
      </c>
      <c r="F9659" s="5">
        <v>0</v>
      </c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5">
        <v>0</v>
      </c>
      <c r="M9659" s="5">
        <v>0</v>
      </c>
      <c r="N9659" s="5">
        <v>0</v>
      </c>
      <c r="O9659" s="5">
        <v>0</v>
      </c>
      <c r="P9659" s="5">
        <v>10</v>
      </c>
      <c r="Q9659" s="5">
        <v>0</v>
      </c>
      <c r="R9659" s="5">
        <v>0</v>
      </c>
      <c r="S9659" s="5" t="s">
        <v>26</v>
      </c>
      <c r="T9659" s="5"/>
    </row>
    <row r="9660" spans="1:20" x14ac:dyDescent="0.25">
      <c r="A9660" s="5">
        <f>9653</f>
      </c>
      <c r="B9660" s="5" t="s">
        <v>9679</v>
      </c>
      <c r="C9660" s="5" t="s">
        <v>26</v>
      </c>
      <c r="D9660" s="5" t="s">
        <v>26</v>
      </c>
      <c r="E9660" s="5">
        <v>0</v>
      </c>
      <c r="F9660" s="5">
        <v>0</v>
      </c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5">
        <v>0</v>
      </c>
      <c r="M9660" s="5">
        <v>0</v>
      </c>
      <c r="N9660" s="5">
        <v>0</v>
      </c>
      <c r="O9660" s="5">
        <v>0</v>
      </c>
      <c r="P9660" s="5">
        <v>10</v>
      </c>
      <c r="Q9660" s="5">
        <v>0</v>
      </c>
      <c r="R9660" s="5">
        <v>0</v>
      </c>
      <c r="S9660" s="5" t="s">
        <v>26</v>
      </c>
      <c r="T9660" s="5"/>
    </row>
    <row r="9661" spans="1:20" x14ac:dyDescent="0.25">
      <c r="A9661" s="5">
        <f>9654</f>
      </c>
      <c r="B9661" s="5" t="s">
        <v>9680</v>
      </c>
      <c r="C9661" s="5" t="s">
        <v>26</v>
      </c>
      <c r="D9661" s="5" t="s">
        <v>26</v>
      </c>
      <c r="E9661" s="5">
        <v>0</v>
      </c>
      <c r="F9661" s="5">
        <v>0</v>
      </c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5">
        <v>0</v>
      </c>
      <c r="M9661" s="5">
        <v>0</v>
      </c>
      <c r="N9661" s="5">
        <v>0</v>
      </c>
      <c r="O9661" s="5">
        <v>0</v>
      </c>
      <c r="P9661" s="5">
        <v>10</v>
      </c>
      <c r="Q9661" s="5">
        <v>0</v>
      </c>
      <c r="R9661" s="5">
        <v>0</v>
      </c>
      <c r="S9661" s="5" t="s">
        <v>26</v>
      </c>
      <c r="T9661" s="5"/>
    </row>
    <row r="9662" spans="1:20" x14ac:dyDescent="0.25">
      <c r="A9662" s="5">
        <f>9655</f>
      </c>
      <c r="B9662" s="5" t="s">
        <v>9681</v>
      </c>
      <c r="C9662" s="5" t="s">
        <v>26</v>
      </c>
      <c r="D9662" s="5" t="s">
        <v>26</v>
      </c>
      <c r="E9662" s="5">
        <v>0</v>
      </c>
      <c r="F9662" s="5">
        <v>0</v>
      </c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5">
        <v>0</v>
      </c>
      <c r="M9662" s="5">
        <v>0</v>
      </c>
      <c r="N9662" s="5">
        <v>0</v>
      </c>
      <c r="O9662" s="5">
        <v>0</v>
      </c>
      <c r="P9662" s="5">
        <v>10</v>
      </c>
      <c r="Q9662" s="5">
        <v>0</v>
      </c>
      <c r="R9662" s="5">
        <v>0</v>
      </c>
      <c r="S9662" s="5" t="s">
        <v>26</v>
      </c>
      <c r="T9662" s="5"/>
    </row>
    <row r="9663" spans="1:20" x14ac:dyDescent="0.25">
      <c r="A9663" s="5">
        <f>9656</f>
      </c>
      <c r="B9663" s="5" t="s">
        <v>9682</v>
      </c>
      <c r="C9663" s="5" t="s">
        <v>26</v>
      </c>
      <c r="D9663" s="5" t="s">
        <v>26</v>
      </c>
      <c r="E9663" s="5">
        <v>0</v>
      </c>
      <c r="F9663" s="5">
        <v>0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5">
        <v>0</v>
      </c>
      <c r="M9663" s="5">
        <v>0</v>
      </c>
      <c r="N9663" s="5">
        <v>0</v>
      </c>
      <c r="O9663" s="5">
        <v>0</v>
      </c>
      <c r="P9663" s="5">
        <v>10</v>
      </c>
      <c r="Q9663" s="5">
        <v>0</v>
      </c>
      <c r="R9663" s="5">
        <v>0</v>
      </c>
      <c r="S9663" s="5" t="s">
        <v>26</v>
      </c>
      <c r="T9663" s="5"/>
    </row>
    <row r="9664" spans="1:20" x14ac:dyDescent="0.25">
      <c r="A9664" s="5">
        <f>9657</f>
      </c>
      <c r="B9664" s="5" t="s">
        <v>9683</v>
      </c>
      <c r="C9664" s="5" t="s">
        <v>26</v>
      </c>
      <c r="D9664" s="5" t="s">
        <v>26</v>
      </c>
      <c r="E9664" s="5">
        <v>0</v>
      </c>
      <c r="F9664" s="5">
        <v>0</v>
      </c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5">
        <v>0</v>
      </c>
      <c r="M9664" s="5">
        <v>0</v>
      </c>
      <c r="N9664" s="5">
        <v>0</v>
      </c>
      <c r="O9664" s="5">
        <v>0</v>
      </c>
      <c r="P9664" s="5">
        <v>10</v>
      </c>
      <c r="Q9664" s="5">
        <v>0</v>
      </c>
      <c r="R9664" s="5">
        <v>0</v>
      </c>
      <c r="S9664" s="5" t="s">
        <v>26</v>
      </c>
      <c r="T9664" s="5"/>
    </row>
    <row r="9665" spans="1:20" x14ac:dyDescent="0.25">
      <c r="A9665" s="5">
        <f>9658</f>
      </c>
      <c r="B9665" s="5" t="s">
        <v>9684</v>
      </c>
      <c r="C9665" s="5" t="s">
        <v>26</v>
      </c>
      <c r="D9665" s="5" t="s">
        <v>26</v>
      </c>
      <c r="E9665" s="5">
        <v>0</v>
      </c>
      <c r="F9665" s="5">
        <v>0</v>
      </c>
      <c r="G9665" s="5">
        <v>0</v>
      </c>
      <c r="H9665" s="5">
        <v>0</v>
      </c>
      <c r="I9665" s="5">
        <v>0</v>
      </c>
      <c r="J9665" s="5">
        <v>0</v>
      </c>
      <c r="K9665" s="5">
        <v>0</v>
      </c>
      <c r="L9665" s="5">
        <v>0</v>
      </c>
      <c r="M9665" s="5">
        <v>0</v>
      </c>
      <c r="N9665" s="5">
        <v>0</v>
      </c>
      <c r="O9665" s="5">
        <v>0</v>
      </c>
      <c r="P9665" s="5">
        <v>10</v>
      </c>
      <c r="Q9665" s="5">
        <v>0</v>
      </c>
      <c r="R9665" s="5">
        <v>0</v>
      </c>
      <c r="S9665" s="5" t="s">
        <v>26</v>
      </c>
      <c r="T9665" s="5"/>
    </row>
    <row r="9666" spans="1:20" x14ac:dyDescent="0.25">
      <c r="A9666" s="5">
        <f>9659</f>
      </c>
      <c r="B9666" s="5" t="s">
        <v>9685</v>
      </c>
      <c r="C9666" s="5" t="s">
        <v>26</v>
      </c>
      <c r="D9666" s="5" t="s">
        <v>26</v>
      </c>
      <c r="E9666" s="5">
        <v>0</v>
      </c>
      <c r="F9666" s="5">
        <v>0</v>
      </c>
      <c r="G9666" s="5">
        <v>0</v>
      </c>
      <c r="H9666" s="5">
        <v>0</v>
      </c>
      <c r="I9666" s="5">
        <v>0</v>
      </c>
      <c r="J9666" s="5">
        <v>0</v>
      </c>
      <c r="K9666" s="5">
        <v>0</v>
      </c>
      <c r="L9666" s="5">
        <v>0</v>
      </c>
      <c r="M9666" s="5">
        <v>0</v>
      </c>
      <c r="N9666" s="5">
        <v>0</v>
      </c>
      <c r="O9666" s="5">
        <v>0</v>
      </c>
      <c r="P9666" s="5">
        <v>10</v>
      </c>
      <c r="Q9666" s="5">
        <v>0</v>
      </c>
      <c r="R9666" s="5">
        <v>0</v>
      </c>
      <c r="S9666" s="5" t="s">
        <v>26</v>
      </c>
      <c r="T9666" s="5"/>
    </row>
    <row r="9667" spans="1:20" x14ac:dyDescent="0.25">
      <c r="A9667" s="5">
        <f>9660</f>
      </c>
      <c r="B9667" s="5" t="s">
        <v>9686</v>
      </c>
      <c r="C9667" s="5" t="s">
        <v>26</v>
      </c>
      <c r="D9667" s="5" t="s">
        <v>26</v>
      </c>
      <c r="E9667" s="5">
        <v>0</v>
      </c>
      <c r="F9667" s="5">
        <v>0</v>
      </c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5">
        <v>0</v>
      </c>
      <c r="M9667" s="5">
        <v>0</v>
      </c>
      <c r="N9667" s="5">
        <v>0</v>
      </c>
      <c r="O9667" s="5">
        <v>0</v>
      </c>
      <c r="P9667" s="5">
        <v>10</v>
      </c>
      <c r="Q9667" s="5">
        <v>0</v>
      </c>
      <c r="R9667" s="5">
        <v>0</v>
      </c>
      <c r="S9667" s="5" t="s">
        <v>26</v>
      </c>
      <c r="T9667" s="5"/>
    </row>
    <row r="9668" spans="1:20" x14ac:dyDescent="0.25">
      <c r="A9668" s="5">
        <f>9661</f>
      </c>
      <c r="B9668" s="5" t="s">
        <v>9687</v>
      </c>
      <c r="C9668" s="5" t="s">
        <v>26</v>
      </c>
      <c r="D9668" s="5" t="s">
        <v>26</v>
      </c>
      <c r="E9668" s="5">
        <v>0</v>
      </c>
      <c r="F9668" s="5">
        <v>0</v>
      </c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5">
        <v>0</v>
      </c>
      <c r="M9668" s="5">
        <v>0</v>
      </c>
      <c r="N9668" s="5">
        <v>0</v>
      </c>
      <c r="O9668" s="5">
        <v>0</v>
      </c>
      <c r="P9668" s="5">
        <v>10</v>
      </c>
      <c r="Q9668" s="5">
        <v>0</v>
      </c>
      <c r="R9668" s="5">
        <v>0</v>
      </c>
      <c r="S9668" s="5" t="s">
        <v>26</v>
      </c>
      <c r="T9668" s="5"/>
    </row>
    <row r="9669" spans="1:20" x14ac:dyDescent="0.25">
      <c r="A9669" s="5">
        <f>9662</f>
      </c>
      <c r="B9669" s="5" t="s">
        <v>9688</v>
      </c>
      <c r="C9669" s="5" t="s">
        <v>26</v>
      </c>
      <c r="D9669" s="5" t="s">
        <v>26</v>
      </c>
      <c r="E9669" s="5">
        <v>0</v>
      </c>
      <c r="F9669" s="5">
        <v>0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5">
        <v>0</v>
      </c>
      <c r="M9669" s="5">
        <v>0</v>
      </c>
      <c r="N9669" s="5">
        <v>0</v>
      </c>
      <c r="O9669" s="5">
        <v>0</v>
      </c>
      <c r="P9669" s="5">
        <v>10</v>
      </c>
      <c r="Q9669" s="5">
        <v>0</v>
      </c>
      <c r="R9669" s="5">
        <v>0</v>
      </c>
      <c r="S9669" s="5" t="s">
        <v>26</v>
      </c>
      <c r="T9669" s="5"/>
    </row>
    <row r="9670" spans="1:20" x14ac:dyDescent="0.25">
      <c r="A9670" s="5">
        <f>9663</f>
      </c>
      <c r="B9670" s="5" t="s">
        <v>9689</v>
      </c>
      <c r="C9670" s="5" t="s">
        <v>26</v>
      </c>
      <c r="D9670" s="5" t="s">
        <v>26</v>
      </c>
      <c r="E9670" s="5">
        <v>0</v>
      </c>
      <c r="F9670" s="5">
        <v>0</v>
      </c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5">
        <v>0</v>
      </c>
      <c r="M9670" s="5">
        <v>0</v>
      </c>
      <c r="N9670" s="5">
        <v>0</v>
      </c>
      <c r="O9670" s="5">
        <v>0</v>
      </c>
      <c r="P9670" s="5">
        <v>10</v>
      </c>
      <c r="Q9670" s="5">
        <v>0</v>
      </c>
      <c r="R9670" s="5">
        <v>0</v>
      </c>
      <c r="S9670" s="5" t="s">
        <v>26</v>
      </c>
      <c r="T9670" s="5"/>
    </row>
    <row r="9671" spans="1:20" x14ac:dyDescent="0.25">
      <c r="A9671" s="5">
        <f>9664</f>
      </c>
      <c r="B9671" s="5" t="s">
        <v>9690</v>
      </c>
      <c r="C9671" s="5" t="s">
        <v>26</v>
      </c>
      <c r="D9671" s="5" t="s">
        <v>26</v>
      </c>
      <c r="E9671" s="5">
        <v>0</v>
      </c>
      <c r="F9671" s="5">
        <v>0</v>
      </c>
      <c r="G9671" s="5">
        <v>0</v>
      </c>
      <c r="H9671" s="5">
        <v>0</v>
      </c>
      <c r="I9671" s="5">
        <v>0</v>
      </c>
      <c r="J9671" s="5">
        <v>0</v>
      </c>
      <c r="K9671" s="5">
        <v>0</v>
      </c>
      <c r="L9671" s="5">
        <v>0</v>
      </c>
      <c r="M9671" s="5">
        <v>0</v>
      </c>
      <c r="N9671" s="5">
        <v>0</v>
      </c>
      <c r="O9671" s="5">
        <v>0</v>
      </c>
      <c r="P9671" s="5">
        <v>10</v>
      </c>
      <c r="Q9671" s="5">
        <v>0</v>
      </c>
      <c r="R9671" s="5">
        <v>0</v>
      </c>
      <c r="S9671" s="5" t="s">
        <v>26</v>
      </c>
      <c r="T9671" s="5"/>
    </row>
    <row r="9672" spans="1:20" x14ac:dyDescent="0.25">
      <c r="A9672" s="5">
        <f>9665</f>
      </c>
      <c r="B9672" s="5" t="s">
        <v>9691</v>
      </c>
      <c r="C9672" s="5" t="s">
        <v>26</v>
      </c>
      <c r="D9672" s="5" t="s">
        <v>26</v>
      </c>
      <c r="E9672" s="5">
        <v>0</v>
      </c>
      <c r="F9672" s="5">
        <v>0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5">
        <v>0</v>
      </c>
      <c r="M9672" s="5">
        <v>0</v>
      </c>
      <c r="N9672" s="5">
        <v>0</v>
      </c>
      <c r="O9672" s="5">
        <v>0</v>
      </c>
      <c r="P9672" s="5">
        <v>10</v>
      </c>
      <c r="Q9672" s="5">
        <v>0</v>
      </c>
      <c r="R9672" s="5">
        <v>0</v>
      </c>
      <c r="S9672" s="5" t="s">
        <v>26</v>
      </c>
      <c r="T9672" s="5"/>
    </row>
    <row r="9673" spans="1:20" x14ac:dyDescent="0.25">
      <c r="A9673" s="5">
        <f>9666</f>
      </c>
      <c r="B9673" s="5" t="s">
        <v>9692</v>
      </c>
      <c r="C9673" s="5" t="s">
        <v>26</v>
      </c>
      <c r="D9673" s="5" t="s">
        <v>26</v>
      </c>
      <c r="E9673" s="5">
        <v>0</v>
      </c>
      <c r="F9673" s="5">
        <v>0</v>
      </c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5">
        <v>0</v>
      </c>
      <c r="M9673" s="5">
        <v>0</v>
      </c>
      <c r="N9673" s="5">
        <v>0</v>
      </c>
      <c r="O9673" s="5">
        <v>0</v>
      </c>
      <c r="P9673" s="5">
        <v>10</v>
      </c>
      <c r="Q9673" s="5">
        <v>0</v>
      </c>
      <c r="R9673" s="5">
        <v>0</v>
      </c>
      <c r="S9673" s="5" t="s">
        <v>26</v>
      </c>
      <c r="T9673" s="5"/>
    </row>
    <row r="9674" spans="1:20" x14ac:dyDescent="0.25">
      <c r="A9674" s="5">
        <f>9667</f>
      </c>
      <c r="B9674" s="5" t="s">
        <v>9693</v>
      </c>
      <c r="C9674" s="5" t="s">
        <v>26</v>
      </c>
      <c r="D9674" s="5" t="s">
        <v>26</v>
      </c>
      <c r="E9674" s="5">
        <v>0</v>
      </c>
      <c r="F9674" s="5">
        <v>0</v>
      </c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5">
        <v>0</v>
      </c>
      <c r="M9674" s="5">
        <v>0</v>
      </c>
      <c r="N9674" s="5">
        <v>0</v>
      </c>
      <c r="O9674" s="5">
        <v>0</v>
      </c>
      <c r="P9674" s="5">
        <v>10</v>
      </c>
      <c r="Q9674" s="5">
        <v>0</v>
      </c>
      <c r="R9674" s="5">
        <v>0</v>
      </c>
      <c r="S9674" s="5" t="s">
        <v>26</v>
      </c>
      <c r="T9674" s="5"/>
    </row>
    <row r="9675" spans="1:20" x14ac:dyDescent="0.25">
      <c r="A9675" s="5">
        <f>9668</f>
      </c>
      <c r="B9675" s="5" t="s">
        <v>9694</v>
      </c>
      <c r="C9675" s="5" t="s">
        <v>26</v>
      </c>
      <c r="D9675" s="5" t="s">
        <v>26</v>
      </c>
      <c r="E9675" s="5">
        <v>0</v>
      </c>
      <c r="F9675" s="5">
        <v>0</v>
      </c>
      <c r="G9675" s="5">
        <v>0</v>
      </c>
      <c r="H9675" s="5">
        <v>0</v>
      </c>
      <c r="I9675" s="5">
        <v>0</v>
      </c>
      <c r="J9675" s="5">
        <v>0</v>
      </c>
      <c r="K9675" s="5">
        <v>0</v>
      </c>
      <c r="L9675" s="5">
        <v>0</v>
      </c>
      <c r="M9675" s="5">
        <v>0</v>
      </c>
      <c r="N9675" s="5">
        <v>0</v>
      </c>
      <c r="O9675" s="5">
        <v>0</v>
      </c>
      <c r="P9675" s="5">
        <v>10</v>
      </c>
      <c r="Q9675" s="5">
        <v>0</v>
      </c>
      <c r="R9675" s="5">
        <v>0</v>
      </c>
      <c r="S9675" s="5" t="s">
        <v>26</v>
      </c>
      <c r="T9675" s="5"/>
    </row>
    <row r="9676" spans="1:20" x14ac:dyDescent="0.25">
      <c r="A9676" s="5">
        <f>9669</f>
      </c>
      <c r="B9676" s="5" t="s">
        <v>9695</v>
      </c>
      <c r="C9676" s="5" t="s">
        <v>26</v>
      </c>
      <c r="D9676" s="5" t="s">
        <v>26</v>
      </c>
      <c r="E9676" s="5">
        <v>0</v>
      </c>
      <c r="F9676" s="5">
        <v>0</v>
      </c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5">
        <v>0</v>
      </c>
      <c r="M9676" s="5">
        <v>0</v>
      </c>
      <c r="N9676" s="5">
        <v>0</v>
      </c>
      <c r="O9676" s="5">
        <v>0</v>
      </c>
      <c r="P9676" s="5">
        <v>10</v>
      </c>
      <c r="Q9676" s="5">
        <v>0</v>
      </c>
      <c r="R9676" s="5">
        <v>0</v>
      </c>
      <c r="S9676" s="5" t="s">
        <v>26</v>
      </c>
      <c r="T9676" s="5"/>
    </row>
    <row r="9677" spans="1:20" x14ac:dyDescent="0.25">
      <c r="A9677" s="5">
        <f>9670</f>
      </c>
      <c r="B9677" s="5" t="s">
        <v>9696</v>
      </c>
      <c r="C9677" s="5" t="s">
        <v>26</v>
      </c>
      <c r="D9677" s="5" t="s">
        <v>26</v>
      </c>
      <c r="E9677" s="5">
        <v>0</v>
      </c>
      <c r="F9677" s="5">
        <v>0</v>
      </c>
      <c r="G9677" s="5">
        <v>0</v>
      </c>
      <c r="H9677" s="5">
        <v>0</v>
      </c>
      <c r="I9677" s="5">
        <v>0</v>
      </c>
      <c r="J9677" s="5">
        <v>0</v>
      </c>
      <c r="K9677" s="5">
        <v>0</v>
      </c>
      <c r="L9677" s="5">
        <v>0</v>
      </c>
      <c r="M9677" s="5">
        <v>0</v>
      </c>
      <c r="N9677" s="5">
        <v>0</v>
      </c>
      <c r="O9677" s="5">
        <v>0</v>
      </c>
      <c r="P9677" s="5">
        <v>10</v>
      </c>
      <c r="Q9677" s="5">
        <v>0</v>
      </c>
      <c r="R9677" s="5">
        <v>0</v>
      </c>
      <c r="S9677" s="5" t="s">
        <v>26</v>
      </c>
      <c r="T9677" s="5"/>
    </row>
    <row r="9678" spans="1:20" x14ac:dyDescent="0.25">
      <c r="A9678" s="5">
        <f>9671</f>
      </c>
      <c r="B9678" s="5" t="s">
        <v>9697</v>
      </c>
      <c r="C9678" s="5" t="s">
        <v>26</v>
      </c>
      <c r="D9678" s="5" t="s">
        <v>26</v>
      </c>
      <c r="E9678" s="5">
        <v>0</v>
      </c>
      <c r="F9678" s="5">
        <v>0</v>
      </c>
      <c r="G9678" s="5">
        <v>0</v>
      </c>
      <c r="H9678" s="5">
        <v>0</v>
      </c>
      <c r="I9678" s="5">
        <v>0</v>
      </c>
      <c r="J9678" s="5">
        <v>0</v>
      </c>
      <c r="K9678" s="5">
        <v>0</v>
      </c>
      <c r="L9678" s="5">
        <v>0</v>
      </c>
      <c r="M9678" s="5">
        <v>0</v>
      </c>
      <c r="N9678" s="5">
        <v>0</v>
      </c>
      <c r="O9678" s="5">
        <v>0</v>
      </c>
      <c r="P9678" s="5">
        <v>10</v>
      </c>
      <c r="Q9678" s="5">
        <v>0</v>
      </c>
      <c r="R9678" s="5">
        <v>0</v>
      </c>
      <c r="S9678" s="5" t="s">
        <v>26</v>
      </c>
      <c r="T9678" s="5"/>
    </row>
    <row r="9679" spans="1:20" x14ac:dyDescent="0.25">
      <c r="A9679" s="5">
        <f>9672</f>
      </c>
      <c r="B9679" s="5" t="s">
        <v>9698</v>
      </c>
      <c r="C9679" s="5" t="s">
        <v>26</v>
      </c>
      <c r="D9679" s="5" t="s">
        <v>26</v>
      </c>
      <c r="E9679" s="5">
        <v>0</v>
      </c>
      <c r="F9679" s="5">
        <v>0</v>
      </c>
      <c r="G9679" s="5">
        <v>0</v>
      </c>
      <c r="H9679" s="5">
        <v>0</v>
      </c>
      <c r="I9679" s="5">
        <v>0</v>
      </c>
      <c r="J9679" s="5">
        <v>0</v>
      </c>
      <c r="K9679" s="5">
        <v>0</v>
      </c>
      <c r="L9679" s="5">
        <v>0</v>
      </c>
      <c r="M9679" s="5">
        <v>0</v>
      </c>
      <c r="N9679" s="5">
        <v>0</v>
      </c>
      <c r="O9679" s="5">
        <v>0</v>
      </c>
      <c r="P9679" s="5">
        <v>10</v>
      </c>
      <c r="Q9679" s="5">
        <v>0</v>
      </c>
      <c r="R9679" s="5">
        <v>0</v>
      </c>
      <c r="S9679" s="5" t="s">
        <v>26</v>
      </c>
      <c r="T9679" s="5"/>
    </row>
    <row r="9680" spans="1:20" x14ac:dyDescent="0.25">
      <c r="A9680" s="5">
        <f>9673</f>
      </c>
      <c r="B9680" s="5" t="s">
        <v>9699</v>
      </c>
      <c r="C9680" s="5" t="s">
        <v>26</v>
      </c>
      <c r="D9680" s="5" t="s">
        <v>26</v>
      </c>
      <c r="E9680" s="5">
        <v>0</v>
      </c>
      <c r="F9680" s="5">
        <v>0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5">
        <v>0</v>
      </c>
      <c r="M9680" s="5">
        <v>0</v>
      </c>
      <c r="N9680" s="5">
        <v>0</v>
      </c>
      <c r="O9680" s="5">
        <v>0</v>
      </c>
      <c r="P9680" s="5">
        <v>10</v>
      </c>
      <c r="Q9680" s="5">
        <v>0</v>
      </c>
      <c r="R9680" s="5">
        <v>0</v>
      </c>
      <c r="S9680" s="5" t="s">
        <v>26</v>
      </c>
      <c r="T9680" s="5"/>
    </row>
    <row r="9681" spans="1:20" x14ac:dyDescent="0.25">
      <c r="A9681" s="5">
        <f>9674</f>
      </c>
      <c r="B9681" s="5" t="s">
        <v>9700</v>
      </c>
      <c r="C9681" s="5" t="s">
        <v>26</v>
      </c>
      <c r="D9681" s="5" t="s">
        <v>26</v>
      </c>
      <c r="E9681" s="5">
        <v>0</v>
      </c>
      <c r="F9681" s="5">
        <v>0</v>
      </c>
      <c r="G9681" s="5">
        <v>0</v>
      </c>
      <c r="H9681" s="5">
        <v>0</v>
      </c>
      <c r="I9681" s="5">
        <v>0</v>
      </c>
      <c r="J9681" s="5">
        <v>0</v>
      </c>
      <c r="K9681" s="5">
        <v>0</v>
      </c>
      <c r="L9681" s="5">
        <v>0</v>
      </c>
      <c r="M9681" s="5">
        <v>0</v>
      </c>
      <c r="N9681" s="5">
        <v>0</v>
      </c>
      <c r="O9681" s="5">
        <v>0</v>
      </c>
      <c r="P9681" s="5">
        <v>10</v>
      </c>
      <c r="Q9681" s="5">
        <v>0</v>
      </c>
      <c r="R9681" s="5">
        <v>0</v>
      </c>
      <c r="S9681" s="5" t="s">
        <v>26</v>
      </c>
      <c r="T9681" s="5"/>
    </row>
    <row r="9682" spans="1:20" x14ac:dyDescent="0.25">
      <c r="A9682" s="5">
        <f>9675</f>
      </c>
      <c r="B9682" s="5" t="s">
        <v>9701</v>
      </c>
      <c r="C9682" s="5" t="s">
        <v>26</v>
      </c>
      <c r="D9682" s="5" t="s">
        <v>26</v>
      </c>
      <c r="E9682" s="5">
        <v>0</v>
      </c>
      <c r="F9682" s="5">
        <v>0</v>
      </c>
      <c r="G9682" s="5">
        <v>0</v>
      </c>
      <c r="H9682" s="5">
        <v>0</v>
      </c>
      <c r="I9682" s="5">
        <v>0</v>
      </c>
      <c r="J9682" s="5">
        <v>0</v>
      </c>
      <c r="K9682" s="5">
        <v>0</v>
      </c>
      <c r="L9682" s="5">
        <v>0</v>
      </c>
      <c r="M9682" s="5">
        <v>0</v>
      </c>
      <c r="N9682" s="5">
        <v>0</v>
      </c>
      <c r="O9682" s="5">
        <v>0</v>
      </c>
      <c r="P9682" s="5">
        <v>10</v>
      </c>
      <c r="Q9682" s="5">
        <v>0</v>
      </c>
      <c r="R9682" s="5">
        <v>0</v>
      </c>
      <c r="S9682" s="5" t="s">
        <v>26</v>
      </c>
      <c r="T9682" s="5"/>
    </row>
    <row r="9683" spans="1:20" x14ac:dyDescent="0.25">
      <c r="A9683" s="5">
        <f>9676</f>
      </c>
      <c r="B9683" s="5" t="s">
        <v>9702</v>
      </c>
      <c r="C9683" s="5" t="s">
        <v>26</v>
      </c>
      <c r="D9683" s="5" t="s">
        <v>26</v>
      </c>
      <c r="E9683" s="5">
        <v>0</v>
      </c>
      <c r="F9683" s="5">
        <v>0</v>
      </c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5">
        <v>0</v>
      </c>
      <c r="M9683" s="5">
        <v>0</v>
      </c>
      <c r="N9683" s="5">
        <v>0</v>
      </c>
      <c r="O9683" s="5">
        <v>0</v>
      </c>
      <c r="P9683" s="5">
        <v>10</v>
      </c>
      <c r="Q9683" s="5">
        <v>0</v>
      </c>
      <c r="R9683" s="5">
        <v>0</v>
      </c>
      <c r="S9683" s="5" t="s">
        <v>26</v>
      </c>
      <c r="T9683" s="5"/>
    </row>
    <row r="9684" spans="1:20" x14ac:dyDescent="0.25">
      <c r="A9684" s="5">
        <f>9677</f>
      </c>
      <c r="B9684" s="5" t="s">
        <v>9703</v>
      </c>
      <c r="C9684" s="5" t="s">
        <v>26</v>
      </c>
      <c r="D9684" s="5" t="s">
        <v>26</v>
      </c>
      <c r="E9684" s="5">
        <v>0</v>
      </c>
      <c r="F9684" s="5">
        <v>0</v>
      </c>
      <c r="G9684" s="5">
        <v>0</v>
      </c>
      <c r="H9684" s="5">
        <v>0</v>
      </c>
      <c r="I9684" s="5">
        <v>0</v>
      </c>
      <c r="J9684" s="5">
        <v>0</v>
      </c>
      <c r="K9684" s="5">
        <v>0</v>
      </c>
      <c r="L9684" s="5">
        <v>0</v>
      </c>
      <c r="M9684" s="5">
        <v>0</v>
      </c>
      <c r="N9684" s="5">
        <v>0</v>
      </c>
      <c r="O9684" s="5">
        <v>0</v>
      </c>
      <c r="P9684" s="5">
        <v>10</v>
      </c>
      <c r="Q9684" s="5">
        <v>0</v>
      </c>
      <c r="R9684" s="5">
        <v>0</v>
      </c>
      <c r="S9684" s="5" t="s">
        <v>26</v>
      </c>
      <c r="T9684" s="5"/>
    </row>
    <row r="9685" spans="1:20" x14ac:dyDescent="0.25">
      <c r="A9685" s="5">
        <f>9678</f>
      </c>
      <c r="B9685" s="5" t="s">
        <v>9704</v>
      </c>
      <c r="C9685" s="5" t="s">
        <v>26</v>
      </c>
      <c r="D9685" s="5" t="s">
        <v>26</v>
      </c>
      <c r="E9685" s="5">
        <v>0</v>
      </c>
      <c r="F9685" s="5">
        <v>0</v>
      </c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5">
        <v>0</v>
      </c>
      <c r="M9685" s="5">
        <v>0</v>
      </c>
      <c r="N9685" s="5">
        <v>0</v>
      </c>
      <c r="O9685" s="5">
        <v>0</v>
      </c>
      <c r="P9685" s="5">
        <v>10</v>
      </c>
      <c r="Q9685" s="5">
        <v>0</v>
      </c>
      <c r="R9685" s="5">
        <v>0</v>
      </c>
      <c r="S9685" s="5" t="s">
        <v>26</v>
      </c>
      <c r="T9685" s="5"/>
    </row>
    <row r="9686" spans="1:20" x14ac:dyDescent="0.25">
      <c r="A9686" s="5">
        <f>9679</f>
      </c>
      <c r="B9686" s="5" t="s">
        <v>9705</v>
      </c>
      <c r="C9686" s="5" t="s">
        <v>26</v>
      </c>
      <c r="D9686" s="5" t="s">
        <v>26</v>
      </c>
      <c r="E9686" s="5">
        <v>0</v>
      </c>
      <c r="F9686" s="5">
        <v>0</v>
      </c>
      <c r="G9686" s="5">
        <v>0</v>
      </c>
      <c r="H9686" s="5">
        <v>0</v>
      </c>
      <c r="I9686" s="5">
        <v>0</v>
      </c>
      <c r="J9686" s="5">
        <v>0</v>
      </c>
      <c r="K9686" s="5">
        <v>0</v>
      </c>
      <c r="L9686" s="5">
        <v>0</v>
      </c>
      <c r="M9686" s="5">
        <v>0</v>
      </c>
      <c r="N9686" s="5">
        <v>0</v>
      </c>
      <c r="O9686" s="5">
        <v>0</v>
      </c>
      <c r="P9686" s="5">
        <v>10</v>
      </c>
      <c r="Q9686" s="5">
        <v>0</v>
      </c>
      <c r="R9686" s="5">
        <v>0</v>
      </c>
      <c r="S9686" s="5" t="s">
        <v>26</v>
      </c>
      <c r="T9686" s="5"/>
    </row>
    <row r="9687" spans="1:20" x14ac:dyDescent="0.25">
      <c r="A9687" s="5">
        <f>9680</f>
      </c>
      <c r="B9687" s="5" t="s">
        <v>9706</v>
      </c>
      <c r="C9687" s="5" t="s">
        <v>26</v>
      </c>
      <c r="D9687" s="5" t="s">
        <v>26</v>
      </c>
      <c r="E9687" s="5">
        <v>0</v>
      </c>
      <c r="F9687" s="5">
        <v>0</v>
      </c>
      <c r="G9687" s="5">
        <v>0</v>
      </c>
      <c r="H9687" s="5">
        <v>0</v>
      </c>
      <c r="I9687" s="5">
        <v>0</v>
      </c>
      <c r="J9687" s="5">
        <v>0</v>
      </c>
      <c r="K9687" s="5">
        <v>0</v>
      </c>
      <c r="L9687" s="5">
        <v>0</v>
      </c>
      <c r="M9687" s="5">
        <v>0</v>
      </c>
      <c r="N9687" s="5">
        <v>0</v>
      </c>
      <c r="O9687" s="5">
        <v>0</v>
      </c>
      <c r="P9687" s="5">
        <v>10</v>
      </c>
      <c r="Q9687" s="5">
        <v>0</v>
      </c>
      <c r="R9687" s="5">
        <v>0</v>
      </c>
      <c r="S9687" s="5" t="s">
        <v>26</v>
      </c>
      <c r="T9687" s="5"/>
    </row>
    <row r="9688" spans="1:20" x14ac:dyDescent="0.25">
      <c r="A9688" s="5">
        <f>9681</f>
      </c>
      <c r="B9688" s="5" t="s">
        <v>9707</v>
      </c>
      <c r="C9688" s="5" t="s">
        <v>26</v>
      </c>
      <c r="D9688" s="5" t="s">
        <v>26</v>
      </c>
      <c r="E9688" s="5">
        <v>0</v>
      </c>
      <c r="F9688" s="5">
        <v>0</v>
      </c>
      <c r="G9688" s="5">
        <v>0</v>
      </c>
      <c r="H9688" s="5">
        <v>0</v>
      </c>
      <c r="I9688" s="5">
        <v>0</v>
      </c>
      <c r="J9688" s="5">
        <v>0</v>
      </c>
      <c r="K9688" s="5">
        <v>0</v>
      </c>
      <c r="L9688" s="5">
        <v>0</v>
      </c>
      <c r="M9688" s="5">
        <v>0</v>
      </c>
      <c r="N9688" s="5">
        <v>0</v>
      </c>
      <c r="O9688" s="5">
        <v>0</v>
      </c>
      <c r="P9688" s="5">
        <v>10</v>
      </c>
      <c r="Q9688" s="5">
        <v>0</v>
      </c>
      <c r="R9688" s="5">
        <v>0</v>
      </c>
      <c r="S9688" s="5" t="s">
        <v>26</v>
      </c>
      <c r="T9688" s="5"/>
    </row>
    <row r="9689" spans="1:20" x14ac:dyDescent="0.25">
      <c r="A9689" s="5">
        <f>9682</f>
      </c>
      <c r="B9689" s="5" t="s">
        <v>9708</v>
      </c>
      <c r="C9689" s="5" t="s">
        <v>26</v>
      </c>
      <c r="D9689" s="5" t="s">
        <v>26</v>
      </c>
      <c r="E9689" s="5">
        <v>0</v>
      </c>
      <c r="F9689" s="5">
        <v>0</v>
      </c>
      <c r="G9689" s="5">
        <v>0</v>
      </c>
      <c r="H9689" s="5">
        <v>0</v>
      </c>
      <c r="I9689" s="5">
        <v>0</v>
      </c>
      <c r="J9689" s="5">
        <v>0</v>
      </c>
      <c r="K9689" s="5">
        <v>0</v>
      </c>
      <c r="L9689" s="5">
        <v>0</v>
      </c>
      <c r="M9689" s="5">
        <v>0</v>
      </c>
      <c r="N9689" s="5">
        <v>0</v>
      </c>
      <c r="O9689" s="5">
        <v>0</v>
      </c>
      <c r="P9689" s="5">
        <v>10</v>
      </c>
      <c r="Q9689" s="5">
        <v>0</v>
      </c>
      <c r="R9689" s="5">
        <v>0</v>
      </c>
      <c r="S9689" s="5" t="s">
        <v>26</v>
      </c>
      <c r="T9689" s="5"/>
    </row>
    <row r="9690" spans="1:20" x14ac:dyDescent="0.25">
      <c r="A9690" s="5">
        <f>9683</f>
      </c>
      <c r="B9690" s="5" t="s">
        <v>9709</v>
      </c>
      <c r="C9690" s="5" t="s">
        <v>26</v>
      </c>
      <c r="D9690" s="5" t="s">
        <v>26</v>
      </c>
      <c r="E9690" s="5">
        <v>0</v>
      </c>
      <c r="F9690" s="5">
        <v>0</v>
      </c>
      <c r="G9690" s="5">
        <v>0</v>
      </c>
      <c r="H9690" s="5">
        <v>0</v>
      </c>
      <c r="I9690" s="5">
        <v>0</v>
      </c>
      <c r="J9690" s="5">
        <v>0</v>
      </c>
      <c r="K9690" s="5">
        <v>0</v>
      </c>
      <c r="L9690" s="5">
        <v>0</v>
      </c>
      <c r="M9690" s="5">
        <v>0</v>
      </c>
      <c r="N9690" s="5">
        <v>0</v>
      </c>
      <c r="O9690" s="5">
        <v>0</v>
      </c>
      <c r="P9690" s="5">
        <v>10</v>
      </c>
      <c r="Q9690" s="5">
        <v>0</v>
      </c>
      <c r="R9690" s="5">
        <v>0</v>
      </c>
      <c r="S9690" s="5" t="s">
        <v>26</v>
      </c>
      <c r="T9690" s="5"/>
    </row>
    <row r="9691" spans="1:20" x14ac:dyDescent="0.25">
      <c r="A9691" s="5">
        <f>9684</f>
      </c>
      <c r="B9691" s="5" t="s">
        <v>9710</v>
      </c>
      <c r="C9691" s="5" t="s">
        <v>26</v>
      </c>
      <c r="D9691" s="5" t="s">
        <v>26</v>
      </c>
      <c r="E9691" s="5">
        <v>0</v>
      </c>
      <c r="F9691" s="5">
        <v>0</v>
      </c>
      <c r="G9691" s="5">
        <v>0</v>
      </c>
      <c r="H9691" s="5">
        <v>0</v>
      </c>
      <c r="I9691" s="5">
        <v>0</v>
      </c>
      <c r="J9691" s="5">
        <v>0</v>
      </c>
      <c r="K9691" s="5">
        <v>0</v>
      </c>
      <c r="L9691" s="5">
        <v>0</v>
      </c>
      <c r="M9691" s="5">
        <v>0</v>
      </c>
      <c r="N9691" s="5">
        <v>0</v>
      </c>
      <c r="O9691" s="5">
        <v>0</v>
      </c>
      <c r="P9691" s="5">
        <v>10</v>
      </c>
      <c r="Q9691" s="5">
        <v>0</v>
      </c>
      <c r="R9691" s="5">
        <v>0</v>
      </c>
      <c r="S9691" s="5" t="s">
        <v>26</v>
      </c>
      <c r="T9691" s="5"/>
    </row>
    <row r="9692" spans="1:20" x14ac:dyDescent="0.25">
      <c r="A9692" s="5">
        <f>9685</f>
      </c>
      <c r="B9692" s="5" t="s">
        <v>9711</v>
      </c>
      <c r="C9692" s="5" t="s">
        <v>26</v>
      </c>
      <c r="D9692" s="5" t="s">
        <v>26</v>
      </c>
      <c r="E9692" s="5">
        <v>0</v>
      </c>
      <c r="F9692" s="5">
        <v>0</v>
      </c>
      <c r="G9692" s="5">
        <v>0</v>
      </c>
      <c r="H9692" s="5">
        <v>0</v>
      </c>
      <c r="I9692" s="5">
        <v>0</v>
      </c>
      <c r="J9692" s="5">
        <v>0</v>
      </c>
      <c r="K9692" s="5">
        <v>0</v>
      </c>
      <c r="L9692" s="5">
        <v>0</v>
      </c>
      <c r="M9692" s="5">
        <v>0</v>
      </c>
      <c r="N9692" s="5">
        <v>0</v>
      </c>
      <c r="O9692" s="5">
        <v>0</v>
      </c>
      <c r="P9692" s="5">
        <v>10</v>
      </c>
      <c r="Q9692" s="5">
        <v>0</v>
      </c>
      <c r="R9692" s="5">
        <v>0</v>
      </c>
      <c r="S9692" s="5" t="s">
        <v>26</v>
      </c>
      <c r="T9692" s="5"/>
    </row>
    <row r="9693" spans="1:20" x14ac:dyDescent="0.25">
      <c r="A9693" s="5">
        <f>9686</f>
      </c>
      <c r="B9693" s="5" t="s">
        <v>9712</v>
      </c>
      <c r="C9693" s="5" t="s">
        <v>26</v>
      </c>
      <c r="D9693" s="5" t="s">
        <v>26</v>
      </c>
      <c r="E9693" s="5">
        <v>0</v>
      </c>
      <c r="F9693" s="5">
        <v>0</v>
      </c>
      <c r="G9693" s="5">
        <v>0</v>
      </c>
      <c r="H9693" s="5">
        <v>0</v>
      </c>
      <c r="I9693" s="5">
        <v>0</v>
      </c>
      <c r="J9693" s="5">
        <v>0</v>
      </c>
      <c r="K9693" s="5">
        <v>0</v>
      </c>
      <c r="L9693" s="5">
        <v>0</v>
      </c>
      <c r="M9693" s="5">
        <v>0</v>
      </c>
      <c r="N9693" s="5">
        <v>0</v>
      </c>
      <c r="O9693" s="5">
        <v>0</v>
      </c>
      <c r="P9693" s="5">
        <v>10</v>
      </c>
      <c r="Q9693" s="5">
        <v>0</v>
      </c>
      <c r="R9693" s="5">
        <v>0</v>
      </c>
      <c r="S9693" s="5" t="s">
        <v>26</v>
      </c>
      <c r="T9693" s="5"/>
    </row>
    <row r="9694" spans="1:20" x14ac:dyDescent="0.25">
      <c r="A9694" s="5">
        <f>9687</f>
      </c>
      <c r="B9694" s="5" t="s">
        <v>9713</v>
      </c>
      <c r="C9694" s="5" t="s">
        <v>26</v>
      </c>
      <c r="D9694" s="5" t="s">
        <v>26</v>
      </c>
      <c r="E9694" s="5">
        <v>0</v>
      </c>
      <c r="F9694" s="5">
        <v>0</v>
      </c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5">
        <v>0</v>
      </c>
      <c r="M9694" s="5">
        <v>0</v>
      </c>
      <c r="N9694" s="5">
        <v>0</v>
      </c>
      <c r="O9694" s="5">
        <v>0</v>
      </c>
      <c r="P9694" s="5">
        <v>10</v>
      </c>
      <c r="Q9694" s="5">
        <v>0</v>
      </c>
      <c r="R9694" s="5">
        <v>0</v>
      </c>
      <c r="S9694" s="5" t="s">
        <v>26</v>
      </c>
      <c r="T9694" s="5"/>
    </row>
    <row r="9695" spans="1:20" x14ac:dyDescent="0.25">
      <c r="A9695" s="5">
        <f>9688</f>
      </c>
      <c r="B9695" s="5" t="s">
        <v>9714</v>
      </c>
      <c r="C9695" s="5" t="s">
        <v>26</v>
      </c>
      <c r="D9695" s="5" t="s">
        <v>26</v>
      </c>
      <c r="E9695" s="5">
        <v>0</v>
      </c>
      <c r="F9695" s="5">
        <v>0</v>
      </c>
      <c r="G9695" s="5">
        <v>0</v>
      </c>
      <c r="H9695" s="5">
        <v>0</v>
      </c>
      <c r="I9695" s="5">
        <v>0</v>
      </c>
      <c r="J9695" s="5">
        <v>0</v>
      </c>
      <c r="K9695" s="5">
        <v>0</v>
      </c>
      <c r="L9695" s="5">
        <v>0</v>
      </c>
      <c r="M9695" s="5">
        <v>0</v>
      </c>
      <c r="N9695" s="5">
        <v>0</v>
      </c>
      <c r="O9695" s="5">
        <v>0</v>
      </c>
      <c r="P9695" s="5">
        <v>10</v>
      </c>
      <c r="Q9695" s="5">
        <v>0</v>
      </c>
      <c r="R9695" s="5">
        <v>0</v>
      </c>
      <c r="S9695" s="5" t="s">
        <v>26</v>
      </c>
      <c r="T9695" s="5"/>
    </row>
    <row r="9696" spans="1:20" x14ac:dyDescent="0.25">
      <c r="A9696" s="5">
        <f>9689</f>
      </c>
      <c r="B9696" s="5" t="s">
        <v>9715</v>
      </c>
      <c r="C9696" s="5" t="s">
        <v>26</v>
      </c>
      <c r="D9696" s="5" t="s">
        <v>26</v>
      </c>
      <c r="E9696" s="5">
        <v>0</v>
      </c>
      <c r="F9696" s="5">
        <v>0</v>
      </c>
      <c r="G9696" s="5">
        <v>0</v>
      </c>
      <c r="H9696" s="5">
        <v>0</v>
      </c>
      <c r="I9696" s="5">
        <v>0</v>
      </c>
      <c r="J9696" s="5">
        <v>0</v>
      </c>
      <c r="K9696" s="5">
        <v>0</v>
      </c>
      <c r="L9696" s="5">
        <v>0</v>
      </c>
      <c r="M9696" s="5">
        <v>0</v>
      </c>
      <c r="N9696" s="5">
        <v>0</v>
      </c>
      <c r="O9696" s="5">
        <v>0</v>
      </c>
      <c r="P9696" s="5">
        <v>10</v>
      </c>
      <c r="Q9696" s="5">
        <v>0</v>
      </c>
      <c r="R9696" s="5">
        <v>0</v>
      </c>
      <c r="S9696" s="5" t="s">
        <v>26</v>
      </c>
      <c r="T9696" s="5"/>
    </row>
    <row r="9697" spans="1:20" x14ac:dyDescent="0.25">
      <c r="A9697" s="5">
        <f>9690</f>
      </c>
      <c r="B9697" s="5" t="s">
        <v>9716</v>
      </c>
      <c r="C9697" s="5" t="s">
        <v>26</v>
      </c>
      <c r="D9697" s="5" t="s">
        <v>26</v>
      </c>
      <c r="E9697" s="5">
        <v>0</v>
      </c>
      <c r="F9697" s="5">
        <v>0</v>
      </c>
      <c r="G9697" s="5">
        <v>0</v>
      </c>
      <c r="H9697" s="5">
        <v>0</v>
      </c>
      <c r="I9697" s="5">
        <v>0</v>
      </c>
      <c r="J9697" s="5">
        <v>0</v>
      </c>
      <c r="K9697" s="5">
        <v>0</v>
      </c>
      <c r="L9697" s="5">
        <v>0</v>
      </c>
      <c r="M9697" s="5">
        <v>0</v>
      </c>
      <c r="N9697" s="5">
        <v>0</v>
      </c>
      <c r="O9697" s="5">
        <v>0</v>
      </c>
      <c r="P9697" s="5">
        <v>10</v>
      </c>
      <c r="Q9697" s="5">
        <v>0</v>
      </c>
      <c r="R9697" s="5">
        <v>0</v>
      </c>
      <c r="S9697" s="5" t="s">
        <v>26</v>
      </c>
      <c r="T9697" s="5"/>
    </row>
    <row r="9698" spans="1:20" x14ac:dyDescent="0.25">
      <c r="A9698" s="5">
        <f>9691</f>
      </c>
      <c r="B9698" s="5" t="s">
        <v>9717</v>
      </c>
      <c r="C9698" s="5" t="s">
        <v>26</v>
      </c>
      <c r="D9698" s="5" t="s">
        <v>26</v>
      </c>
      <c r="E9698" s="5">
        <v>0</v>
      </c>
      <c r="F9698" s="5">
        <v>0</v>
      </c>
      <c r="G9698" s="5">
        <v>0</v>
      </c>
      <c r="H9698" s="5">
        <v>0</v>
      </c>
      <c r="I9698" s="5">
        <v>0</v>
      </c>
      <c r="J9698" s="5">
        <v>0</v>
      </c>
      <c r="K9698" s="5">
        <v>0</v>
      </c>
      <c r="L9698" s="5">
        <v>0</v>
      </c>
      <c r="M9698" s="5">
        <v>0</v>
      </c>
      <c r="N9698" s="5">
        <v>0</v>
      </c>
      <c r="O9698" s="5">
        <v>0</v>
      </c>
      <c r="P9698" s="5">
        <v>10</v>
      </c>
      <c r="Q9698" s="5">
        <v>0</v>
      </c>
      <c r="R9698" s="5">
        <v>0</v>
      </c>
      <c r="S9698" s="5" t="s">
        <v>26</v>
      </c>
      <c r="T9698" s="5"/>
    </row>
    <row r="9699" spans="1:20" x14ac:dyDescent="0.25">
      <c r="A9699" s="5">
        <f>9692</f>
      </c>
      <c r="B9699" s="5" t="s">
        <v>9718</v>
      </c>
      <c r="C9699" s="5" t="s">
        <v>26</v>
      </c>
      <c r="D9699" s="5" t="s">
        <v>26</v>
      </c>
      <c r="E9699" s="5">
        <v>0</v>
      </c>
      <c r="F9699" s="5">
        <v>0</v>
      </c>
      <c r="G9699" s="5">
        <v>0</v>
      </c>
      <c r="H9699" s="5">
        <v>0</v>
      </c>
      <c r="I9699" s="5">
        <v>0</v>
      </c>
      <c r="J9699" s="5">
        <v>0</v>
      </c>
      <c r="K9699" s="5">
        <v>0</v>
      </c>
      <c r="L9699" s="5">
        <v>0</v>
      </c>
      <c r="M9699" s="5">
        <v>0</v>
      </c>
      <c r="N9699" s="5">
        <v>0</v>
      </c>
      <c r="O9699" s="5">
        <v>0</v>
      </c>
      <c r="P9699" s="5">
        <v>10</v>
      </c>
      <c r="Q9699" s="5">
        <v>0</v>
      </c>
      <c r="R9699" s="5">
        <v>0</v>
      </c>
      <c r="S9699" s="5" t="s">
        <v>26</v>
      </c>
      <c r="T9699" s="5"/>
    </row>
    <row r="9700" spans="1:20" x14ac:dyDescent="0.25">
      <c r="A9700" s="5">
        <f>9693</f>
      </c>
      <c r="B9700" s="5" t="s">
        <v>9719</v>
      </c>
      <c r="C9700" s="5" t="s">
        <v>26</v>
      </c>
      <c r="D9700" s="5" t="s">
        <v>26</v>
      </c>
      <c r="E9700" s="5">
        <v>0</v>
      </c>
      <c r="F9700" s="5">
        <v>0</v>
      </c>
      <c r="G9700" s="5">
        <v>0</v>
      </c>
      <c r="H9700" s="5">
        <v>0</v>
      </c>
      <c r="I9700" s="5">
        <v>0</v>
      </c>
      <c r="J9700" s="5">
        <v>0</v>
      </c>
      <c r="K9700" s="5">
        <v>0</v>
      </c>
      <c r="L9700" s="5">
        <v>0</v>
      </c>
      <c r="M9700" s="5">
        <v>0</v>
      </c>
      <c r="N9700" s="5">
        <v>0</v>
      </c>
      <c r="O9700" s="5">
        <v>0</v>
      </c>
      <c r="P9700" s="5">
        <v>10</v>
      </c>
      <c r="Q9700" s="5">
        <v>0</v>
      </c>
      <c r="R9700" s="5">
        <v>0</v>
      </c>
      <c r="S9700" s="5" t="s">
        <v>26</v>
      </c>
      <c r="T9700" s="5"/>
    </row>
    <row r="9701" spans="1:20" x14ac:dyDescent="0.25">
      <c r="A9701" s="5">
        <f>9694</f>
      </c>
      <c r="B9701" s="5" t="s">
        <v>9720</v>
      </c>
      <c r="C9701" s="5" t="s">
        <v>26</v>
      </c>
      <c r="D9701" s="5" t="s">
        <v>26</v>
      </c>
      <c r="E9701" s="5">
        <v>0</v>
      </c>
      <c r="F9701" s="5">
        <v>0</v>
      </c>
      <c r="G9701" s="5">
        <v>0</v>
      </c>
      <c r="H9701" s="5">
        <v>0</v>
      </c>
      <c r="I9701" s="5">
        <v>0</v>
      </c>
      <c r="J9701" s="5">
        <v>0</v>
      </c>
      <c r="K9701" s="5">
        <v>0</v>
      </c>
      <c r="L9701" s="5">
        <v>0</v>
      </c>
      <c r="M9701" s="5">
        <v>0</v>
      </c>
      <c r="N9701" s="5">
        <v>0</v>
      </c>
      <c r="O9701" s="5">
        <v>0</v>
      </c>
      <c r="P9701" s="5">
        <v>10</v>
      </c>
      <c r="Q9701" s="5">
        <v>0</v>
      </c>
      <c r="R9701" s="5">
        <v>0</v>
      </c>
      <c r="S9701" s="5" t="s">
        <v>26</v>
      </c>
      <c r="T9701" s="5"/>
    </row>
    <row r="9702" spans="1:20" x14ac:dyDescent="0.25">
      <c r="A9702" s="5">
        <f>9695</f>
      </c>
      <c r="B9702" s="5" t="s">
        <v>9721</v>
      </c>
      <c r="C9702" s="5" t="s">
        <v>26</v>
      </c>
      <c r="D9702" s="5" t="s">
        <v>26</v>
      </c>
      <c r="E9702" s="5">
        <v>0</v>
      </c>
      <c r="F9702" s="5">
        <v>0</v>
      </c>
      <c r="G9702" s="5">
        <v>0</v>
      </c>
      <c r="H9702" s="5">
        <v>0</v>
      </c>
      <c r="I9702" s="5">
        <v>0</v>
      </c>
      <c r="J9702" s="5">
        <v>0</v>
      </c>
      <c r="K9702" s="5">
        <v>0</v>
      </c>
      <c r="L9702" s="5">
        <v>0</v>
      </c>
      <c r="M9702" s="5">
        <v>0</v>
      </c>
      <c r="N9702" s="5">
        <v>0</v>
      </c>
      <c r="O9702" s="5">
        <v>0</v>
      </c>
      <c r="P9702" s="5">
        <v>10</v>
      </c>
      <c r="Q9702" s="5">
        <v>0</v>
      </c>
      <c r="R9702" s="5">
        <v>0</v>
      </c>
      <c r="S9702" s="5" t="s">
        <v>26</v>
      </c>
      <c r="T9702" s="5"/>
    </row>
    <row r="9703" spans="1:20" x14ac:dyDescent="0.25">
      <c r="A9703" s="5">
        <f>9696</f>
      </c>
      <c r="B9703" s="5" t="s">
        <v>9722</v>
      </c>
      <c r="C9703" s="5" t="s">
        <v>26</v>
      </c>
      <c r="D9703" s="5" t="s">
        <v>26</v>
      </c>
      <c r="E9703" s="5">
        <v>0</v>
      </c>
      <c r="F9703" s="5">
        <v>0</v>
      </c>
      <c r="G9703" s="5">
        <v>0</v>
      </c>
      <c r="H9703" s="5">
        <v>0</v>
      </c>
      <c r="I9703" s="5">
        <v>0</v>
      </c>
      <c r="J9703" s="5">
        <v>0</v>
      </c>
      <c r="K9703" s="5">
        <v>0</v>
      </c>
      <c r="L9703" s="5">
        <v>0</v>
      </c>
      <c r="M9703" s="5">
        <v>0</v>
      </c>
      <c r="N9703" s="5">
        <v>0</v>
      </c>
      <c r="O9703" s="5">
        <v>0</v>
      </c>
      <c r="P9703" s="5">
        <v>10</v>
      </c>
      <c r="Q9703" s="5">
        <v>0</v>
      </c>
      <c r="R9703" s="5">
        <v>0</v>
      </c>
      <c r="S9703" s="5" t="s">
        <v>26</v>
      </c>
      <c r="T9703" s="5"/>
    </row>
    <row r="9704" spans="1:20" x14ac:dyDescent="0.25">
      <c r="A9704" s="5">
        <f>9697</f>
      </c>
      <c r="B9704" s="5" t="s">
        <v>9723</v>
      </c>
      <c r="C9704" s="5" t="s">
        <v>26</v>
      </c>
      <c r="D9704" s="5" t="s">
        <v>26</v>
      </c>
      <c r="E9704" s="5">
        <v>0</v>
      </c>
      <c r="F9704" s="5">
        <v>0</v>
      </c>
      <c r="G9704" s="5">
        <v>0</v>
      </c>
      <c r="H9704" s="5">
        <v>0</v>
      </c>
      <c r="I9704" s="5">
        <v>0</v>
      </c>
      <c r="J9704" s="5">
        <v>0</v>
      </c>
      <c r="K9704" s="5">
        <v>0</v>
      </c>
      <c r="L9704" s="5">
        <v>0</v>
      </c>
      <c r="M9704" s="5">
        <v>0</v>
      </c>
      <c r="N9704" s="5">
        <v>0</v>
      </c>
      <c r="O9704" s="5">
        <v>0</v>
      </c>
      <c r="P9704" s="5">
        <v>10</v>
      </c>
      <c r="Q9704" s="5">
        <v>0</v>
      </c>
      <c r="R9704" s="5">
        <v>0</v>
      </c>
      <c r="S9704" s="5" t="s">
        <v>26</v>
      </c>
      <c r="T9704" s="5"/>
    </row>
    <row r="9705" spans="1:20" x14ac:dyDescent="0.25">
      <c r="A9705" s="5">
        <f>9698</f>
      </c>
      <c r="B9705" s="5" t="s">
        <v>9724</v>
      </c>
      <c r="C9705" s="5" t="s">
        <v>26</v>
      </c>
      <c r="D9705" s="5" t="s">
        <v>26</v>
      </c>
      <c r="E9705" s="5">
        <v>0</v>
      </c>
      <c r="F9705" s="5">
        <v>0</v>
      </c>
      <c r="G9705" s="5">
        <v>0</v>
      </c>
      <c r="H9705" s="5">
        <v>0</v>
      </c>
      <c r="I9705" s="5">
        <v>0</v>
      </c>
      <c r="J9705" s="5">
        <v>0</v>
      </c>
      <c r="K9705" s="5">
        <v>0</v>
      </c>
      <c r="L9705" s="5">
        <v>0</v>
      </c>
      <c r="M9705" s="5">
        <v>0</v>
      </c>
      <c r="N9705" s="5">
        <v>0</v>
      </c>
      <c r="O9705" s="5">
        <v>0</v>
      </c>
      <c r="P9705" s="5">
        <v>10</v>
      </c>
      <c r="Q9705" s="5">
        <v>0</v>
      </c>
      <c r="R9705" s="5">
        <v>0</v>
      </c>
      <c r="S9705" s="5" t="s">
        <v>26</v>
      </c>
      <c r="T9705" s="5"/>
    </row>
    <row r="9706" spans="1:20" x14ac:dyDescent="0.25">
      <c r="A9706" s="5">
        <f>9699</f>
      </c>
      <c r="B9706" s="5" t="s">
        <v>9725</v>
      </c>
      <c r="C9706" s="5" t="s">
        <v>26</v>
      </c>
      <c r="D9706" s="5" t="s">
        <v>26</v>
      </c>
      <c r="E9706" s="5">
        <v>0</v>
      </c>
      <c r="F9706" s="5">
        <v>0</v>
      </c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5">
        <v>0</v>
      </c>
      <c r="M9706" s="5">
        <v>0</v>
      </c>
      <c r="N9706" s="5">
        <v>0</v>
      </c>
      <c r="O9706" s="5">
        <v>0</v>
      </c>
      <c r="P9706" s="5">
        <v>10</v>
      </c>
      <c r="Q9706" s="5">
        <v>0</v>
      </c>
      <c r="R9706" s="5">
        <v>0</v>
      </c>
      <c r="S9706" s="5" t="s">
        <v>26</v>
      </c>
      <c r="T9706" s="5"/>
    </row>
    <row r="9707" spans="1:20" x14ac:dyDescent="0.25">
      <c r="A9707" s="5">
        <f>9700</f>
      </c>
      <c r="B9707" s="5" t="s">
        <v>9726</v>
      </c>
      <c r="C9707" s="5" t="s">
        <v>26</v>
      </c>
      <c r="D9707" s="5" t="s">
        <v>26</v>
      </c>
      <c r="E9707" s="5">
        <v>0</v>
      </c>
      <c r="F9707" s="5">
        <v>0</v>
      </c>
      <c r="G9707" s="5">
        <v>0</v>
      </c>
      <c r="H9707" s="5">
        <v>0</v>
      </c>
      <c r="I9707" s="5">
        <v>0</v>
      </c>
      <c r="J9707" s="5">
        <v>0</v>
      </c>
      <c r="K9707" s="5">
        <v>0</v>
      </c>
      <c r="L9707" s="5">
        <v>0</v>
      </c>
      <c r="M9707" s="5">
        <v>0</v>
      </c>
      <c r="N9707" s="5">
        <v>0</v>
      </c>
      <c r="O9707" s="5">
        <v>0</v>
      </c>
      <c r="P9707" s="5">
        <v>10</v>
      </c>
      <c r="Q9707" s="5">
        <v>0</v>
      </c>
      <c r="R9707" s="5">
        <v>0</v>
      </c>
      <c r="S9707" s="5" t="s">
        <v>26</v>
      </c>
      <c r="T9707" s="5"/>
    </row>
    <row r="9708" spans="1:20" x14ac:dyDescent="0.25">
      <c r="A9708" s="5">
        <f>9701</f>
      </c>
      <c r="B9708" s="5" t="s">
        <v>9727</v>
      </c>
      <c r="C9708" s="5" t="s">
        <v>26</v>
      </c>
      <c r="D9708" s="5" t="s">
        <v>26</v>
      </c>
      <c r="E9708" s="5">
        <v>0</v>
      </c>
      <c r="F9708" s="5">
        <v>0</v>
      </c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5">
        <v>0</v>
      </c>
      <c r="M9708" s="5">
        <v>0</v>
      </c>
      <c r="N9708" s="5">
        <v>0</v>
      </c>
      <c r="O9708" s="5">
        <v>0</v>
      </c>
      <c r="P9708" s="5">
        <v>10</v>
      </c>
      <c r="Q9708" s="5">
        <v>0</v>
      </c>
      <c r="R9708" s="5">
        <v>0</v>
      </c>
      <c r="S9708" s="5" t="s">
        <v>26</v>
      </c>
      <c r="T9708" s="5"/>
    </row>
    <row r="9709" spans="1:20" x14ac:dyDescent="0.25">
      <c r="A9709" s="5">
        <f>9702</f>
      </c>
      <c r="B9709" s="5" t="s">
        <v>9728</v>
      </c>
      <c r="C9709" s="5" t="s">
        <v>26</v>
      </c>
      <c r="D9709" s="5" t="s">
        <v>26</v>
      </c>
      <c r="E9709" s="5">
        <v>0</v>
      </c>
      <c r="F9709" s="5">
        <v>0</v>
      </c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5">
        <v>0</v>
      </c>
      <c r="M9709" s="5">
        <v>0</v>
      </c>
      <c r="N9709" s="5">
        <v>0</v>
      </c>
      <c r="O9709" s="5">
        <v>0</v>
      </c>
      <c r="P9709" s="5">
        <v>10</v>
      </c>
      <c r="Q9709" s="5">
        <v>0</v>
      </c>
      <c r="R9709" s="5">
        <v>0</v>
      </c>
      <c r="S9709" s="5" t="s">
        <v>26</v>
      </c>
      <c r="T9709" s="5"/>
    </row>
    <row r="9710" spans="1:20" x14ac:dyDescent="0.25">
      <c r="A9710" s="5">
        <f>9703</f>
      </c>
      <c r="B9710" s="5" t="s">
        <v>9729</v>
      </c>
      <c r="C9710" s="5" t="s">
        <v>26</v>
      </c>
      <c r="D9710" s="5" t="s">
        <v>26</v>
      </c>
      <c r="E9710" s="5">
        <v>0</v>
      </c>
      <c r="F9710" s="5">
        <v>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5">
        <v>0</v>
      </c>
      <c r="M9710" s="5">
        <v>0</v>
      </c>
      <c r="N9710" s="5">
        <v>0</v>
      </c>
      <c r="O9710" s="5">
        <v>0</v>
      </c>
      <c r="P9710" s="5">
        <v>10</v>
      </c>
      <c r="Q9710" s="5">
        <v>0</v>
      </c>
      <c r="R9710" s="5">
        <v>0</v>
      </c>
      <c r="S9710" s="5" t="s">
        <v>26</v>
      </c>
      <c r="T9710" s="5"/>
    </row>
    <row r="9711" spans="1:20" x14ac:dyDescent="0.25">
      <c r="A9711" s="5">
        <f>9704</f>
      </c>
      <c r="B9711" s="5" t="s">
        <v>9730</v>
      </c>
      <c r="C9711" s="5" t="s">
        <v>26</v>
      </c>
      <c r="D9711" s="5" t="s">
        <v>26</v>
      </c>
      <c r="E9711" s="5">
        <v>0</v>
      </c>
      <c r="F9711" s="5">
        <v>0</v>
      </c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5">
        <v>0</v>
      </c>
      <c r="M9711" s="5">
        <v>0</v>
      </c>
      <c r="N9711" s="5">
        <v>0</v>
      </c>
      <c r="O9711" s="5">
        <v>0</v>
      </c>
      <c r="P9711" s="5">
        <v>10</v>
      </c>
      <c r="Q9711" s="5">
        <v>0</v>
      </c>
      <c r="R9711" s="5">
        <v>0</v>
      </c>
      <c r="S9711" s="5" t="s">
        <v>26</v>
      </c>
      <c r="T9711" s="5"/>
    </row>
    <row r="9712" spans="1:20" x14ac:dyDescent="0.25">
      <c r="A9712" s="5">
        <f>9705</f>
      </c>
      <c r="B9712" s="5" t="s">
        <v>9731</v>
      </c>
      <c r="C9712" s="5" t="s">
        <v>26</v>
      </c>
      <c r="D9712" s="5" t="s">
        <v>26</v>
      </c>
      <c r="E9712" s="5">
        <v>0</v>
      </c>
      <c r="F9712" s="5">
        <v>0</v>
      </c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5">
        <v>0</v>
      </c>
      <c r="M9712" s="5">
        <v>0</v>
      </c>
      <c r="N9712" s="5">
        <v>0</v>
      </c>
      <c r="O9712" s="5">
        <v>0</v>
      </c>
      <c r="P9712" s="5">
        <v>10</v>
      </c>
      <c r="Q9712" s="5">
        <v>0</v>
      </c>
      <c r="R9712" s="5">
        <v>0</v>
      </c>
      <c r="S9712" s="5" t="s">
        <v>26</v>
      </c>
      <c r="T9712" s="5"/>
    </row>
    <row r="9713" spans="1:20" x14ac:dyDescent="0.25">
      <c r="A9713" s="5">
        <f>9706</f>
      </c>
      <c r="B9713" s="5" t="s">
        <v>9732</v>
      </c>
      <c r="C9713" s="5" t="s">
        <v>26</v>
      </c>
      <c r="D9713" s="5" t="s">
        <v>26</v>
      </c>
      <c r="E9713" s="5">
        <v>0</v>
      </c>
      <c r="F9713" s="5">
        <v>0</v>
      </c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5">
        <v>0</v>
      </c>
      <c r="M9713" s="5">
        <v>0</v>
      </c>
      <c r="N9713" s="5">
        <v>0</v>
      </c>
      <c r="O9713" s="5">
        <v>0</v>
      </c>
      <c r="P9713" s="5">
        <v>10</v>
      </c>
      <c r="Q9713" s="5">
        <v>0</v>
      </c>
      <c r="R9713" s="5">
        <v>0</v>
      </c>
      <c r="S9713" s="5" t="s">
        <v>26</v>
      </c>
      <c r="T9713" s="5"/>
    </row>
    <row r="9714" spans="1:20" x14ac:dyDescent="0.25">
      <c r="A9714" s="5">
        <f>9707</f>
      </c>
      <c r="B9714" s="5" t="s">
        <v>9733</v>
      </c>
      <c r="C9714" s="5" t="s">
        <v>26</v>
      </c>
      <c r="D9714" s="5" t="s">
        <v>26</v>
      </c>
      <c r="E9714" s="5">
        <v>0</v>
      </c>
      <c r="F9714" s="5">
        <v>0</v>
      </c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5">
        <v>0</v>
      </c>
      <c r="M9714" s="5">
        <v>0</v>
      </c>
      <c r="N9714" s="5">
        <v>0</v>
      </c>
      <c r="O9714" s="5">
        <v>0</v>
      </c>
      <c r="P9714" s="5">
        <v>10</v>
      </c>
      <c r="Q9714" s="5">
        <v>0</v>
      </c>
      <c r="R9714" s="5">
        <v>0</v>
      </c>
      <c r="S9714" s="5" t="s">
        <v>26</v>
      </c>
      <c r="T9714" s="5"/>
    </row>
    <row r="9715" spans="1:20" x14ac:dyDescent="0.25">
      <c r="A9715" s="5">
        <f>9708</f>
      </c>
      <c r="B9715" s="5" t="s">
        <v>9734</v>
      </c>
      <c r="C9715" s="5" t="s">
        <v>26</v>
      </c>
      <c r="D9715" s="5" t="s">
        <v>26</v>
      </c>
      <c r="E9715" s="5">
        <v>0</v>
      </c>
      <c r="F9715" s="5">
        <v>0</v>
      </c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5">
        <v>0</v>
      </c>
      <c r="M9715" s="5">
        <v>0</v>
      </c>
      <c r="N9715" s="5">
        <v>0</v>
      </c>
      <c r="O9715" s="5">
        <v>0</v>
      </c>
      <c r="P9715" s="5">
        <v>10</v>
      </c>
      <c r="Q9715" s="5">
        <v>0</v>
      </c>
      <c r="R9715" s="5">
        <v>0</v>
      </c>
      <c r="S9715" s="5" t="s">
        <v>26</v>
      </c>
      <c r="T9715" s="5"/>
    </row>
    <row r="9716" spans="1:20" x14ac:dyDescent="0.25">
      <c r="A9716" s="5">
        <f>9709</f>
      </c>
      <c r="B9716" s="5" t="s">
        <v>9735</v>
      </c>
      <c r="C9716" s="5" t="s">
        <v>26</v>
      </c>
      <c r="D9716" s="5" t="s">
        <v>26</v>
      </c>
      <c r="E9716" s="5">
        <v>0</v>
      </c>
      <c r="F9716" s="5">
        <v>0</v>
      </c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5">
        <v>0</v>
      </c>
      <c r="M9716" s="5">
        <v>0</v>
      </c>
      <c r="N9716" s="5">
        <v>0</v>
      </c>
      <c r="O9716" s="5">
        <v>0</v>
      </c>
      <c r="P9716" s="5">
        <v>10</v>
      </c>
      <c r="Q9716" s="5">
        <v>0</v>
      </c>
      <c r="R9716" s="5">
        <v>0</v>
      </c>
      <c r="S9716" s="5" t="s">
        <v>26</v>
      </c>
      <c r="T9716" s="5"/>
    </row>
    <row r="9717" spans="1:20" x14ac:dyDescent="0.25">
      <c r="A9717" s="5">
        <f>9710</f>
      </c>
      <c r="B9717" s="5" t="s">
        <v>9736</v>
      </c>
      <c r="C9717" s="5" t="s">
        <v>26</v>
      </c>
      <c r="D9717" s="5" t="s">
        <v>26</v>
      </c>
      <c r="E9717" s="5">
        <v>0</v>
      </c>
      <c r="F9717" s="5">
        <v>0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5">
        <v>0</v>
      </c>
      <c r="M9717" s="5">
        <v>0</v>
      </c>
      <c r="N9717" s="5">
        <v>0</v>
      </c>
      <c r="O9717" s="5">
        <v>0</v>
      </c>
      <c r="P9717" s="5">
        <v>10</v>
      </c>
      <c r="Q9717" s="5">
        <v>0</v>
      </c>
      <c r="R9717" s="5">
        <v>0</v>
      </c>
      <c r="S9717" s="5" t="s">
        <v>26</v>
      </c>
      <c r="T9717" s="5"/>
    </row>
    <row r="9718" spans="1:20" x14ac:dyDescent="0.25">
      <c r="A9718" s="5">
        <f>9711</f>
      </c>
      <c r="B9718" s="5" t="s">
        <v>9737</v>
      </c>
      <c r="C9718" s="5" t="s">
        <v>26</v>
      </c>
      <c r="D9718" s="5" t="s">
        <v>26</v>
      </c>
      <c r="E9718" s="5">
        <v>0</v>
      </c>
      <c r="F9718" s="5">
        <v>0</v>
      </c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5">
        <v>0</v>
      </c>
      <c r="M9718" s="5">
        <v>0</v>
      </c>
      <c r="N9718" s="5">
        <v>0</v>
      </c>
      <c r="O9718" s="5">
        <v>0</v>
      </c>
      <c r="P9718" s="5">
        <v>10</v>
      </c>
      <c r="Q9718" s="5">
        <v>0</v>
      </c>
      <c r="R9718" s="5">
        <v>0</v>
      </c>
      <c r="S9718" s="5" t="s">
        <v>26</v>
      </c>
      <c r="T9718" s="5"/>
    </row>
    <row r="9719" spans="1:20" x14ac:dyDescent="0.25">
      <c r="A9719" s="5">
        <f>9712</f>
      </c>
      <c r="B9719" s="5" t="s">
        <v>9738</v>
      </c>
      <c r="C9719" s="5" t="s">
        <v>26</v>
      </c>
      <c r="D9719" s="5" t="s">
        <v>26</v>
      </c>
      <c r="E9719" s="5">
        <v>0</v>
      </c>
      <c r="F9719" s="5">
        <v>0</v>
      </c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5">
        <v>0</v>
      </c>
      <c r="M9719" s="5">
        <v>0</v>
      </c>
      <c r="N9719" s="5">
        <v>0</v>
      </c>
      <c r="O9719" s="5">
        <v>0</v>
      </c>
      <c r="P9719" s="5">
        <v>10</v>
      </c>
      <c r="Q9719" s="5">
        <v>0</v>
      </c>
      <c r="R9719" s="5">
        <v>0</v>
      </c>
      <c r="S9719" s="5" t="s">
        <v>26</v>
      </c>
      <c r="T9719" s="5"/>
    </row>
    <row r="9720" spans="1:20" x14ac:dyDescent="0.25">
      <c r="A9720" s="5">
        <f>9713</f>
      </c>
      <c r="B9720" s="5" t="s">
        <v>9739</v>
      </c>
      <c r="C9720" s="5" t="s">
        <v>26</v>
      </c>
      <c r="D9720" s="5" t="s">
        <v>26</v>
      </c>
      <c r="E9720" s="5">
        <v>0</v>
      </c>
      <c r="F9720" s="5">
        <v>0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5">
        <v>0</v>
      </c>
      <c r="M9720" s="5">
        <v>0</v>
      </c>
      <c r="N9720" s="5">
        <v>0</v>
      </c>
      <c r="O9720" s="5">
        <v>0</v>
      </c>
      <c r="P9720" s="5">
        <v>10</v>
      </c>
      <c r="Q9720" s="5">
        <v>0</v>
      </c>
      <c r="R9720" s="5">
        <v>0</v>
      </c>
      <c r="S9720" s="5" t="s">
        <v>26</v>
      </c>
      <c r="T9720" s="5"/>
    </row>
    <row r="9721" spans="1:20" x14ac:dyDescent="0.25">
      <c r="A9721" s="5">
        <f>9714</f>
      </c>
      <c r="B9721" s="5" t="s">
        <v>9740</v>
      </c>
      <c r="C9721" s="5" t="s">
        <v>26</v>
      </c>
      <c r="D9721" s="5" t="s">
        <v>26</v>
      </c>
      <c r="E9721" s="5">
        <v>0</v>
      </c>
      <c r="F9721" s="5">
        <v>0</v>
      </c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5">
        <v>0</v>
      </c>
      <c r="M9721" s="5">
        <v>0</v>
      </c>
      <c r="N9721" s="5">
        <v>0</v>
      </c>
      <c r="O9721" s="5">
        <v>0</v>
      </c>
      <c r="P9721" s="5">
        <v>10</v>
      </c>
      <c r="Q9721" s="5">
        <v>0</v>
      </c>
      <c r="R9721" s="5">
        <v>0</v>
      </c>
      <c r="S9721" s="5" t="s">
        <v>26</v>
      </c>
      <c r="T9721" s="5"/>
    </row>
    <row r="9722" spans="1:20" x14ac:dyDescent="0.25">
      <c r="A9722" s="5">
        <f>9715</f>
      </c>
      <c r="B9722" s="5" t="s">
        <v>9741</v>
      </c>
      <c r="C9722" s="5" t="s">
        <v>26</v>
      </c>
      <c r="D9722" s="5" t="s">
        <v>26</v>
      </c>
      <c r="E9722" s="5">
        <v>0</v>
      </c>
      <c r="F9722" s="5">
        <v>0</v>
      </c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5">
        <v>0</v>
      </c>
      <c r="M9722" s="5">
        <v>0</v>
      </c>
      <c r="N9722" s="5">
        <v>0</v>
      </c>
      <c r="O9722" s="5">
        <v>0</v>
      </c>
      <c r="P9722" s="5">
        <v>10</v>
      </c>
      <c r="Q9722" s="5">
        <v>0</v>
      </c>
      <c r="R9722" s="5">
        <v>0</v>
      </c>
      <c r="S9722" s="5" t="s">
        <v>26</v>
      </c>
      <c r="T9722" s="5"/>
    </row>
    <row r="9723" spans="1:20" x14ac:dyDescent="0.25">
      <c r="A9723" s="5">
        <f>9716</f>
      </c>
      <c r="B9723" s="5" t="s">
        <v>9742</v>
      </c>
      <c r="C9723" s="5" t="s">
        <v>26</v>
      </c>
      <c r="D9723" s="5" t="s">
        <v>26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5">
        <v>0</v>
      </c>
      <c r="M9723" s="5">
        <v>0</v>
      </c>
      <c r="N9723" s="5">
        <v>0</v>
      </c>
      <c r="O9723" s="5">
        <v>0</v>
      </c>
      <c r="P9723" s="5">
        <v>10</v>
      </c>
      <c r="Q9723" s="5">
        <v>0</v>
      </c>
      <c r="R9723" s="5">
        <v>0</v>
      </c>
      <c r="S9723" s="5" t="s">
        <v>26</v>
      </c>
      <c r="T9723" s="5"/>
    </row>
    <row r="9724" spans="1:20" x14ac:dyDescent="0.25">
      <c r="A9724" s="5">
        <f>9717</f>
      </c>
      <c r="B9724" s="5" t="s">
        <v>9743</v>
      </c>
      <c r="C9724" s="5" t="s">
        <v>26</v>
      </c>
      <c r="D9724" s="5" t="s">
        <v>26</v>
      </c>
      <c r="E9724" s="5">
        <v>0</v>
      </c>
      <c r="F9724" s="5">
        <v>0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5">
        <v>0</v>
      </c>
      <c r="M9724" s="5">
        <v>0</v>
      </c>
      <c r="N9724" s="5">
        <v>0</v>
      </c>
      <c r="O9724" s="5">
        <v>0</v>
      </c>
      <c r="P9724" s="5">
        <v>10</v>
      </c>
      <c r="Q9724" s="5">
        <v>0</v>
      </c>
      <c r="R9724" s="5">
        <v>0</v>
      </c>
      <c r="S9724" s="5" t="s">
        <v>26</v>
      </c>
      <c r="T9724" s="5"/>
    </row>
    <row r="9725" spans="1:20" x14ac:dyDescent="0.25">
      <c r="A9725" s="5">
        <f>9718</f>
      </c>
      <c r="B9725" s="5" t="s">
        <v>9744</v>
      </c>
      <c r="C9725" s="5" t="s">
        <v>26</v>
      </c>
      <c r="D9725" s="5" t="s">
        <v>26</v>
      </c>
      <c r="E9725" s="5">
        <v>0</v>
      </c>
      <c r="F9725" s="5">
        <v>0</v>
      </c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5">
        <v>0</v>
      </c>
      <c r="M9725" s="5">
        <v>0</v>
      </c>
      <c r="N9725" s="5">
        <v>0</v>
      </c>
      <c r="O9725" s="5">
        <v>0</v>
      </c>
      <c r="P9725" s="5">
        <v>10</v>
      </c>
      <c r="Q9725" s="5">
        <v>0</v>
      </c>
      <c r="R9725" s="5">
        <v>0</v>
      </c>
      <c r="S9725" s="5" t="s">
        <v>26</v>
      </c>
      <c r="T9725" s="5"/>
    </row>
    <row r="9726" spans="1:20" x14ac:dyDescent="0.25">
      <c r="A9726" s="5">
        <f>9719</f>
      </c>
      <c r="B9726" s="5" t="s">
        <v>9745</v>
      </c>
      <c r="C9726" s="5" t="s">
        <v>26</v>
      </c>
      <c r="D9726" s="5" t="s">
        <v>26</v>
      </c>
      <c r="E9726" s="5">
        <v>0</v>
      </c>
      <c r="F9726" s="5">
        <v>0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5">
        <v>0</v>
      </c>
      <c r="M9726" s="5">
        <v>0</v>
      </c>
      <c r="N9726" s="5">
        <v>0</v>
      </c>
      <c r="O9726" s="5">
        <v>0</v>
      </c>
      <c r="P9726" s="5">
        <v>10</v>
      </c>
      <c r="Q9726" s="5">
        <v>0</v>
      </c>
      <c r="R9726" s="5">
        <v>0</v>
      </c>
      <c r="S9726" s="5" t="s">
        <v>26</v>
      </c>
      <c r="T9726" s="5"/>
    </row>
    <row r="9727" spans="1:20" x14ac:dyDescent="0.25">
      <c r="A9727" s="5">
        <f>9720</f>
      </c>
      <c r="B9727" s="5" t="s">
        <v>9746</v>
      </c>
      <c r="C9727" s="5" t="s">
        <v>26</v>
      </c>
      <c r="D9727" s="5" t="s">
        <v>26</v>
      </c>
      <c r="E9727" s="5">
        <v>0</v>
      </c>
      <c r="F9727" s="5">
        <v>0</v>
      </c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5">
        <v>0</v>
      </c>
      <c r="M9727" s="5">
        <v>0</v>
      </c>
      <c r="N9727" s="5">
        <v>0</v>
      </c>
      <c r="O9727" s="5">
        <v>0</v>
      </c>
      <c r="P9727" s="5">
        <v>10</v>
      </c>
      <c r="Q9727" s="5">
        <v>0</v>
      </c>
      <c r="R9727" s="5">
        <v>0</v>
      </c>
      <c r="S9727" s="5" t="s">
        <v>26</v>
      </c>
      <c r="T9727" s="5"/>
    </row>
    <row r="9728" spans="1:20" x14ac:dyDescent="0.25">
      <c r="A9728" s="5">
        <f>9721</f>
      </c>
      <c r="B9728" s="5" t="s">
        <v>9747</v>
      </c>
      <c r="C9728" s="5" t="s">
        <v>26</v>
      </c>
      <c r="D9728" s="5" t="s">
        <v>26</v>
      </c>
      <c r="E9728" s="5">
        <v>0</v>
      </c>
      <c r="F9728" s="5">
        <v>0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5">
        <v>0</v>
      </c>
      <c r="M9728" s="5">
        <v>0</v>
      </c>
      <c r="N9728" s="5">
        <v>0</v>
      </c>
      <c r="O9728" s="5">
        <v>0</v>
      </c>
      <c r="P9728" s="5">
        <v>10</v>
      </c>
      <c r="Q9728" s="5">
        <v>0</v>
      </c>
      <c r="R9728" s="5">
        <v>0</v>
      </c>
      <c r="S9728" s="5" t="s">
        <v>26</v>
      </c>
      <c r="T9728" s="5"/>
    </row>
    <row r="9729" spans="1:20" x14ac:dyDescent="0.25">
      <c r="A9729" s="5">
        <f>9722</f>
      </c>
      <c r="B9729" s="5" t="s">
        <v>9748</v>
      </c>
      <c r="C9729" s="5" t="s">
        <v>26</v>
      </c>
      <c r="D9729" s="5" t="s">
        <v>26</v>
      </c>
      <c r="E9729" s="5">
        <v>0</v>
      </c>
      <c r="F9729" s="5">
        <v>0</v>
      </c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5">
        <v>0</v>
      </c>
      <c r="M9729" s="5">
        <v>0</v>
      </c>
      <c r="N9729" s="5">
        <v>0</v>
      </c>
      <c r="O9729" s="5">
        <v>0</v>
      </c>
      <c r="P9729" s="5">
        <v>10</v>
      </c>
      <c r="Q9729" s="5">
        <v>0</v>
      </c>
      <c r="R9729" s="5">
        <v>0</v>
      </c>
      <c r="S9729" s="5" t="s">
        <v>26</v>
      </c>
      <c r="T9729" s="5"/>
    </row>
    <row r="9730" spans="1:20" x14ac:dyDescent="0.25">
      <c r="A9730" s="5">
        <f>9723</f>
      </c>
      <c r="B9730" s="5" t="s">
        <v>9749</v>
      </c>
      <c r="C9730" s="5" t="s">
        <v>26</v>
      </c>
      <c r="D9730" s="5" t="s">
        <v>26</v>
      </c>
      <c r="E9730" s="5">
        <v>0</v>
      </c>
      <c r="F9730" s="5">
        <v>0</v>
      </c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5">
        <v>0</v>
      </c>
      <c r="M9730" s="5">
        <v>0</v>
      </c>
      <c r="N9730" s="5">
        <v>0</v>
      </c>
      <c r="O9730" s="5">
        <v>0</v>
      </c>
      <c r="P9730" s="5">
        <v>10</v>
      </c>
      <c r="Q9730" s="5">
        <v>0</v>
      </c>
      <c r="R9730" s="5">
        <v>0</v>
      </c>
      <c r="S9730" s="5" t="s">
        <v>26</v>
      </c>
      <c r="T9730" s="5"/>
    </row>
    <row r="9731" spans="1:20" x14ac:dyDescent="0.25">
      <c r="A9731" s="5">
        <f>9724</f>
      </c>
      <c r="B9731" s="5" t="s">
        <v>9750</v>
      </c>
      <c r="C9731" s="5" t="s">
        <v>26</v>
      </c>
      <c r="D9731" s="5" t="s">
        <v>26</v>
      </c>
      <c r="E9731" s="5">
        <v>0</v>
      </c>
      <c r="F9731" s="5">
        <v>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5">
        <v>0</v>
      </c>
      <c r="M9731" s="5">
        <v>0</v>
      </c>
      <c r="N9731" s="5">
        <v>0</v>
      </c>
      <c r="O9731" s="5">
        <v>0</v>
      </c>
      <c r="P9731" s="5">
        <v>10</v>
      </c>
      <c r="Q9731" s="5">
        <v>0</v>
      </c>
      <c r="R9731" s="5">
        <v>0</v>
      </c>
      <c r="S9731" s="5" t="s">
        <v>26</v>
      </c>
      <c r="T9731" s="5"/>
    </row>
    <row r="9732" spans="1:20" x14ac:dyDescent="0.25">
      <c r="A9732" s="5">
        <f>9725</f>
      </c>
      <c r="B9732" s="5" t="s">
        <v>9751</v>
      </c>
      <c r="C9732" s="5" t="s">
        <v>26</v>
      </c>
      <c r="D9732" s="5" t="s">
        <v>26</v>
      </c>
      <c r="E9732" s="5">
        <v>0</v>
      </c>
      <c r="F9732" s="5">
        <v>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5">
        <v>0</v>
      </c>
      <c r="M9732" s="5">
        <v>0</v>
      </c>
      <c r="N9732" s="5">
        <v>0</v>
      </c>
      <c r="O9732" s="5">
        <v>0</v>
      </c>
      <c r="P9732" s="5">
        <v>10</v>
      </c>
      <c r="Q9732" s="5">
        <v>0</v>
      </c>
      <c r="R9732" s="5">
        <v>0</v>
      </c>
      <c r="S9732" s="5" t="s">
        <v>26</v>
      </c>
      <c r="T9732" s="5"/>
    </row>
    <row r="9733" spans="1:20" x14ac:dyDescent="0.25">
      <c r="A9733" s="5">
        <f>9726</f>
      </c>
      <c r="B9733" s="5" t="s">
        <v>9752</v>
      </c>
      <c r="C9733" s="5" t="s">
        <v>26</v>
      </c>
      <c r="D9733" s="5" t="s">
        <v>26</v>
      </c>
      <c r="E9733" s="5">
        <v>0</v>
      </c>
      <c r="F9733" s="5">
        <v>0</v>
      </c>
      <c r="G9733" s="5">
        <v>0</v>
      </c>
      <c r="H9733" s="5">
        <v>0</v>
      </c>
      <c r="I9733" s="5">
        <v>0</v>
      </c>
      <c r="J9733" s="5">
        <v>0</v>
      </c>
      <c r="K9733" s="5">
        <v>0</v>
      </c>
      <c r="L9733" s="5">
        <v>0</v>
      </c>
      <c r="M9733" s="5">
        <v>0</v>
      </c>
      <c r="N9733" s="5">
        <v>0</v>
      </c>
      <c r="O9733" s="5">
        <v>0</v>
      </c>
      <c r="P9733" s="5">
        <v>10</v>
      </c>
      <c r="Q9733" s="5">
        <v>0</v>
      </c>
      <c r="R9733" s="5">
        <v>0</v>
      </c>
      <c r="S9733" s="5" t="s">
        <v>26</v>
      </c>
      <c r="T9733" s="5"/>
    </row>
    <row r="9734" spans="1:20" x14ac:dyDescent="0.25">
      <c r="A9734" s="5">
        <f>9727</f>
      </c>
      <c r="B9734" s="5" t="s">
        <v>9753</v>
      </c>
      <c r="C9734" s="5" t="s">
        <v>26</v>
      </c>
      <c r="D9734" s="5" t="s">
        <v>26</v>
      </c>
      <c r="E9734" s="5">
        <v>0</v>
      </c>
      <c r="F9734" s="5">
        <v>0</v>
      </c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5">
        <v>0</v>
      </c>
      <c r="M9734" s="5">
        <v>0</v>
      </c>
      <c r="N9734" s="5">
        <v>0</v>
      </c>
      <c r="O9734" s="5">
        <v>0</v>
      </c>
      <c r="P9734" s="5">
        <v>10</v>
      </c>
      <c r="Q9734" s="5">
        <v>0</v>
      </c>
      <c r="R9734" s="5">
        <v>0</v>
      </c>
      <c r="S9734" s="5" t="s">
        <v>26</v>
      </c>
      <c r="T9734" s="5"/>
    </row>
    <row r="9735" spans="1:20" x14ac:dyDescent="0.25">
      <c r="A9735" s="5">
        <f>9728</f>
      </c>
      <c r="B9735" s="5" t="s">
        <v>9754</v>
      </c>
      <c r="C9735" s="5" t="s">
        <v>26</v>
      </c>
      <c r="D9735" s="5" t="s">
        <v>26</v>
      </c>
      <c r="E9735" s="5">
        <v>0</v>
      </c>
      <c r="F9735" s="5">
        <v>0</v>
      </c>
      <c r="G9735" s="5">
        <v>0</v>
      </c>
      <c r="H9735" s="5">
        <v>0</v>
      </c>
      <c r="I9735" s="5">
        <v>0</v>
      </c>
      <c r="J9735" s="5">
        <v>0</v>
      </c>
      <c r="K9735" s="5">
        <v>0</v>
      </c>
      <c r="L9735" s="5">
        <v>0</v>
      </c>
      <c r="M9735" s="5">
        <v>0</v>
      </c>
      <c r="N9735" s="5">
        <v>0</v>
      </c>
      <c r="O9735" s="5">
        <v>0</v>
      </c>
      <c r="P9735" s="5">
        <v>10</v>
      </c>
      <c r="Q9735" s="5">
        <v>0</v>
      </c>
      <c r="R9735" s="5">
        <v>0</v>
      </c>
      <c r="S9735" s="5" t="s">
        <v>26</v>
      </c>
      <c r="T9735" s="5"/>
    </row>
    <row r="9736" spans="1:20" x14ac:dyDescent="0.25">
      <c r="A9736" s="5">
        <f>9729</f>
      </c>
      <c r="B9736" s="5" t="s">
        <v>9755</v>
      </c>
      <c r="C9736" s="5" t="s">
        <v>26</v>
      </c>
      <c r="D9736" s="5" t="s">
        <v>26</v>
      </c>
      <c r="E9736" s="5">
        <v>0</v>
      </c>
      <c r="F9736" s="5">
        <v>0</v>
      </c>
      <c r="G9736" s="5">
        <v>0</v>
      </c>
      <c r="H9736" s="5">
        <v>0</v>
      </c>
      <c r="I9736" s="5">
        <v>0</v>
      </c>
      <c r="J9736" s="5">
        <v>0</v>
      </c>
      <c r="K9736" s="5">
        <v>0</v>
      </c>
      <c r="L9736" s="5">
        <v>0</v>
      </c>
      <c r="M9736" s="5">
        <v>0</v>
      </c>
      <c r="N9736" s="5">
        <v>0</v>
      </c>
      <c r="O9736" s="5">
        <v>0</v>
      </c>
      <c r="P9736" s="5">
        <v>10</v>
      </c>
      <c r="Q9736" s="5">
        <v>0</v>
      </c>
      <c r="R9736" s="5">
        <v>0</v>
      </c>
      <c r="S9736" s="5" t="s">
        <v>26</v>
      </c>
      <c r="T9736" s="5"/>
    </row>
    <row r="9737" spans="1:20" x14ac:dyDescent="0.25">
      <c r="A9737" s="5">
        <f>9730</f>
      </c>
      <c r="B9737" s="5" t="s">
        <v>9756</v>
      </c>
      <c r="C9737" s="5" t="s">
        <v>26</v>
      </c>
      <c r="D9737" s="5" t="s">
        <v>26</v>
      </c>
      <c r="E9737" s="5">
        <v>0</v>
      </c>
      <c r="F9737" s="5">
        <v>0</v>
      </c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5">
        <v>0</v>
      </c>
      <c r="M9737" s="5">
        <v>0</v>
      </c>
      <c r="N9737" s="5">
        <v>0</v>
      </c>
      <c r="O9737" s="5">
        <v>0</v>
      </c>
      <c r="P9737" s="5">
        <v>10</v>
      </c>
      <c r="Q9737" s="5">
        <v>0</v>
      </c>
      <c r="R9737" s="5">
        <v>0</v>
      </c>
      <c r="S9737" s="5" t="s">
        <v>26</v>
      </c>
      <c r="T9737" s="5"/>
    </row>
    <row r="9738" spans="1:20" x14ac:dyDescent="0.25">
      <c r="A9738" s="5">
        <f>9731</f>
      </c>
      <c r="B9738" s="5" t="s">
        <v>9757</v>
      </c>
      <c r="C9738" s="5" t="s">
        <v>26</v>
      </c>
      <c r="D9738" s="5" t="s">
        <v>26</v>
      </c>
      <c r="E9738" s="5">
        <v>0</v>
      </c>
      <c r="F9738" s="5">
        <v>0</v>
      </c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5">
        <v>0</v>
      </c>
      <c r="M9738" s="5">
        <v>0</v>
      </c>
      <c r="N9738" s="5">
        <v>0</v>
      </c>
      <c r="O9738" s="5">
        <v>0</v>
      </c>
      <c r="P9738" s="5">
        <v>10</v>
      </c>
      <c r="Q9738" s="5">
        <v>0</v>
      </c>
      <c r="R9738" s="5">
        <v>0</v>
      </c>
      <c r="S9738" s="5" t="s">
        <v>26</v>
      </c>
      <c r="T9738" s="5"/>
    </row>
    <row r="9739" spans="1:20" x14ac:dyDescent="0.25">
      <c r="A9739" s="5">
        <f>9732</f>
      </c>
      <c r="B9739" s="5" t="s">
        <v>9758</v>
      </c>
      <c r="C9739" s="5" t="s">
        <v>26</v>
      </c>
      <c r="D9739" s="5" t="s">
        <v>26</v>
      </c>
      <c r="E9739" s="5">
        <v>0</v>
      </c>
      <c r="F9739" s="5">
        <v>0</v>
      </c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5">
        <v>0</v>
      </c>
      <c r="M9739" s="5">
        <v>0</v>
      </c>
      <c r="N9739" s="5">
        <v>0</v>
      </c>
      <c r="O9739" s="5">
        <v>0</v>
      </c>
      <c r="P9739" s="5">
        <v>10</v>
      </c>
      <c r="Q9739" s="5">
        <v>0</v>
      </c>
      <c r="R9739" s="5">
        <v>0</v>
      </c>
      <c r="S9739" s="5" t="s">
        <v>26</v>
      </c>
      <c r="T9739" s="5"/>
    </row>
    <row r="9740" spans="1:20" x14ac:dyDescent="0.25">
      <c r="A9740" s="5">
        <f>9733</f>
      </c>
      <c r="B9740" s="5" t="s">
        <v>9759</v>
      </c>
      <c r="C9740" s="5" t="s">
        <v>26</v>
      </c>
      <c r="D9740" s="5" t="s">
        <v>26</v>
      </c>
      <c r="E9740" s="5">
        <v>0</v>
      </c>
      <c r="F9740" s="5">
        <v>0</v>
      </c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5">
        <v>0</v>
      </c>
      <c r="M9740" s="5">
        <v>0</v>
      </c>
      <c r="N9740" s="5">
        <v>0</v>
      </c>
      <c r="O9740" s="5">
        <v>0</v>
      </c>
      <c r="P9740" s="5">
        <v>10</v>
      </c>
      <c r="Q9740" s="5">
        <v>0</v>
      </c>
      <c r="R9740" s="5">
        <v>0</v>
      </c>
      <c r="S9740" s="5" t="s">
        <v>26</v>
      </c>
      <c r="T9740" s="5"/>
    </row>
    <row r="9741" spans="1:20" x14ac:dyDescent="0.25">
      <c r="A9741" s="5">
        <f>9734</f>
      </c>
      <c r="B9741" s="5" t="s">
        <v>9760</v>
      </c>
      <c r="C9741" s="5" t="s">
        <v>26</v>
      </c>
      <c r="D9741" s="5" t="s">
        <v>26</v>
      </c>
      <c r="E9741" s="5">
        <v>0</v>
      </c>
      <c r="F9741" s="5">
        <v>0</v>
      </c>
      <c r="G9741" s="5">
        <v>0</v>
      </c>
      <c r="H9741" s="5">
        <v>0</v>
      </c>
      <c r="I9741" s="5">
        <v>0</v>
      </c>
      <c r="J9741" s="5">
        <v>0</v>
      </c>
      <c r="K9741" s="5">
        <v>0</v>
      </c>
      <c r="L9741" s="5">
        <v>0</v>
      </c>
      <c r="M9741" s="5">
        <v>0</v>
      </c>
      <c r="N9741" s="5">
        <v>0</v>
      </c>
      <c r="O9741" s="5">
        <v>0</v>
      </c>
      <c r="P9741" s="5">
        <v>10</v>
      </c>
      <c r="Q9741" s="5">
        <v>0</v>
      </c>
      <c r="R9741" s="5">
        <v>0</v>
      </c>
      <c r="S9741" s="5" t="s">
        <v>26</v>
      </c>
      <c r="T9741" s="5"/>
    </row>
    <row r="9742" spans="1:20" x14ac:dyDescent="0.25">
      <c r="A9742" s="5">
        <f>9735</f>
      </c>
      <c r="B9742" s="5" t="s">
        <v>9761</v>
      </c>
      <c r="C9742" s="5" t="s">
        <v>26</v>
      </c>
      <c r="D9742" s="5" t="s">
        <v>26</v>
      </c>
      <c r="E9742" s="5">
        <v>0</v>
      </c>
      <c r="F9742" s="5">
        <v>0</v>
      </c>
      <c r="G9742" s="5">
        <v>0</v>
      </c>
      <c r="H9742" s="5">
        <v>0</v>
      </c>
      <c r="I9742" s="5">
        <v>0</v>
      </c>
      <c r="J9742" s="5">
        <v>0</v>
      </c>
      <c r="K9742" s="5">
        <v>0</v>
      </c>
      <c r="L9742" s="5">
        <v>0</v>
      </c>
      <c r="M9742" s="5">
        <v>0</v>
      </c>
      <c r="N9742" s="5">
        <v>0</v>
      </c>
      <c r="O9742" s="5">
        <v>0</v>
      </c>
      <c r="P9742" s="5">
        <v>10</v>
      </c>
      <c r="Q9742" s="5">
        <v>0</v>
      </c>
      <c r="R9742" s="5">
        <v>0</v>
      </c>
      <c r="S9742" s="5" t="s">
        <v>26</v>
      </c>
      <c r="T9742" s="5"/>
    </row>
    <row r="9743" spans="1:20" x14ac:dyDescent="0.25">
      <c r="A9743" s="5">
        <f>9736</f>
      </c>
      <c r="B9743" s="5" t="s">
        <v>9762</v>
      </c>
      <c r="C9743" s="5" t="s">
        <v>26</v>
      </c>
      <c r="D9743" s="5" t="s">
        <v>26</v>
      </c>
      <c r="E9743" s="5">
        <v>0</v>
      </c>
      <c r="F9743" s="5">
        <v>0</v>
      </c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5">
        <v>0</v>
      </c>
      <c r="M9743" s="5">
        <v>0</v>
      </c>
      <c r="N9743" s="5">
        <v>0</v>
      </c>
      <c r="O9743" s="5">
        <v>0</v>
      </c>
      <c r="P9743" s="5">
        <v>10</v>
      </c>
      <c r="Q9743" s="5">
        <v>0</v>
      </c>
      <c r="R9743" s="5">
        <v>0</v>
      </c>
      <c r="S9743" s="5" t="s">
        <v>26</v>
      </c>
      <c r="T9743" s="5"/>
    </row>
    <row r="9744" spans="1:20" x14ac:dyDescent="0.25">
      <c r="A9744" s="5">
        <f>9737</f>
      </c>
      <c r="B9744" s="5" t="s">
        <v>9763</v>
      </c>
      <c r="C9744" s="5" t="s">
        <v>26</v>
      </c>
      <c r="D9744" s="5" t="s">
        <v>26</v>
      </c>
      <c r="E9744" s="5">
        <v>0</v>
      </c>
      <c r="F9744" s="5">
        <v>0</v>
      </c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5">
        <v>0</v>
      </c>
      <c r="M9744" s="5">
        <v>0</v>
      </c>
      <c r="N9744" s="5">
        <v>0</v>
      </c>
      <c r="O9744" s="5">
        <v>0</v>
      </c>
      <c r="P9744" s="5">
        <v>10</v>
      </c>
      <c r="Q9744" s="5">
        <v>0</v>
      </c>
      <c r="R9744" s="5">
        <v>0</v>
      </c>
      <c r="S9744" s="5" t="s">
        <v>26</v>
      </c>
      <c r="T9744" s="5"/>
    </row>
    <row r="9745" spans="1:20" x14ac:dyDescent="0.25">
      <c r="A9745" s="5">
        <f>9738</f>
      </c>
      <c r="B9745" s="5" t="s">
        <v>9764</v>
      </c>
      <c r="C9745" s="5" t="s">
        <v>26</v>
      </c>
      <c r="D9745" s="5" t="s">
        <v>26</v>
      </c>
      <c r="E9745" s="5">
        <v>0</v>
      </c>
      <c r="F9745" s="5">
        <v>0</v>
      </c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5">
        <v>0</v>
      </c>
      <c r="M9745" s="5">
        <v>0</v>
      </c>
      <c r="N9745" s="5">
        <v>0</v>
      </c>
      <c r="O9745" s="5">
        <v>0</v>
      </c>
      <c r="P9745" s="5">
        <v>10</v>
      </c>
      <c r="Q9745" s="5">
        <v>0</v>
      </c>
      <c r="R9745" s="5">
        <v>0</v>
      </c>
      <c r="S9745" s="5" t="s">
        <v>26</v>
      </c>
      <c r="T9745" s="5"/>
    </row>
    <row r="9746" spans="1:20" x14ac:dyDescent="0.25">
      <c r="A9746" s="5">
        <f>9739</f>
      </c>
      <c r="B9746" s="5" t="s">
        <v>9765</v>
      </c>
      <c r="C9746" s="5" t="s">
        <v>26</v>
      </c>
      <c r="D9746" s="5" t="s">
        <v>26</v>
      </c>
      <c r="E9746" s="5">
        <v>0</v>
      </c>
      <c r="F9746" s="5">
        <v>0</v>
      </c>
      <c r="G9746" s="5">
        <v>0</v>
      </c>
      <c r="H9746" s="5">
        <v>0</v>
      </c>
      <c r="I9746" s="5">
        <v>0</v>
      </c>
      <c r="J9746" s="5">
        <v>0</v>
      </c>
      <c r="K9746" s="5">
        <v>0</v>
      </c>
      <c r="L9746" s="5">
        <v>0</v>
      </c>
      <c r="M9746" s="5">
        <v>0</v>
      </c>
      <c r="N9746" s="5">
        <v>0</v>
      </c>
      <c r="O9746" s="5">
        <v>0</v>
      </c>
      <c r="P9746" s="5">
        <v>10</v>
      </c>
      <c r="Q9746" s="5">
        <v>0</v>
      </c>
      <c r="R9746" s="5">
        <v>0</v>
      </c>
      <c r="S9746" s="5" t="s">
        <v>26</v>
      </c>
      <c r="T9746" s="5"/>
    </row>
    <row r="9747" spans="1:20" x14ac:dyDescent="0.25">
      <c r="A9747" s="5">
        <f>9740</f>
      </c>
      <c r="B9747" s="5" t="s">
        <v>9766</v>
      </c>
      <c r="C9747" s="5" t="s">
        <v>26</v>
      </c>
      <c r="D9747" s="5" t="s">
        <v>26</v>
      </c>
      <c r="E9747" s="5">
        <v>0</v>
      </c>
      <c r="F9747" s="5">
        <v>0</v>
      </c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5">
        <v>0</v>
      </c>
      <c r="M9747" s="5">
        <v>0</v>
      </c>
      <c r="N9747" s="5">
        <v>0</v>
      </c>
      <c r="O9747" s="5">
        <v>0</v>
      </c>
      <c r="P9747" s="5">
        <v>10</v>
      </c>
      <c r="Q9747" s="5">
        <v>0</v>
      </c>
      <c r="R9747" s="5">
        <v>0</v>
      </c>
      <c r="S9747" s="5" t="s">
        <v>26</v>
      </c>
      <c r="T9747" s="5"/>
    </row>
    <row r="9748" spans="1:20" x14ac:dyDescent="0.25">
      <c r="A9748" s="5">
        <f>9741</f>
      </c>
      <c r="B9748" s="5" t="s">
        <v>9767</v>
      </c>
      <c r="C9748" s="5" t="s">
        <v>26</v>
      </c>
      <c r="D9748" s="5" t="s">
        <v>26</v>
      </c>
      <c r="E9748" s="5">
        <v>0</v>
      </c>
      <c r="F9748" s="5">
        <v>0</v>
      </c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5">
        <v>0</v>
      </c>
      <c r="M9748" s="5">
        <v>0</v>
      </c>
      <c r="N9748" s="5">
        <v>0</v>
      </c>
      <c r="O9748" s="5">
        <v>0</v>
      </c>
      <c r="P9748" s="5">
        <v>10</v>
      </c>
      <c r="Q9748" s="5">
        <v>0</v>
      </c>
      <c r="R9748" s="5">
        <v>0</v>
      </c>
      <c r="S9748" s="5" t="s">
        <v>26</v>
      </c>
      <c r="T9748" s="5"/>
    </row>
    <row r="9749" spans="1:20" x14ac:dyDescent="0.25">
      <c r="A9749" s="5">
        <f>9742</f>
      </c>
      <c r="B9749" s="5" t="s">
        <v>9768</v>
      </c>
      <c r="C9749" s="5" t="s">
        <v>26</v>
      </c>
      <c r="D9749" s="5" t="s">
        <v>26</v>
      </c>
      <c r="E9749" s="5">
        <v>0</v>
      </c>
      <c r="F9749" s="5">
        <v>0</v>
      </c>
      <c r="G9749" s="5">
        <v>0</v>
      </c>
      <c r="H9749" s="5">
        <v>0</v>
      </c>
      <c r="I9749" s="5">
        <v>0</v>
      </c>
      <c r="J9749" s="5">
        <v>0</v>
      </c>
      <c r="K9749" s="5">
        <v>0</v>
      </c>
      <c r="L9749" s="5">
        <v>0</v>
      </c>
      <c r="M9749" s="5">
        <v>0</v>
      </c>
      <c r="N9749" s="5">
        <v>0</v>
      </c>
      <c r="O9749" s="5">
        <v>0</v>
      </c>
      <c r="P9749" s="5">
        <v>10</v>
      </c>
      <c r="Q9749" s="5">
        <v>0</v>
      </c>
      <c r="R9749" s="5">
        <v>0</v>
      </c>
      <c r="S9749" s="5" t="s">
        <v>26</v>
      </c>
      <c r="T9749" s="5"/>
    </row>
    <row r="9750" spans="1:20" x14ac:dyDescent="0.25">
      <c r="A9750" s="5">
        <f>9743</f>
      </c>
      <c r="B9750" s="5" t="s">
        <v>9769</v>
      </c>
      <c r="C9750" s="5" t="s">
        <v>26</v>
      </c>
      <c r="D9750" s="5" t="s">
        <v>26</v>
      </c>
      <c r="E9750" s="5">
        <v>0</v>
      </c>
      <c r="F9750" s="5">
        <v>0</v>
      </c>
      <c r="G9750" s="5">
        <v>0</v>
      </c>
      <c r="H9750" s="5">
        <v>0</v>
      </c>
      <c r="I9750" s="5">
        <v>0</v>
      </c>
      <c r="J9750" s="5">
        <v>0</v>
      </c>
      <c r="K9750" s="5">
        <v>0</v>
      </c>
      <c r="L9750" s="5">
        <v>0</v>
      </c>
      <c r="M9750" s="5">
        <v>0</v>
      </c>
      <c r="N9750" s="5">
        <v>0</v>
      </c>
      <c r="O9750" s="5">
        <v>0</v>
      </c>
      <c r="P9750" s="5">
        <v>10</v>
      </c>
      <c r="Q9750" s="5">
        <v>0</v>
      </c>
      <c r="R9750" s="5">
        <v>0</v>
      </c>
      <c r="S9750" s="5" t="s">
        <v>26</v>
      </c>
      <c r="T9750" s="5"/>
    </row>
    <row r="9751" spans="1:20" x14ac:dyDescent="0.25">
      <c r="A9751" s="5">
        <f>9744</f>
      </c>
      <c r="B9751" s="5" t="s">
        <v>9770</v>
      </c>
      <c r="C9751" s="5" t="s">
        <v>26</v>
      </c>
      <c r="D9751" s="5" t="s">
        <v>26</v>
      </c>
      <c r="E9751" s="5">
        <v>0</v>
      </c>
      <c r="F9751" s="5">
        <v>0</v>
      </c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5">
        <v>0</v>
      </c>
      <c r="M9751" s="5">
        <v>0</v>
      </c>
      <c r="N9751" s="5">
        <v>0</v>
      </c>
      <c r="O9751" s="5">
        <v>0</v>
      </c>
      <c r="P9751" s="5">
        <v>10</v>
      </c>
      <c r="Q9751" s="5">
        <v>0</v>
      </c>
      <c r="R9751" s="5">
        <v>0</v>
      </c>
      <c r="S9751" s="5" t="s">
        <v>26</v>
      </c>
      <c r="T9751" s="5"/>
    </row>
    <row r="9752" spans="1:20" x14ac:dyDescent="0.25">
      <c r="A9752" s="5">
        <f>9745</f>
      </c>
      <c r="B9752" s="5" t="s">
        <v>9771</v>
      </c>
      <c r="C9752" s="5" t="s">
        <v>26</v>
      </c>
      <c r="D9752" s="5" t="s">
        <v>26</v>
      </c>
      <c r="E9752" s="5">
        <v>0</v>
      </c>
      <c r="F9752" s="5">
        <v>0</v>
      </c>
      <c r="G9752" s="5">
        <v>0</v>
      </c>
      <c r="H9752" s="5">
        <v>0</v>
      </c>
      <c r="I9752" s="5">
        <v>0</v>
      </c>
      <c r="J9752" s="5">
        <v>0</v>
      </c>
      <c r="K9752" s="5">
        <v>0</v>
      </c>
      <c r="L9752" s="5">
        <v>0</v>
      </c>
      <c r="M9752" s="5">
        <v>0</v>
      </c>
      <c r="N9752" s="5">
        <v>0</v>
      </c>
      <c r="O9752" s="5">
        <v>0</v>
      </c>
      <c r="P9752" s="5">
        <v>10</v>
      </c>
      <c r="Q9752" s="5">
        <v>0</v>
      </c>
      <c r="R9752" s="5">
        <v>0</v>
      </c>
      <c r="S9752" s="5" t="s">
        <v>26</v>
      </c>
      <c r="T9752" s="5"/>
    </row>
    <row r="9753" spans="1:20" x14ac:dyDescent="0.25">
      <c r="A9753" s="5">
        <f>9746</f>
      </c>
      <c r="B9753" s="5" t="s">
        <v>9772</v>
      </c>
      <c r="C9753" s="5" t="s">
        <v>26</v>
      </c>
      <c r="D9753" s="5" t="s">
        <v>26</v>
      </c>
      <c r="E9753" s="5">
        <v>0</v>
      </c>
      <c r="F9753" s="5">
        <v>0</v>
      </c>
      <c r="G9753" s="5">
        <v>0</v>
      </c>
      <c r="H9753" s="5">
        <v>0</v>
      </c>
      <c r="I9753" s="5">
        <v>0</v>
      </c>
      <c r="J9753" s="5">
        <v>0</v>
      </c>
      <c r="K9753" s="5">
        <v>0</v>
      </c>
      <c r="L9753" s="5">
        <v>0</v>
      </c>
      <c r="M9753" s="5">
        <v>0</v>
      </c>
      <c r="N9753" s="5">
        <v>0</v>
      </c>
      <c r="O9753" s="5">
        <v>0</v>
      </c>
      <c r="P9753" s="5">
        <v>10</v>
      </c>
      <c r="Q9753" s="5">
        <v>0</v>
      </c>
      <c r="R9753" s="5">
        <v>0</v>
      </c>
      <c r="S9753" s="5" t="s">
        <v>26</v>
      </c>
      <c r="T9753" s="5"/>
    </row>
    <row r="9754" spans="1:20" x14ac:dyDescent="0.25">
      <c r="A9754" s="5">
        <f>9747</f>
      </c>
      <c r="B9754" s="5" t="s">
        <v>9773</v>
      </c>
      <c r="C9754" s="5" t="s">
        <v>26</v>
      </c>
      <c r="D9754" s="5" t="s">
        <v>26</v>
      </c>
      <c r="E9754" s="5">
        <v>0</v>
      </c>
      <c r="F9754" s="5">
        <v>0</v>
      </c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5">
        <v>0</v>
      </c>
      <c r="M9754" s="5">
        <v>0</v>
      </c>
      <c r="N9754" s="5">
        <v>0</v>
      </c>
      <c r="O9754" s="5">
        <v>0</v>
      </c>
      <c r="P9754" s="5">
        <v>10</v>
      </c>
      <c r="Q9754" s="5">
        <v>0</v>
      </c>
      <c r="R9754" s="5">
        <v>0</v>
      </c>
      <c r="S9754" s="5" t="s">
        <v>26</v>
      </c>
      <c r="T9754" s="5"/>
    </row>
    <row r="9755" spans="1:20" x14ac:dyDescent="0.25">
      <c r="A9755" s="5">
        <f>9748</f>
      </c>
      <c r="B9755" s="5" t="s">
        <v>9774</v>
      </c>
      <c r="C9755" s="5" t="s">
        <v>26</v>
      </c>
      <c r="D9755" s="5" t="s">
        <v>26</v>
      </c>
      <c r="E9755" s="5">
        <v>0</v>
      </c>
      <c r="F9755" s="5">
        <v>0</v>
      </c>
      <c r="G9755" s="5">
        <v>0</v>
      </c>
      <c r="H9755" s="5">
        <v>0</v>
      </c>
      <c r="I9755" s="5">
        <v>0</v>
      </c>
      <c r="J9755" s="5">
        <v>0</v>
      </c>
      <c r="K9755" s="5">
        <v>0</v>
      </c>
      <c r="L9755" s="5">
        <v>0</v>
      </c>
      <c r="M9755" s="5">
        <v>0</v>
      </c>
      <c r="N9755" s="5">
        <v>0</v>
      </c>
      <c r="O9755" s="5">
        <v>0</v>
      </c>
      <c r="P9755" s="5">
        <v>10</v>
      </c>
      <c r="Q9755" s="5">
        <v>0</v>
      </c>
      <c r="R9755" s="5">
        <v>0</v>
      </c>
      <c r="S9755" s="5" t="s">
        <v>26</v>
      </c>
      <c r="T9755" s="5"/>
    </row>
    <row r="9756" spans="1:20" x14ac:dyDescent="0.25">
      <c r="A9756" s="5">
        <f>9749</f>
      </c>
      <c r="B9756" s="5" t="s">
        <v>9775</v>
      </c>
      <c r="C9756" s="5" t="s">
        <v>26</v>
      </c>
      <c r="D9756" s="5" t="s">
        <v>26</v>
      </c>
      <c r="E9756" s="5">
        <v>0</v>
      </c>
      <c r="F9756" s="5">
        <v>0</v>
      </c>
      <c r="G9756" s="5">
        <v>0</v>
      </c>
      <c r="H9756" s="5">
        <v>0</v>
      </c>
      <c r="I9756" s="5">
        <v>0</v>
      </c>
      <c r="J9756" s="5">
        <v>0</v>
      </c>
      <c r="K9756" s="5">
        <v>0</v>
      </c>
      <c r="L9756" s="5">
        <v>0</v>
      </c>
      <c r="M9756" s="5">
        <v>0</v>
      </c>
      <c r="N9756" s="5">
        <v>0</v>
      </c>
      <c r="O9756" s="5">
        <v>0</v>
      </c>
      <c r="P9756" s="5">
        <v>10</v>
      </c>
      <c r="Q9756" s="5">
        <v>0</v>
      </c>
      <c r="R9756" s="5">
        <v>0</v>
      </c>
      <c r="S9756" s="5" t="s">
        <v>26</v>
      </c>
      <c r="T9756" s="5"/>
    </row>
    <row r="9757" spans="1:20" x14ac:dyDescent="0.25">
      <c r="A9757" s="5">
        <f>9750</f>
      </c>
      <c r="B9757" s="5" t="s">
        <v>9776</v>
      </c>
      <c r="C9757" s="5" t="s">
        <v>26</v>
      </c>
      <c r="D9757" s="5" t="s">
        <v>26</v>
      </c>
      <c r="E9757" s="5">
        <v>0</v>
      </c>
      <c r="F9757" s="5">
        <v>0</v>
      </c>
      <c r="G9757" s="5">
        <v>0</v>
      </c>
      <c r="H9757" s="5">
        <v>0</v>
      </c>
      <c r="I9757" s="5">
        <v>0</v>
      </c>
      <c r="J9757" s="5">
        <v>0</v>
      </c>
      <c r="K9757" s="5">
        <v>0</v>
      </c>
      <c r="L9757" s="5">
        <v>0</v>
      </c>
      <c r="M9757" s="5">
        <v>0</v>
      </c>
      <c r="N9757" s="5">
        <v>0</v>
      </c>
      <c r="O9757" s="5">
        <v>0</v>
      </c>
      <c r="P9757" s="5">
        <v>10</v>
      </c>
      <c r="Q9757" s="5">
        <v>0</v>
      </c>
      <c r="R9757" s="5">
        <v>0</v>
      </c>
      <c r="S9757" s="5" t="s">
        <v>26</v>
      </c>
      <c r="T9757" s="5"/>
    </row>
    <row r="9758" spans="1:20" x14ac:dyDescent="0.25">
      <c r="A9758" s="5">
        <f>9751</f>
      </c>
      <c r="B9758" s="5" t="s">
        <v>9777</v>
      </c>
      <c r="C9758" s="5" t="s">
        <v>26</v>
      </c>
      <c r="D9758" s="5" t="s">
        <v>26</v>
      </c>
      <c r="E9758" s="5">
        <v>0</v>
      </c>
      <c r="F9758" s="5">
        <v>0</v>
      </c>
      <c r="G9758" s="5">
        <v>0</v>
      </c>
      <c r="H9758" s="5">
        <v>0</v>
      </c>
      <c r="I9758" s="5">
        <v>0</v>
      </c>
      <c r="J9758" s="5">
        <v>0</v>
      </c>
      <c r="K9758" s="5">
        <v>0</v>
      </c>
      <c r="L9758" s="5">
        <v>0</v>
      </c>
      <c r="M9758" s="5">
        <v>0</v>
      </c>
      <c r="N9758" s="5">
        <v>0</v>
      </c>
      <c r="O9758" s="5">
        <v>0</v>
      </c>
      <c r="P9758" s="5">
        <v>10</v>
      </c>
      <c r="Q9758" s="5">
        <v>0</v>
      </c>
      <c r="R9758" s="5">
        <v>0</v>
      </c>
      <c r="S9758" s="5" t="s">
        <v>26</v>
      </c>
      <c r="T9758" s="5"/>
    </row>
    <row r="9759" spans="1:20" x14ac:dyDescent="0.25">
      <c r="A9759" s="5">
        <f>9752</f>
      </c>
      <c r="B9759" s="5" t="s">
        <v>9778</v>
      </c>
      <c r="C9759" s="5" t="s">
        <v>26</v>
      </c>
      <c r="D9759" s="5" t="s">
        <v>26</v>
      </c>
      <c r="E9759" s="5">
        <v>0</v>
      </c>
      <c r="F9759" s="5">
        <v>0</v>
      </c>
      <c r="G9759" s="5">
        <v>0</v>
      </c>
      <c r="H9759" s="5">
        <v>0</v>
      </c>
      <c r="I9759" s="5">
        <v>0</v>
      </c>
      <c r="J9759" s="5">
        <v>0</v>
      </c>
      <c r="K9759" s="5">
        <v>0</v>
      </c>
      <c r="L9759" s="5">
        <v>0</v>
      </c>
      <c r="M9759" s="5">
        <v>0</v>
      </c>
      <c r="N9759" s="5">
        <v>0</v>
      </c>
      <c r="O9759" s="5">
        <v>0</v>
      </c>
      <c r="P9759" s="5">
        <v>10</v>
      </c>
      <c r="Q9759" s="5">
        <v>0</v>
      </c>
      <c r="R9759" s="5">
        <v>0</v>
      </c>
      <c r="S9759" s="5" t="s">
        <v>26</v>
      </c>
      <c r="T9759" s="5"/>
    </row>
    <row r="9760" spans="1:20" x14ac:dyDescent="0.25">
      <c r="A9760" s="5">
        <f>9753</f>
      </c>
      <c r="B9760" s="5" t="s">
        <v>9779</v>
      </c>
      <c r="C9760" s="5" t="s">
        <v>26</v>
      </c>
      <c r="D9760" s="5" t="s">
        <v>26</v>
      </c>
      <c r="E9760" s="5">
        <v>0</v>
      </c>
      <c r="F9760" s="5">
        <v>0</v>
      </c>
      <c r="G9760" s="5">
        <v>0</v>
      </c>
      <c r="H9760" s="5">
        <v>0</v>
      </c>
      <c r="I9760" s="5">
        <v>0</v>
      </c>
      <c r="J9760" s="5">
        <v>0</v>
      </c>
      <c r="K9760" s="5">
        <v>0</v>
      </c>
      <c r="L9760" s="5">
        <v>0</v>
      </c>
      <c r="M9760" s="5">
        <v>0</v>
      </c>
      <c r="N9760" s="5">
        <v>0</v>
      </c>
      <c r="O9760" s="5">
        <v>0</v>
      </c>
      <c r="P9760" s="5">
        <v>10</v>
      </c>
      <c r="Q9760" s="5">
        <v>0</v>
      </c>
      <c r="R9760" s="5">
        <v>0</v>
      </c>
      <c r="S9760" s="5" t="s">
        <v>26</v>
      </c>
      <c r="T9760" s="5"/>
    </row>
    <row r="9761" spans="1:20" x14ac:dyDescent="0.25">
      <c r="A9761" s="5">
        <f>9754</f>
      </c>
      <c r="B9761" s="5" t="s">
        <v>9780</v>
      </c>
      <c r="C9761" s="5" t="s">
        <v>26</v>
      </c>
      <c r="D9761" s="5" t="s">
        <v>26</v>
      </c>
      <c r="E9761" s="5">
        <v>0</v>
      </c>
      <c r="F9761" s="5">
        <v>0</v>
      </c>
      <c r="G9761" s="5">
        <v>0</v>
      </c>
      <c r="H9761" s="5">
        <v>0</v>
      </c>
      <c r="I9761" s="5">
        <v>0</v>
      </c>
      <c r="J9761" s="5">
        <v>0</v>
      </c>
      <c r="K9761" s="5">
        <v>0</v>
      </c>
      <c r="L9761" s="5">
        <v>0</v>
      </c>
      <c r="M9761" s="5">
        <v>0</v>
      </c>
      <c r="N9761" s="5">
        <v>0</v>
      </c>
      <c r="O9761" s="5">
        <v>0</v>
      </c>
      <c r="P9761" s="5">
        <v>10</v>
      </c>
      <c r="Q9761" s="5">
        <v>0</v>
      </c>
      <c r="R9761" s="5">
        <v>0</v>
      </c>
      <c r="S9761" s="5" t="s">
        <v>26</v>
      </c>
      <c r="T9761" s="5"/>
    </row>
    <row r="9762" spans="1:20" x14ac:dyDescent="0.25">
      <c r="A9762" s="5">
        <f>9755</f>
      </c>
      <c r="B9762" s="5" t="s">
        <v>9781</v>
      </c>
      <c r="C9762" s="5" t="s">
        <v>26</v>
      </c>
      <c r="D9762" s="5" t="s">
        <v>26</v>
      </c>
      <c r="E9762" s="5">
        <v>0</v>
      </c>
      <c r="F9762" s="5">
        <v>0</v>
      </c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5">
        <v>0</v>
      </c>
      <c r="M9762" s="5">
        <v>0</v>
      </c>
      <c r="N9762" s="5">
        <v>0</v>
      </c>
      <c r="O9762" s="5">
        <v>0</v>
      </c>
      <c r="P9762" s="5">
        <v>10</v>
      </c>
      <c r="Q9762" s="5">
        <v>0</v>
      </c>
      <c r="R9762" s="5">
        <v>0</v>
      </c>
      <c r="S9762" s="5" t="s">
        <v>26</v>
      </c>
      <c r="T9762" s="5"/>
    </row>
    <row r="9763" spans="1:20" x14ac:dyDescent="0.25">
      <c r="A9763" s="5">
        <f>9756</f>
      </c>
      <c r="B9763" s="5" t="s">
        <v>9782</v>
      </c>
      <c r="C9763" s="5" t="s">
        <v>26</v>
      </c>
      <c r="D9763" s="5" t="s">
        <v>26</v>
      </c>
      <c r="E9763" s="5">
        <v>0</v>
      </c>
      <c r="F9763" s="5">
        <v>0</v>
      </c>
      <c r="G9763" s="5">
        <v>0</v>
      </c>
      <c r="H9763" s="5">
        <v>0</v>
      </c>
      <c r="I9763" s="5">
        <v>0</v>
      </c>
      <c r="J9763" s="5">
        <v>0</v>
      </c>
      <c r="K9763" s="5">
        <v>0</v>
      </c>
      <c r="L9763" s="5">
        <v>0</v>
      </c>
      <c r="M9763" s="5">
        <v>0</v>
      </c>
      <c r="N9763" s="5">
        <v>0</v>
      </c>
      <c r="O9763" s="5">
        <v>0</v>
      </c>
      <c r="P9763" s="5">
        <v>10</v>
      </c>
      <c r="Q9763" s="5">
        <v>0</v>
      </c>
      <c r="R9763" s="5">
        <v>0</v>
      </c>
      <c r="S9763" s="5" t="s">
        <v>26</v>
      </c>
      <c r="T9763" s="5"/>
    </row>
    <row r="9764" spans="1:20" x14ac:dyDescent="0.25">
      <c r="A9764" s="5">
        <f>9757</f>
      </c>
      <c r="B9764" s="5" t="s">
        <v>9783</v>
      </c>
      <c r="C9764" s="5" t="s">
        <v>26</v>
      </c>
      <c r="D9764" s="5" t="s">
        <v>26</v>
      </c>
      <c r="E9764" s="5">
        <v>0</v>
      </c>
      <c r="F9764" s="5">
        <v>0</v>
      </c>
      <c r="G9764" s="5">
        <v>0</v>
      </c>
      <c r="H9764" s="5">
        <v>0</v>
      </c>
      <c r="I9764" s="5">
        <v>0</v>
      </c>
      <c r="J9764" s="5">
        <v>0</v>
      </c>
      <c r="K9764" s="5">
        <v>0</v>
      </c>
      <c r="L9764" s="5">
        <v>0</v>
      </c>
      <c r="M9764" s="5">
        <v>0</v>
      </c>
      <c r="N9764" s="5">
        <v>0</v>
      </c>
      <c r="O9764" s="5">
        <v>0</v>
      </c>
      <c r="P9764" s="5">
        <v>10</v>
      </c>
      <c r="Q9764" s="5">
        <v>0</v>
      </c>
      <c r="R9764" s="5">
        <v>0</v>
      </c>
      <c r="S9764" s="5" t="s">
        <v>26</v>
      </c>
      <c r="T9764" s="5"/>
    </row>
    <row r="9765" spans="1:20" x14ac:dyDescent="0.25">
      <c r="A9765" s="5">
        <f>9758</f>
      </c>
      <c r="B9765" s="5" t="s">
        <v>9784</v>
      </c>
      <c r="C9765" s="5" t="s">
        <v>26</v>
      </c>
      <c r="D9765" s="5" t="s">
        <v>26</v>
      </c>
      <c r="E9765" s="5">
        <v>0</v>
      </c>
      <c r="F9765" s="5">
        <v>0</v>
      </c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5">
        <v>0</v>
      </c>
      <c r="M9765" s="5">
        <v>0</v>
      </c>
      <c r="N9765" s="5">
        <v>0</v>
      </c>
      <c r="O9765" s="5">
        <v>0</v>
      </c>
      <c r="P9765" s="5">
        <v>10</v>
      </c>
      <c r="Q9765" s="5">
        <v>0</v>
      </c>
      <c r="R9765" s="5">
        <v>0</v>
      </c>
      <c r="S9765" s="5" t="s">
        <v>26</v>
      </c>
      <c r="T9765" s="5"/>
    </row>
    <row r="9766" spans="1:20" x14ac:dyDescent="0.25">
      <c r="A9766" s="5">
        <f>9759</f>
      </c>
      <c r="B9766" s="5" t="s">
        <v>9785</v>
      </c>
      <c r="C9766" s="5" t="s">
        <v>26</v>
      </c>
      <c r="D9766" s="5" t="s">
        <v>26</v>
      </c>
      <c r="E9766" s="5">
        <v>0</v>
      </c>
      <c r="F9766" s="5">
        <v>0</v>
      </c>
      <c r="G9766" s="5">
        <v>0</v>
      </c>
      <c r="H9766" s="5">
        <v>0</v>
      </c>
      <c r="I9766" s="5">
        <v>0</v>
      </c>
      <c r="J9766" s="5">
        <v>0</v>
      </c>
      <c r="K9766" s="5">
        <v>0</v>
      </c>
      <c r="L9766" s="5">
        <v>0</v>
      </c>
      <c r="M9766" s="5">
        <v>0</v>
      </c>
      <c r="N9766" s="5">
        <v>0</v>
      </c>
      <c r="O9766" s="5">
        <v>0</v>
      </c>
      <c r="P9766" s="5">
        <v>10</v>
      </c>
      <c r="Q9766" s="5">
        <v>0</v>
      </c>
      <c r="R9766" s="5">
        <v>0</v>
      </c>
      <c r="S9766" s="5" t="s">
        <v>26</v>
      </c>
      <c r="T9766" s="5"/>
    </row>
    <row r="9767" spans="1:20" x14ac:dyDescent="0.25">
      <c r="A9767" s="5">
        <f>9760</f>
      </c>
      <c r="B9767" s="5" t="s">
        <v>9786</v>
      </c>
      <c r="C9767" s="5" t="s">
        <v>26</v>
      </c>
      <c r="D9767" s="5" t="s">
        <v>26</v>
      </c>
      <c r="E9767" s="5">
        <v>0</v>
      </c>
      <c r="F9767" s="5">
        <v>0</v>
      </c>
      <c r="G9767" s="5">
        <v>0</v>
      </c>
      <c r="H9767" s="5">
        <v>0</v>
      </c>
      <c r="I9767" s="5">
        <v>0</v>
      </c>
      <c r="J9767" s="5">
        <v>0</v>
      </c>
      <c r="K9767" s="5">
        <v>0</v>
      </c>
      <c r="L9767" s="5">
        <v>0</v>
      </c>
      <c r="M9767" s="5">
        <v>0</v>
      </c>
      <c r="N9767" s="5">
        <v>0</v>
      </c>
      <c r="O9767" s="5">
        <v>0</v>
      </c>
      <c r="P9767" s="5">
        <v>10</v>
      </c>
      <c r="Q9767" s="5">
        <v>0</v>
      </c>
      <c r="R9767" s="5">
        <v>0</v>
      </c>
      <c r="S9767" s="5" t="s">
        <v>26</v>
      </c>
      <c r="T9767" s="5"/>
    </row>
    <row r="9768" spans="1:20" x14ac:dyDescent="0.25">
      <c r="A9768" s="5">
        <f>9761</f>
      </c>
      <c r="B9768" s="5" t="s">
        <v>9787</v>
      </c>
      <c r="C9768" s="5" t="s">
        <v>26</v>
      </c>
      <c r="D9768" s="5" t="s">
        <v>26</v>
      </c>
      <c r="E9768" s="5">
        <v>0</v>
      </c>
      <c r="F9768" s="5">
        <v>0</v>
      </c>
      <c r="G9768" s="5">
        <v>0</v>
      </c>
      <c r="H9768" s="5">
        <v>0</v>
      </c>
      <c r="I9768" s="5">
        <v>0</v>
      </c>
      <c r="J9768" s="5">
        <v>0</v>
      </c>
      <c r="K9768" s="5">
        <v>0</v>
      </c>
      <c r="L9768" s="5">
        <v>0</v>
      </c>
      <c r="M9768" s="5">
        <v>0</v>
      </c>
      <c r="N9768" s="5">
        <v>0</v>
      </c>
      <c r="O9768" s="5">
        <v>0</v>
      </c>
      <c r="P9768" s="5">
        <v>10</v>
      </c>
      <c r="Q9768" s="5">
        <v>0</v>
      </c>
      <c r="R9768" s="5">
        <v>0</v>
      </c>
      <c r="S9768" s="5" t="s">
        <v>26</v>
      </c>
      <c r="T9768" s="5"/>
    </row>
    <row r="9769" spans="1:20" x14ac:dyDescent="0.25">
      <c r="A9769" s="5">
        <f>9762</f>
      </c>
      <c r="B9769" s="5" t="s">
        <v>9788</v>
      </c>
      <c r="C9769" s="5" t="s">
        <v>26</v>
      </c>
      <c r="D9769" s="5" t="s">
        <v>26</v>
      </c>
      <c r="E9769" s="5">
        <v>0</v>
      </c>
      <c r="F9769" s="5">
        <v>0</v>
      </c>
      <c r="G9769" s="5">
        <v>0</v>
      </c>
      <c r="H9769" s="5">
        <v>0</v>
      </c>
      <c r="I9769" s="5">
        <v>0</v>
      </c>
      <c r="J9769" s="5">
        <v>0</v>
      </c>
      <c r="K9769" s="5">
        <v>0</v>
      </c>
      <c r="L9769" s="5">
        <v>0</v>
      </c>
      <c r="M9769" s="5">
        <v>0</v>
      </c>
      <c r="N9769" s="5">
        <v>0</v>
      </c>
      <c r="O9769" s="5">
        <v>0</v>
      </c>
      <c r="P9769" s="5">
        <v>10</v>
      </c>
      <c r="Q9769" s="5">
        <v>0</v>
      </c>
      <c r="R9769" s="5">
        <v>0</v>
      </c>
      <c r="S9769" s="5" t="s">
        <v>26</v>
      </c>
      <c r="T9769" s="5"/>
    </row>
    <row r="9770" spans="1:20" x14ac:dyDescent="0.25">
      <c r="A9770" s="6" t="s">
        <v>9789</v>
      </c>
      <c r="B9770" s="7" t="s">
        <v>9790</v>
      </c>
      <c r="C9770" s="7" t="s">
        <v>9790</v>
      </c>
      <c r="D9770" s="7" t="s">
        <v>9790</v>
      </c>
      <c r="E9770" s="7">
        <f>=average(E8:E9769)</f>
      </c>
      <c r="F9770" s="7">
        <f>=average(F8:F9769)</f>
      </c>
      <c r="G9770" s="7" t="s">
        <v>9790</v>
      </c>
      <c r="H9770" s="7">
        <f>=average(H8:H9769)</f>
      </c>
      <c r="I9770" s="7">
        <f>=average(I8:I9769)</f>
      </c>
      <c r="J9770" s="7" t="s">
        <v>9790</v>
      </c>
      <c r="K9770" s="7">
        <f>=average(K8:K9769)</f>
      </c>
      <c r="L9770" s="7">
        <f>=average(L8:L9769)</f>
      </c>
      <c r="M9770" s="7" t="s">
        <v>9790</v>
      </c>
      <c r="N9770" s="7">
        <f>=average(N8:N9769)</f>
      </c>
      <c r="O9770" s="7">
        <f>=average(O8:O9769)</f>
      </c>
      <c r="P9770" s="7">
        <f>=average(P8:P9769)</f>
      </c>
      <c r="Q9770" s="7">
        <f>=average(Q8:Q9769)</f>
      </c>
      <c r="R9770" s="7">
        <f>=average(R8:R9769)</f>
      </c>
      <c r="S9770" s="7" t="s">
        <v>9790</v>
      </c>
      <c r="T9770" s="7" t="s">
        <v>9790</v>
      </c>
    </row>
    <row r="9771" spans="13:13" x14ac:dyDescent="0.25">
      <c r="M9771" s="8" t="s">
        <v>9791</v>
      </c>
    </row>
    <row r="9772" spans="2:12" x14ac:dyDescent="0.25">
      <c r="B9772" s="9" t="s">
        <v>9792</v>
      </c>
      <c r="G9772" s="9" t="s">
        <v>9793</v>
      </c>
      <c r="L9772" s="9" t="s">
        <v>9794</v>
      </c>
    </row>
    <row r="9773" spans="2:12" x14ac:dyDescent="0.25">
      <c r="B9773" s="10" t="s">
        <v>9795</v>
      </c>
      <c r="G9773" s="10" t="s">
        <v>9795</v>
      </c>
      <c r="L9773" s="10" t="s">
        <v>9795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2023-10-07T07:01:39Z</dcterms:created>
  <dcterms:modified xsi:type="dcterms:W3CDTF">2023-10-07T07:01:39Z</dcterms:modified>
</cp:coreProperties>
</file>