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<sst xmlns="http://schemas.openxmlformats.org/spreadsheetml/2006/main" count="7177" uniqueCount="1818">
  <si>
    <t>Công Ty TNHH Tập đoàn công nghiệp Trường Hải (THACO)</t>
  </si>
  <si>
    <t xml:space="preserve">Địa chỉ:  </t>
  </si>
  <si>
    <t xml:space="preserve">Hotline: </t>
  </si>
  <si>
    <t>Ngày in biểu: Thứ hai, 09/10/2023 14:41:7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</si>
  <si>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</si>
  <si>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</si>
  <si>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</si>
  <si>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</si>
  <si>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</si>
  <si>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</si>
  <si>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</si>
  <si>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</si>
  <si>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</si>
  <si>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</si>
  <si>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</si>
  <si>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</si>
  <si>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</si>
  <si>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</si>
  <si>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</si>
  <si>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</si>
  <si>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</si>
  <si>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</si>
  <si>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</si>
  <si>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</si>
  <si>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</si>
  <si>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2023-10-05 14:43:20</t>
  </si>
  <si>
    <t>false</t>
  </si>
  <si>
    <t>2023-10-05 14:43:43</t>
  </si>
  <si>
    <t>2023-10-05 14:44:13</t>
  </si>
  <si>
    <t>2023-10-05 14:44:42</t>
  </si>
  <si>
    <t>2023-10-05 14:45:11</t>
  </si>
  <si>
    <t>2023-10-05 14:46:09</t>
  </si>
  <si>
    <t>2023-10-05 14:46:45</t>
  </si>
  <si>
    <t>2023-10-05 14:47:15</t>
  </si>
  <si>
    <t>2023-10-05 14:47:44</t>
  </si>
  <si>
    <t>2023-10-05 14:48:12</t>
  </si>
  <si>
    <t>2023-10-05 14:48:41</t>
  </si>
  <si>
    <t>2023-10-05 14:49:11</t>
  </si>
  <si>
    <t>2023-10-05 14:49:40</t>
  </si>
  <si>
    <t>2023-10-05 14:50:08</t>
  </si>
  <si>
    <t>2023-10-05 19:52:16</t>
  </si>
  <si>
    <t>2023-10-07 08:14:31</t>
  </si>
  <si>
    <t>2023-10-07 08:14:58</t>
  </si>
  <si>
    <t>2023-10-07 08:15:26</t>
  </si>
  <si>
    <t>2023-10-07 08:15:55</t>
  </si>
  <si>
    <t>2023-10-07 08:16:25</t>
  </si>
  <si>
    <t>2023-10-07 08:16:54</t>
  </si>
  <si>
    <t>2023-10-07 08:17:22</t>
  </si>
  <si>
    <t>2023-10-07 08:17:51</t>
  </si>
  <si>
    <t>2023-10-07 08:18:31</t>
  </si>
  <si>
    <t>2023-10-07 08:18:50</t>
  </si>
  <si>
    <t>2023-10-07 08:19:18</t>
  </si>
  <si>
    <t>2023-10-07 08:19:47</t>
  </si>
  <si>
    <t>2023-10-07 08:20:16</t>
  </si>
  <si>
    <t>2023-10-07 08:20:46</t>
  </si>
  <si>
    <t>2023-10-07 08:21:14</t>
  </si>
  <si>
    <t>2023-10-07 08:21:43</t>
  </si>
  <si>
    <t>2023-10-07 08:22:12</t>
  </si>
  <si>
    <t>2023-10-07 08:22:42</t>
  </si>
  <si>
    <t>2023-10-07 08:23:11</t>
  </si>
  <si>
    <t>2023-10-07 08:23:39</t>
  </si>
  <si>
    <t>2023-10-07 08:24:08</t>
  </si>
  <si>
    <t>2023-10-07 08:24:38</t>
  </si>
  <si>
    <t>2023-10-07 08:25:07</t>
  </si>
  <si>
    <t>2023-10-07 08:25:35</t>
  </si>
  <si>
    <t>2023-10-07 08:26:04</t>
  </si>
  <si>
    <t>2023-10-07 08:26:34</t>
  </si>
  <si>
    <t>2023-10-07 08:27:03</t>
  </si>
  <si>
    <t>2023-10-07 08:27:31</t>
  </si>
  <si>
    <t>2023-10-07 08:28:00</t>
  </si>
  <si>
    <t>2023-10-07 08:28:30</t>
  </si>
  <si>
    <t>2023-10-07 08:28:59</t>
  </si>
  <si>
    <t>2023-10-07 08:29:27</t>
  </si>
  <si>
    <t>2023-10-07 08:29:56</t>
  </si>
  <si>
    <t>2023-10-07 08:30:26</t>
  </si>
  <si>
    <t>2023-10-07 08:30:55</t>
  </si>
  <si>
    <t>2023-10-07 08:31:23</t>
  </si>
  <si>
    <t>2023-10-07 08:31:52</t>
  </si>
  <si>
    <t>2023-10-07 08:32:22</t>
  </si>
  <si>
    <t>2023-10-07 08:32:51</t>
  </si>
  <si>
    <t>2023-10-07 08:33:20</t>
  </si>
  <si>
    <t>2023-10-07 08:33:48</t>
  </si>
  <si>
    <t>2023-10-07 08:34:17</t>
  </si>
  <si>
    <t>2023-10-07 08:34:47</t>
  </si>
  <si>
    <t>2023-10-07 08:35:16</t>
  </si>
  <si>
    <t>2023-10-07 08:35:44</t>
  </si>
  <si>
    <t>2023-10-07 08:36:13</t>
  </si>
  <si>
    <t>2023-10-07 08:36:42</t>
  </si>
  <si>
    <t>2023-10-07 08:37:12</t>
  </si>
  <si>
    <t>2023-10-07 08:37:40</t>
  </si>
  <si>
    <t>2023-10-07 08:38:09</t>
  </si>
  <si>
    <t>2023-10-07 08:38:38</t>
  </si>
  <si>
    <t>2023-10-07 08:39:08</t>
  </si>
  <si>
    <t>2023-10-07 08:39:37</t>
  </si>
  <si>
    <t>2023-10-07 08:40:06</t>
  </si>
  <si>
    <t>2023-10-07 08:40:35</t>
  </si>
  <si>
    <t>2023-10-07 08:41:05</t>
  </si>
  <si>
    <t>2023-10-07 08:41:34</t>
  </si>
  <si>
    <t>2023-10-07 08:42:02</t>
  </si>
  <si>
    <t>2023-10-07 08:42:31</t>
  </si>
  <si>
    <t>2023-10-07 08:43:00</t>
  </si>
  <si>
    <t>2023-10-07 08:43:30</t>
  </si>
  <si>
    <t>2023-10-07 08:43:59</t>
  </si>
  <si>
    <t>2023-10-07 08:44:27</t>
  </si>
  <si>
    <t>2023-10-07 08:44:56</t>
  </si>
  <si>
    <t>2023-10-07 08:45:25</t>
  </si>
  <si>
    <t>2023-10-07 08:45:55</t>
  </si>
  <si>
    <t>2023-10-07 08:46:24</t>
  </si>
  <si>
    <t>2023-10-07 08:46:53</t>
  </si>
  <si>
    <t>2023-10-07 08:47:21</t>
  </si>
  <si>
    <t>2023-10-07 08:47:50</t>
  </si>
  <si>
    <t>2023-10-07 08:48:20</t>
  </si>
  <si>
    <t>2023-10-07 08:48:49</t>
  </si>
  <si>
    <t>2023-10-07 08:49:17</t>
  </si>
  <si>
    <t>2023-10-07 08:49:46</t>
  </si>
  <si>
    <t>2023-10-07 08:50:16</t>
  </si>
  <si>
    <t>2023-10-07 08:50:45</t>
  </si>
  <si>
    <t>2023-10-07 08:51:14</t>
  </si>
  <si>
    <t>2023-10-07 08:51:42</t>
  </si>
  <si>
    <t>2023-10-07 08:52:11</t>
  </si>
  <si>
    <t>2023-10-07 08:52:41</t>
  </si>
  <si>
    <t>2023-10-07 08:53:10</t>
  </si>
  <si>
    <t>2023-10-07 08:53:39</t>
  </si>
  <si>
    <t>2023-10-07 08:54:07</t>
  </si>
  <si>
    <t>2023-10-07 08:54:36</t>
  </si>
  <si>
    <t>2023-10-07 08:55:06</t>
  </si>
  <si>
    <t>2023-10-07 08:55:35</t>
  </si>
  <si>
    <t>2023-10-07 08:56:04</t>
  </si>
  <si>
    <t>2023-10-07 08:56:33</t>
  </si>
  <si>
    <t>2023-10-07 08:57:02</t>
  </si>
  <si>
    <t>2023-10-07 08:57:32</t>
  </si>
  <si>
    <t>2023-10-07 08:58:01</t>
  </si>
  <si>
    <t>2023-10-07 08:58:29</t>
  </si>
  <si>
    <t>2023-10-07 08:58:58</t>
  </si>
  <si>
    <t>2023-10-07 08:59:28</t>
  </si>
  <si>
    <t>2023-10-07 08:59:57</t>
  </si>
  <si>
    <t>2023-10-07 09:00:26</t>
  </si>
  <si>
    <t>2023-10-07 09:00:54</t>
  </si>
  <si>
    <t>2023-10-07 09:01:23</t>
  </si>
  <si>
    <t>2023-10-07 09:01:53</t>
  </si>
  <si>
    <t>2023-10-07 09:02:23</t>
  </si>
  <si>
    <t>2023-10-07 09:02:51</t>
  </si>
  <si>
    <t>2023-10-07 09:03:20</t>
  </si>
  <si>
    <t>2023-10-07 09:03:50</t>
  </si>
  <si>
    <t>2023-10-07 09:04:19</t>
  </si>
  <si>
    <t>2023-10-07 09:04:48</t>
  </si>
  <si>
    <t>2023-10-07 09:05:16</t>
  </si>
  <si>
    <t>2023-10-07 09:05:45</t>
  </si>
  <si>
    <t>2023-10-07 09:06:15</t>
  </si>
  <si>
    <t>2023-10-07 09:06:44</t>
  </si>
  <si>
    <t>2023-10-07 09:07:12</t>
  </si>
  <si>
    <t>2023-10-07 09:07:41</t>
  </si>
  <si>
    <t>2023-10-07 09:08:10</t>
  </si>
  <si>
    <t>2023-10-07 09:08:40</t>
  </si>
  <si>
    <t>2023-10-07 09:09:09</t>
  </si>
  <si>
    <t>2023-10-07 09:09:37</t>
  </si>
  <si>
    <t>2023-10-07 09:10:06</t>
  </si>
  <si>
    <t>2023-10-07 09:10:36</t>
  </si>
  <si>
    <t>2023-10-07 09:11:05</t>
  </si>
  <si>
    <t>2023-10-07 09:11:33</t>
  </si>
  <si>
    <t>2023-10-07 09:12:02</t>
  </si>
  <si>
    <t>2023-10-07 09:12:32</t>
  </si>
  <si>
    <t>2023-10-07 09:13:01</t>
  </si>
  <si>
    <t>2023-10-07 09:13:30</t>
  </si>
  <si>
    <t>2023-10-07 09:13:58</t>
  </si>
  <si>
    <t>2023-10-07 09:14:27</t>
  </si>
  <si>
    <t>2023-10-07 09:14:57</t>
  </si>
  <si>
    <t>2023-10-07 09:15:26</t>
  </si>
  <si>
    <t>2023-10-07 09:15:55</t>
  </si>
  <si>
    <t>2023-10-07 09:16:23</t>
  </si>
  <si>
    <t>2023-10-07 09:16:52</t>
  </si>
  <si>
    <t>2023-10-07 09:17:22</t>
  </si>
  <si>
    <t>2023-10-07 09:17:51</t>
  </si>
  <si>
    <t>2023-10-07 09:18:19</t>
  </si>
  <si>
    <t>2023-10-07 09:18:48</t>
  </si>
  <si>
    <t>2023-10-07 09:19:18</t>
  </si>
  <si>
    <t>2023-10-07 09:19:47</t>
  </si>
  <si>
    <t>2023-10-07 09:20:15</t>
  </si>
  <si>
    <t>2023-10-07 09:20:44</t>
  </si>
  <si>
    <t>2023-10-07 09:21:14</t>
  </si>
  <si>
    <t>2023-10-07 09:21:43</t>
  </si>
  <si>
    <t>2023-10-07 09:22:11</t>
  </si>
  <si>
    <t>2023-10-07 09:22:40</t>
  </si>
  <si>
    <t>2023-10-07 09:23:10</t>
  </si>
  <si>
    <t>2023-10-07 09:23:39</t>
  </si>
  <si>
    <t>2023-10-07 09:24:08</t>
  </si>
  <si>
    <t>2023-10-07 09:24:36</t>
  </si>
  <si>
    <t>2023-10-07 09:25:07</t>
  </si>
  <si>
    <t>2023-10-07 09:25:36</t>
  </si>
  <si>
    <t>2023-10-07 09:26:05</t>
  </si>
  <si>
    <t>2023-10-07 09:26:33</t>
  </si>
  <si>
    <t>2023-10-07 09:27:03</t>
  </si>
  <si>
    <t>2023-10-07 09:27:32</t>
  </si>
  <si>
    <t>2023-10-07 09:28:01</t>
  </si>
  <si>
    <t>2023-10-07 09:28:29</t>
  </si>
  <si>
    <t>2023-10-07 09:28:58</t>
  </si>
  <si>
    <t>2023-10-07 09:29:28</t>
  </si>
  <si>
    <t>2023-10-07 09:29:57</t>
  </si>
  <si>
    <t>2023-10-07 09:30:26</t>
  </si>
  <si>
    <t>2023-10-07 09:30:54</t>
  </si>
  <si>
    <t>2023-10-07 09:31:24</t>
  </si>
  <si>
    <t>2023-10-07 09:31:53</t>
  </si>
  <si>
    <t>2023-10-07 09:32:22</t>
  </si>
  <si>
    <t>2023-10-07 09:32:50</t>
  </si>
  <si>
    <t>2023-10-07 09:33:20</t>
  </si>
  <si>
    <t>2023-10-07 09:33:49</t>
  </si>
  <si>
    <t>2023-10-07 09:34:18</t>
  </si>
  <si>
    <t>2023-10-07 09:34:46</t>
  </si>
  <si>
    <t>2023-10-07 09:35:15</t>
  </si>
  <si>
    <t>2023-10-07 09:35:45</t>
  </si>
  <si>
    <t>2023-10-07 09:36:14</t>
  </si>
  <si>
    <t>2023-10-07 09:36:42</t>
  </si>
  <si>
    <t>2023-10-07 09:37:11</t>
  </si>
  <si>
    <t>2023-10-07 09:37:41</t>
  </si>
  <si>
    <t>2023-10-07 09:38:10</t>
  </si>
  <si>
    <t>2023-10-07 09:38:39</t>
  </si>
  <si>
    <t>2023-10-07 09:39:07</t>
  </si>
  <si>
    <t>2023-10-07 09:39:36</t>
  </si>
  <si>
    <t>2023-10-07 09:40:06</t>
  </si>
  <si>
    <t>2023-10-07 09:40:35</t>
  </si>
  <si>
    <t>2023-10-07 09:41:03</t>
  </si>
  <si>
    <t>2023-10-07 09:41:32</t>
  </si>
  <si>
    <t>2023-10-07 09:42:02</t>
  </si>
  <si>
    <t>2023-10-07 09:42:31</t>
  </si>
  <si>
    <t>2023-10-07 09:43:00</t>
  </si>
  <si>
    <t>2023-10-07 09:43:28</t>
  </si>
  <si>
    <t>2023-10-07 09:43:58</t>
  </si>
  <si>
    <t>2023-10-07 09:44:27</t>
  </si>
  <si>
    <t>2023-10-07 09:44:56</t>
  </si>
  <si>
    <t>2023-10-07 09:45:24</t>
  </si>
  <si>
    <t>2023-10-07 09:45:54</t>
  </si>
  <si>
    <t>2023-10-07 09:46:23</t>
  </si>
  <si>
    <t>2023-10-07 09:46:52</t>
  </si>
  <si>
    <t>2023-10-07 09:47:20</t>
  </si>
  <si>
    <t>2023-10-07 09:47:49</t>
  </si>
  <si>
    <t>2023-10-07 09:48:19</t>
  </si>
  <si>
    <t>2023-10-07 09:48:48</t>
  </si>
  <si>
    <t>2023-10-07 09:49:17</t>
  </si>
  <si>
    <t>2023-10-07 09:49:45</t>
  </si>
  <si>
    <t>2023-10-07 09:50:15</t>
  </si>
  <si>
    <t>2023-10-07 09:50:44</t>
  </si>
  <si>
    <t>2023-10-07 09:51:13</t>
  </si>
  <si>
    <t>2023-10-07 09:51:41</t>
  </si>
  <si>
    <t>2023-10-07 09:52:11</t>
  </si>
  <si>
    <t>2023-10-07 09:52:40</t>
  </si>
  <si>
    <t>2023-10-07 09:53:09</t>
  </si>
  <si>
    <t>2023-10-07 09:53:37</t>
  </si>
  <si>
    <t>2023-10-07 09:54:07</t>
  </si>
  <si>
    <t>2023-10-07 09:54:36</t>
  </si>
  <si>
    <t>2023-10-07 09:55:05</t>
  </si>
  <si>
    <t>2023-10-07 09:55:33</t>
  </si>
  <si>
    <t>2023-10-07 09:56:02</t>
  </si>
  <si>
    <t>2023-10-07 09:56:32</t>
  </si>
  <si>
    <t>2023-10-07 09:57:01</t>
  </si>
  <si>
    <t>2023-10-07 09:57:29</t>
  </si>
  <si>
    <t>2023-10-07 09:57:58</t>
  </si>
  <si>
    <t>2023-10-07 09:58:28</t>
  </si>
  <si>
    <t>2023-10-07 09:58:57</t>
  </si>
  <si>
    <t>2023-10-07 09:59:26</t>
  </si>
  <si>
    <t>2023-10-07 09:59:54</t>
  </si>
  <si>
    <t>2023-10-07 10:00:24</t>
  </si>
  <si>
    <t>2023-10-07 10:00:53</t>
  </si>
  <si>
    <t>2023-10-07 10:01:22</t>
  </si>
  <si>
    <t>2023-10-07 10:01:50</t>
  </si>
  <si>
    <t>2023-10-07 10:02:20</t>
  </si>
  <si>
    <t>2023-10-07 10:02:49</t>
  </si>
  <si>
    <t>2023-10-07 10:03:47</t>
  </si>
  <si>
    <t>2023-10-07 10:04:15</t>
  </si>
  <si>
    <t>2023-10-07 10:04:44</t>
  </si>
  <si>
    <t>2023-10-07 10:05:14</t>
  </si>
  <si>
    <t>2023-10-07 10:05:43</t>
  </si>
  <si>
    <t>2023-10-07 10:06:12</t>
  </si>
  <si>
    <t>2023-10-07 10:06:40</t>
  </si>
  <si>
    <t>2023-10-07 10:07:10</t>
  </si>
  <si>
    <t>2023-10-07 10:07:39</t>
  </si>
  <si>
    <t>2023-10-07 10:08:08</t>
  </si>
  <si>
    <t>2023-10-07 10:08:37</t>
  </si>
  <si>
    <t>2023-10-07 10:09:05</t>
  </si>
  <si>
    <t>2023-10-07 10:09:34</t>
  </si>
  <si>
    <t>2023-10-07 10:10:04</t>
  </si>
  <si>
    <t>2023-10-07 10:10:33</t>
  </si>
  <si>
    <t>2023-10-07 10:11:02</t>
  </si>
  <si>
    <t>2023-10-07 10:11:30</t>
  </si>
  <si>
    <t>2023-10-07 10:11:59</t>
  </si>
  <si>
    <t>2023-10-07 10:12:29</t>
  </si>
  <si>
    <t>2023-10-07 10:12:58</t>
  </si>
  <si>
    <t>2023-10-07 10:13:27</t>
  </si>
  <si>
    <t>2023-10-07 10:13:55</t>
  </si>
  <si>
    <t>2023-10-07 10:14:24</t>
  </si>
  <si>
    <t>2023-10-07 10:14:54</t>
  </si>
  <si>
    <t>2023-10-07 10:15:23</t>
  </si>
  <si>
    <t>2023-10-07 10:15:51</t>
  </si>
  <si>
    <t>2023-10-07 10:16:20</t>
  </si>
  <si>
    <t>2023-10-07 10:16:50</t>
  </si>
  <si>
    <t>2023-10-07 10:17:19</t>
  </si>
  <si>
    <t>2023-10-07 10:17:48</t>
  </si>
  <si>
    <t>2023-10-07 10:18:16</t>
  </si>
  <si>
    <t>2023-10-07 10:18:46</t>
  </si>
  <si>
    <t>2023-10-07 10:19:15</t>
  </si>
  <si>
    <t>2023-10-07 10:19:43</t>
  </si>
  <si>
    <t>2023-10-07 10:20:11</t>
  </si>
  <si>
    <t>2023-10-07 10:20:41</t>
  </si>
  <si>
    <t>2023-10-07 10:21:10</t>
  </si>
  <si>
    <t>2023-10-07 10:21:39</t>
  </si>
  <si>
    <t>2023-10-07 10:22:07</t>
  </si>
  <si>
    <t>2023-10-07 10:22:37</t>
  </si>
  <si>
    <t>2023-10-07 10:23:06</t>
  </si>
  <si>
    <t>2023-10-07 10:23:35</t>
  </si>
  <si>
    <t>2023-10-07 10:24:03</t>
  </si>
  <si>
    <t>2023-10-07 10:24:33</t>
  </si>
  <si>
    <t>2023-10-07 10:25:02</t>
  </si>
  <si>
    <t>2023-10-07 10:25:31</t>
  </si>
  <si>
    <t>2023-10-07 10:25:59</t>
  </si>
  <si>
    <t>2023-10-07 10:26:28</t>
  </si>
  <si>
    <t>2023-10-07 10:26:58</t>
  </si>
  <si>
    <t>2023-10-07 10:27:27</t>
  </si>
  <si>
    <t>2023-10-07 10:27:56</t>
  </si>
  <si>
    <t>2023-10-07 10:28:24</t>
  </si>
  <si>
    <t>2023-10-07 10:28:54</t>
  </si>
  <si>
    <t>2023-10-07 10:29:23</t>
  </si>
  <si>
    <t>2023-10-07 10:29:52</t>
  </si>
  <si>
    <t>2023-10-07 10:30:20</t>
  </si>
  <si>
    <t>2023-10-07 10:30:49</t>
  </si>
  <si>
    <t>2023-10-07 10:31:19</t>
  </si>
  <si>
    <t>2023-10-07 10:31:48</t>
  </si>
  <si>
    <t>2023-10-07 10:32:17</t>
  </si>
  <si>
    <t>2023-10-07 10:32:45</t>
  </si>
  <si>
    <t>2023-10-07 10:33:15</t>
  </si>
  <si>
    <t>2023-10-07 10:33:44</t>
  </si>
  <si>
    <t>2023-10-07 10:34:13</t>
  </si>
  <si>
    <t>2023-10-07 10:34:41</t>
  </si>
  <si>
    <t>2023-10-07 10:35:11</t>
  </si>
  <si>
    <t>2023-10-07 10:35:40</t>
  </si>
  <si>
    <t>2023-10-07 10:36:09</t>
  </si>
  <si>
    <t>2023-10-07 10:36:37</t>
  </si>
  <si>
    <t>2023-10-07 10:37:07</t>
  </si>
  <si>
    <t>2023-10-07 10:37:36</t>
  </si>
  <si>
    <t>2023-10-07 10:38:05</t>
  </si>
  <si>
    <t>2023-10-07 10:38:33</t>
  </si>
  <si>
    <t>2023-10-07 10:39:03</t>
  </si>
  <si>
    <t>2023-10-07 10:39:32</t>
  </si>
  <si>
    <t>2023-10-07 10:40:01</t>
  </si>
  <si>
    <t>2023-10-07 10:40:29</t>
  </si>
  <si>
    <t>2023-10-07 10:40:59</t>
  </si>
  <si>
    <t>2023-10-07 10:41:36</t>
  </si>
  <si>
    <t>2023-10-07 10:41:57</t>
  </si>
  <si>
    <t>2023-10-07 10:42:26</t>
  </si>
  <si>
    <t>2023-10-07 10:42:55</t>
  </si>
  <si>
    <t>2023-10-07 10:43:23</t>
  </si>
  <si>
    <t>2023-10-07 10:43:53</t>
  </si>
  <si>
    <t>2023-10-07 10:44:22</t>
  </si>
  <si>
    <t>2023-10-07 10:44:51</t>
  </si>
  <si>
    <t>2023-10-07 10:45:20</t>
  </si>
  <si>
    <t>2023-10-07 10:45:49</t>
  </si>
  <si>
    <t>2023-10-07 10:46:16</t>
  </si>
  <si>
    <t>2023-10-07 10:46:46</t>
  </si>
  <si>
    <t>2023-10-07 10:47:15</t>
  </si>
  <si>
    <t>2023-10-07 10:47:44</t>
  </si>
  <si>
    <t>2023-10-07 10:48:13</t>
  </si>
  <si>
    <t>2023-10-07 10:48:41</t>
  </si>
  <si>
    <t>2023-10-07 10:49:11</t>
  </si>
  <si>
    <t>2023-10-07 10:49:40</t>
  </si>
  <si>
    <t>2023-10-07 10:50:09</t>
  </si>
  <si>
    <t>2023-10-07 10:50:38</t>
  </si>
  <si>
    <t>2023-10-07 10:51:07</t>
  </si>
  <si>
    <t>2023-10-07 10:51:36</t>
  </si>
  <si>
    <t>2023-10-07 10:52:05</t>
  </si>
  <si>
    <t>2023-10-07 10:52:34</t>
  </si>
  <si>
    <t>2023-10-07 10:53:03</t>
  </si>
  <si>
    <t>2023-10-07 10:53:31</t>
  </si>
  <si>
    <t>2023-10-07 10:54:01</t>
  </si>
  <si>
    <t>2023-10-07 10:54:30</t>
  </si>
  <si>
    <t>2023-10-07 10:54:59</t>
  </si>
  <si>
    <t>2023-10-07 10:55:27</t>
  </si>
  <si>
    <t>2023-10-07 10:55:57</t>
  </si>
  <si>
    <t>2023-10-07 10:56:26</t>
  </si>
  <si>
    <t>2023-10-07 10:56:55</t>
  </si>
  <si>
    <t>2023-10-07 10:57:24</t>
  </si>
  <si>
    <t>2023-10-07 10:57:53</t>
  </si>
  <si>
    <t>2023-10-07 10:58:22</t>
  </si>
  <si>
    <t>2023-10-07 10:58:51</t>
  </si>
  <si>
    <t>2023-10-07 10:59:20</t>
  </si>
  <si>
    <t>2023-10-07 10:59:48</t>
  </si>
  <si>
    <t>2023-10-07 11:00:18</t>
  </si>
  <si>
    <t>2023-10-07 11:00:47</t>
  </si>
  <si>
    <t>2023-10-07 11:01:16</t>
  </si>
  <si>
    <t>2023-10-07 11:01:44</t>
  </si>
  <si>
    <t>2023-10-07 11:02:14</t>
  </si>
  <si>
    <t>2023-10-07 11:02:42</t>
  </si>
  <si>
    <t>2023-10-07 11:03:11</t>
  </si>
  <si>
    <t>2023-10-07 11:03:39</t>
  </si>
  <si>
    <t>2023-10-07 11:04:09</t>
  </si>
  <si>
    <t>2023-10-07 11:04:38</t>
  </si>
  <si>
    <t>2023-10-07 11:05:07</t>
  </si>
  <si>
    <t>2023-10-07 11:05:37</t>
  </si>
  <si>
    <t>2023-10-07 11:06:06</t>
  </si>
  <si>
    <t>2023-10-07 11:06:35</t>
  </si>
  <si>
    <t>2023-10-07 11:07:04</t>
  </si>
  <si>
    <t>2023-10-07 11:07:33</t>
  </si>
  <si>
    <t>2023-10-07 11:08:02</t>
  </si>
  <si>
    <t>2023-10-07 11:08:31</t>
  </si>
  <si>
    <t>2023-10-07 11:09:00</t>
  </si>
  <si>
    <t>2023-10-07 11:09:30</t>
  </si>
  <si>
    <t>2023-10-07 11:09:59</t>
  </si>
  <si>
    <t>2023-10-07 11:10:28</t>
  </si>
  <si>
    <t>2023-10-07 11:10:57</t>
  </si>
  <si>
    <t>2023-10-07 11:11:26</t>
  </si>
  <si>
    <t>2023-10-07 11:11:55</t>
  </si>
  <si>
    <t>2023-10-07 11:12:25</t>
  </si>
  <si>
    <t>2023-10-07 11:12:53</t>
  </si>
  <si>
    <t>2023-10-07 11:13:23</t>
  </si>
  <si>
    <t>2023-10-07 11:13:52</t>
  </si>
  <si>
    <t>2023-10-07 11:14:21</t>
  </si>
  <si>
    <t>2023-10-07 11:14:49</t>
  </si>
  <si>
    <t>2023-10-07 11:15:19</t>
  </si>
  <si>
    <t>2023-10-07 11:15:48</t>
  </si>
  <si>
    <t>2023-10-07 11:16:17</t>
  </si>
  <si>
    <t>2023-10-07 11:16:45</t>
  </si>
  <si>
    <t>2023-10-07 11:17:15</t>
  </si>
  <si>
    <t>2023-10-07 11:17:44</t>
  </si>
  <si>
    <t>2023-10-07 11:18:13</t>
  </si>
  <si>
    <t>2023-10-07 11:18:41</t>
  </si>
  <si>
    <t>2023-10-07 11:19:11</t>
  </si>
  <si>
    <t>2023-10-07 11:19:40</t>
  </si>
  <si>
    <t>2023-10-07 11:20:09</t>
  </si>
  <si>
    <t>2023-10-07 11:20:37</t>
  </si>
  <si>
    <t>2023-10-07 11:21:07</t>
  </si>
  <si>
    <t>2023-10-07 11:21:36</t>
  </si>
  <si>
    <t>2023-10-07 11:22:05</t>
  </si>
  <si>
    <t>2023-10-07 11:22:33</t>
  </si>
  <si>
    <t>2023-10-07 11:23:03</t>
  </si>
  <si>
    <t>2023-10-07 11:23:32</t>
  </si>
  <si>
    <t>2023-10-07 11:24:01</t>
  </si>
  <si>
    <t>2023-10-07 11:24:30</t>
  </si>
  <si>
    <t>2023-10-07 11:24:59</t>
  </si>
  <si>
    <t>2023-10-07 11:25:28</t>
  </si>
  <si>
    <t>2023-10-07 11:25:57</t>
  </si>
  <si>
    <t>2023-10-07 11:26:26</t>
  </si>
  <si>
    <t>2023-10-07 11:26:55</t>
  </si>
  <si>
    <t>2023-10-07 11:27:24</t>
  </si>
  <si>
    <t>2023-10-07 11:27:53</t>
  </si>
  <si>
    <t>2023-10-07 11:28:22</t>
  </si>
  <si>
    <t>2023-10-07 11:28:50</t>
  </si>
  <si>
    <t>2023-10-07 11:29:19</t>
  </si>
  <si>
    <t>2023-10-07 11:29:48</t>
  </si>
  <si>
    <t>2023-10-07 11:30:17</t>
  </si>
  <si>
    <t>2023-10-07 11:30:46</t>
  </si>
  <si>
    <t>2023-10-07 11:31:15</t>
  </si>
  <si>
    <t>2023-10-07 11:31:44</t>
  </si>
  <si>
    <t>2023-10-07 11:32:13</t>
  </si>
  <si>
    <t>2023-10-07 11:32:42</t>
  </si>
  <si>
    <t>2023-10-07 11:33:11</t>
  </si>
  <si>
    <t>2023-10-07 11:33:40</t>
  </si>
  <si>
    <t>2023-10-07 11:34:09</t>
  </si>
  <si>
    <t>2023-10-07 11:34:38</t>
  </si>
  <si>
    <t>2023-10-07 11:35:07</t>
  </si>
  <si>
    <t>2023-10-07 11:35:36</t>
  </si>
  <si>
    <t>2023-10-07 11:36:05</t>
  </si>
  <si>
    <t>2023-10-07 11:36:34</t>
  </si>
  <si>
    <t>2023-10-07 11:37:03</t>
  </si>
  <si>
    <t>2023-10-07 11:37:32</t>
  </si>
  <si>
    <t>2023-10-07 11:38:01</t>
  </si>
  <si>
    <t>2023-10-07 11:38:30</t>
  </si>
  <si>
    <t>2023-10-07 11:38:59</t>
  </si>
  <si>
    <t>2023-10-07 11:39:28</t>
  </si>
  <si>
    <t>2023-10-07 11:39:57</t>
  </si>
  <si>
    <t>2023-10-07 11:40:26</t>
  </si>
  <si>
    <t>2023-10-07 11:40:55</t>
  </si>
  <si>
    <t>2023-10-07 11:41:24</t>
  </si>
  <si>
    <t>2023-10-07 11:41:53</t>
  </si>
  <si>
    <t>2023-10-07 11:42:22</t>
  </si>
  <si>
    <t>2023-10-07 11:42:51</t>
  </si>
  <si>
    <t>2023-10-07 11:43:20</t>
  </si>
  <si>
    <t>2023-10-07 11:43:49</t>
  </si>
  <si>
    <t>2023-10-07 11:44:18</t>
  </si>
  <si>
    <t>2023-10-07 11:44:47</t>
  </si>
  <si>
    <t>2023-10-07 11:45:16</t>
  </si>
  <si>
    <t>2023-10-07 11:45:45</t>
  </si>
  <si>
    <t>2023-10-07 11:46:14</t>
  </si>
  <si>
    <t>2023-10-07 11:46:43</t>
  </si>
  <si>
    <t>2023-10-07 11:47:12</t>
  </si>
  <si>
    <t>2023-10-07 11:47:41</t>
  </si>
  <si>
    <t>2023-10-07 11:48:10</t>
  </si>
  <si>
    <t>2023-10-07 11:48:39</t>
  </si>
  <si>
    <t>2023-10-07 11:49:08</t>
  </si>
  <si>
    <t>2023-10-07 11:49:37</t>
  </si>
  <si>
    <t>2023-10-07 11:50:06</t>
  </si>
  <si>
    <t>2023-10-07 11:50:35</t>
  </si>
  <si>
    <t>2023-10-07 11:51:04</t>
  </si>
  <si>
    <t>2023-10-07 11:51:33</t>
  </si>
  <si>
    <t>2023-10-07 11:52:02</t>
  </si>
  <si>
    <t>2023-10-07 11:52:31</t>
  </si>
  <si>
    <t>2023-10-07 11:53:00</t>
  </si>
  <si>
    <t>2023-10-07 11:53:29</t>
  </si>
  <si>
    <t>2023-10-07 11:53:58</t>
  </si>
  <si>
    <t>2023-10-07 11:54:27</t>
  </si>
  <si>
    <t>2023-10-07 11:54:56</t>
  </si>
  <si>
    <t>2023-10-07 11:55:25</t>
  </si>
  <si>
    <t>2023-10-07 11:55:54</t>
  </si>
  <si>
    <t>2023-10-07 11:56:23</t>
  </si>
  <si>
    <t>2023-10-07 11:56:52</t>
  </si>
  <si>
    <t>2023-10-07 11:57:21</t>
  </si>
  <si>
    <t>2023-10-07 11:57:50</t>
  </si>
  <si>
    <t>2023-10-07 11:58:19</t>
  </si>
  <si>
    <t>2023-10-07 11:58:48</t>
  </si>
  <si>
    <t>2023-10-07 11:59:17</t>
  </si>
  <si>
    <t>2023-10-07 11:59:46</t>
  </si>
  <si>
    <t>2023-10-07 12:00:16</t>
  </si>
  <si>
    <t>2023-10-07 12:00:45</t>
  </si>
  <si>
    <t>2023-10-07 12:01:14</t>
  </si>
  <si>
    <t>2023-10-07 12:01:43</t>
  </si>
  <si>
    <t>2023-10-07 12:02:12</t>
  </si>
  <si>
    <t>2023-10-07 12:02:41</t>
  </si>
  <si>
    <t>2023-10-07 12:03:10</t>
  </si>
  <si>
    <t>2023-10-07 12:03:39</t>
  </si>
  <si>
    <t>2023-10-07 12:04:08</t>
  </si>
  <si>
    <t>2023-10-07 12:04:37</t>
  </si>
  <si>
    <t>2023-10-07 12:05:06</t>
  </si>
  <si>
    <t>2023-10-07 12:05:35</t>
  </si>
  <si>
    <t>2023-10-07 12:06:04</t>
  </si>
  <si>
    <t>2023-10-07 12:06:33</t>
  </si>
  <si>
    <t>2023-10-07 12:07:02</t>
  </si>
  <si>
    <t>2023-10-07 12:07:32</t>
  </si>
  <si>
    <t>2023-10-07 12:08:00</t>
  </si>
  <si>
    <t>2023-10-07 12:08:29</t>
  </si>
  <si>
    <t>2023-10-07 12:08:58</t>
  </si>
  <si>
    <t>2023-10-07 12:09:27</t>
  </si>
  <si>
    <t>2023-10-07 12:09:57</t>
  </si>
  <si>
    <t>2023-10-07 12:10:25</t>
  </si>
  <si>
    <t>2023-10-07 12:10:54</t>
  </si>
  <si>
    <t>2023-10-07 12:11:23</t>
  </si>
  <si>
    <t>2023-10-07 12:11:52</t>
  </si>
  <si>
    <t>2023-10-07 12:12:22</t>
  </si>
  <si>
    <t>2023-10-07 12:12:50</t>
  </si>
  <si>
    <t>2023-10-07 12:13:19</t>
  </si>
  <si>
    <t>2023-10-07 12:13:48</t>
  </si>
  <si>
    <t>2023-10-07 12:14:17</t>
  </si>
  <si>
    <t>2023-10-07 12:14:46</t>
  </si>
  <si>
    <t>2023-10-07 12:15:15</t>
  </si>
  <si>
    <t>2023-10-07 12:15:44</t>
  </si>
  <si>
    <t>2023-10-07 12:16:13</t>
  </si>
  <si>
    <t>2023-10-07 12:16:43</t>
  </si>
  <si>
    <t>2023-10-07 12:17:11</t>
  </si>
  <si>
    <t>2023-10-07 12:17:40</t>
  </si>
  <si>
    <t>2023-10-07 12:18:09</t>
  </si>
  <si>
    <t>2023-10-07 12:18:38</t>
  </si>
  <si>
    <t>2023-10-07 12:19:07</t>
  </si>
  <si>
    <t>2023-10-07 12:19:36</t>
  </si>
  <si>
    <t>2023-10-07 12:20:05</t>
  </si>
  <si>
    <t>2023-10-07 12:20:34</t>
  </si>
  <si>
    <t>2023-10-07 12:21:03</t>
  </si>
  <si>
    <t>2023-10-07 12:21:32</t>
  </si>
  <si>
    <t>2023-10-07 12:22:01</t>
  </si>
  <si>
    <t>2023-10-07 12:22:29</t>
  </si>
  <si>
    <t>2023-10-07 12:22:58</t>
  </si>
  <si>
    <t>2023-10-07 12:23:28</t>
  </si>
  <si>
    <t>2023-10-07 12:23:56</t>
  </si>
  <si>
    <t>2023-10-07 12:24:25</t>
  </si>
  <si>
    <t>2023-10-07 12:24:54</t>
  </si>
  <si>
    <t>2023-10-07 12:25:23</t>
  </si>
  <si>
    <t>2023-10-07 12:25:52</t>
  </si>
  <si>
    <t>2023-10-07 12:26:21</t>
  </si>
  <si>
    <t>2023-10-07 12:26:50</t>
  </si>
  <si>
    <t>2023-10-07 12:27:19</t>
  </si>
  <si>
    <t>2023-10-07 12:27:49</t>
  </si>
  <si>
    <t>2023-10-07 12:28:17</t>
  </si>
  <si>
    <t>2023-10-07 12:28:46</t>
  </si>
  <si>
    <t>2023-10-07 12:29:15</t>
  </si>
  <si>
    <t>2023-10-07 12:29:44</t>
  </si>
  <si>
    <t>2023-10-07 12:30:13</t>
  </si>
  <si>
    <t>2023-10-07 12:30:41</t>
  </si>
  <si>
    <t>2023-10-07 12:31:10</t>
  </si>
  <si>
    <t>2023-10-07 12:31:39</t>
  </si>
  <si>
    <t>2023-10-07 12:32:09</t>
  </si>
  <si>
    <t>2023-10-07 12:32:37</t>
  </si>
  <si>
    <t>2023-10-07 12:33:06</t>
  </si>
  <si>
    <t>2023-10-07 12:33:36</t>
  </si>
  <si>
    <t>2023-10-07 12:34:05</t>
  </si>
  <si>
    <t>2023-10-07 12:34:34</t>
  </si>
  <si>
    <t>2023-10-07 12:35:03</t>
  </si>
  <si>
    <t>2023-10-07 12:35:32</t>
  </si>
  <si>
    <t>2023-10-07 12:36:01</t>
  </si>
  <si>
    <t>2023-10-07 12:36:31</t>
  </si>
  <si>
    <t>2023-10-07 12:36:59</t>
  </si>
  <si>
    <t>2023-10-07 12:37:28</t>
  </si>
  <si>
    <t>2023-10-07 12:37:57</t>
  </si>
  <si>
    <t>2023-10-07 12:38:27</t>
  </si>
  <si>
    <t>2023-10-07 12:38:54</t>
  </si>
  <si>
    <t>2023-10-07 12:39:23</t>
  </si>
  <si>
    <t>2023-10-07 12:39:52</t>
  </si>
  <si>
    <t>2023-10-07 12:40:21</t>
  </si>
  <si>
    <t>2023-10-07 12:40:51</t>
  </si>
  <si>
    <t>2023-10-07 12:41:19</t>
  </si>
  <si>
    <t>2023-10-07 12:41:48</t>
  </si>
  <si>
    <t>2023-10-07 12:42:17</t>
  </si>
  <si>
    <t>2023-10-07 12:42:47</t>
  </si>
  <si>
    <t>2023-10-07 12:43:15</t>
  </si>
  <si>
    <t>2023-10-07 12:43:44</t>
  </si>
  <si>
    <t>2023-10-07 12:44:13</t>
  </si>
  <si>
    <t>2023-10-07 12:44:42</t>
  </si>
  <si>
    <t>2023-10-07 12:45:12</t>
  </si>
  <si>
    <t>2023-10-07 12:45:40</t>
  </si>
  <si>
    <t>2023-10-07 12:46:09</t>
  </si>
  <si>
    <t>2023-10-07 12:46:38</t>
  </si>
  <si>
    <t>2023-10-07 12:47:07</t>
  </si>
  <si>
    <t>2023-10-07 12:47:37</t>
  </si>
  <si>
    <t>2023-10-07 12:48:05</t>
  </si>
  <si>
    <t>2023-10-07 12:48:34</t>
  </si>
  <si>
    <t>2023-10-07 12:49:03</t>
  </si>
  <si>
    <t>2023-10-07 12:49:32</t>
  </si>
  <si>
    <t>2023-10-07 12:50:02</t>
  </si>
  <si>
    <t>2023-10-07 12:50:30</t>
  </si>
  <si>
    <t>2023-10-07 12:50:59</t>
  </si>
  <si>
    <t>2023-10-07 12:51:28</t>
  </si>
  <si>
    <t>2023-10-07 12:51:58</t>
  </si>
  <si>
    <t>2023-10-07 12:52:26</t>
  </si>
  <si>
    <t>2023-10-07 12:52:55</t>
  </si>
  <si>
    <t>2023-10-07 12:53:24</t>
  </si>
  <si>
    <t>2023-10-07 12:53:54</t>
  </si>
  <si>
    <t>2023-10-07 12:54:24</t>
  </si>
  <si>
    <t>2023-10-07 12:54:52</t>
  </si>
  <si>
    <t>2023-10-07 12:55:21</t>
  </si>
  <si>
    <t>2023-10-07 12:55:51</t>
  </si>
  <si>
    <t>2023-10-07 12:56:19</t>
  </si>
  <si>
    <t>2023-10-07 12:56:48</t>
  </si>
  <si>
    <t>2023-10-07 12:57:17</t>
  </si>
  <si>
    <t>2023-10-07 12:57:46</t>
  </si>
  <si>
    <t>2023-10-07 12:58:16</t>
  </si>
  <si>
    <t>2023-10-07 12:58:44</t>
  </si>
  <si>
    <t>2023-10-07 12:59:13</t>
  </si>
  <si>
    <t>2023-10-07 12:59:42</t>
  </si>
  <si>
    <t>2023-10-07 13:00:12</t>
  </si>
  <si>
    <t>2023-10-07 13:00:40</t>
  </si>
  <si>
    <t>2023-10-07 13:01:09</t>
  </si>
  <si>
    <t>2023-10-07 13:01:38</t>
  </si>
  <si>
    <t>2023-10-07 13:02:08</t>
  </si>
  <si>
    <t>2023-10-07 13:02:36</t>
  </si>
  <si>
    <t>2023-10-07 13:03:05</t>
  </si>
  <si>
    <t>2023-10-07 13:03:35</t>
  </si>
  <si>
    <t>2023-10-07 13:04:03</t>
  </si>
  <si>
    <t>2023-10-07 13:04:32</t>
  </si>
  <si>
    <t>2023-10-07 13:05:01</t>
  </si>
  <si>
    <t>2023-10-07 13:05:31</t>
  </si>
  <si>
    <t>2023-10-07 13:05:59</t>
  </si>
  <si>
    <t>2023-10-07 13:06:28</t>
  </si>
  <si>
    <t>2023-10-07 13:06:57</t>
  </si>
  <si>
    <t>2023-10-07 13:07:27</t>
  </si>
  <si>
    <t>2023-10-07 13:07:55</t>
  </si>
  <si>
    <t>2023-10-07 13:08:24</t>
  </si>
  <si>
    <t>2023-10-07 13:08:53</t>
  </si>
  <si>
    <t>2023-10-07 13:09:23</t>
  </si>
  <si>
    <t>2023-10-07 13:09:51</t>
  </si>
  <si>
    <t>2023-10-07 13:10:20</t>
  </si>
  <si>
    <t>2023-10-07 13:10:49</t>
  </si>
  <si>
    <t>2023-10-07 13:11:19</t>
  </si>
  <si>
    <t>2023-10-07 13:11:47</t>
  </si>
  <si>
    <t>2023-10-07 13:12:16</t>
  </si>
  <si>
    <t>2023-10-07 13:12:45</t>
  </si>
  <si>
    <t>2023-10-07 13:13:15</t>
  </si>
  <si>
    <t>2023-10-07 13:13:43</t>
  </si>
  <si>
    <t>2023-10-07 13:14:12</t>
  </si>
  <si>
    <t>2023-10-07 13:14:41</t>
  </si>
  <si>
    <t>2023-10-07 13:15:11</t>
  </si>
  <si>
    <t>2023-10-07 13:15:39</t>
  </si>
  <si>
    <t>2023-10-07 13:16:08</t>
  </si>
  <si>
    <t>2023-10-07 13:16:36</t>
  </si>
  <si>
    <t>2023-10-07 13:17:06</t>
  </si>
  <si>
    <t>2023-10-07 13:17:34</t>
  </si>
  <si>
    <t>2023-10-07 13:18:03</t>
  </si>
  <si>
    <t>2023-10-07 13:18:32</t>
  </si>
  <si>
    <t>2023-10-07 13:19:02</t>
  </si>
  <si>
    <t>2023-10-07 13:19:30</t>
  </si>
  <si>
    <t>2023-10-07 13:19:59</t>
  </si>
  <si>
    <t>2023-10-07 13:20:28</t>
  </si>
  <si>
    <t>2023-10-07 13:20:58</t>
  </si>
  <si>
    <t>true</t>
  </si>
  <si>
    <t>2023-10-07 13:21:26</t>
  </si>
  <si>
    <t>2023-10-07 13:21:55</t>
  </si>
  <si>
    <t>2023-10-07 13:22:24</t>
  </si>
  <si>
    <t>2023-10-07 13:22:54</t>
  </si>
  <si>
    <t>2023-10-07 13:23:23</t>
  </si>
  <si>
    <t>2023-10-07 13:23:51</t>
  </si>
  <si>
    <t>2023-10-07 13:24:20</t>
  </si>
  <si>
    <t>2023-10-07 13:24:49</t>
  </si>
  <si>
    <t>2023-10-07 13:25:19</t>
  </si>
  <si>
    <t>2023-10-07 13:25:47</t>
  </si>
  <si>
    <t>2023-10-07 13:26:16</t>
  </si>
  <si>
    <t>2023-10-07 13:26:45</t>
  </si>
  <si>
    <t>2023-10-07 13:27:15</t>
  </si>
  <si>
    <t>2023-10-07 13:27:43</t>
  </si>
  <si>
    <t>2023-10-07 13:28:12</t>
  </si>
  <si>
    <t>2023-10-07 13:28:41</t>
  </si>
  <si>
    <t>2023-10-07 13:29:11</t>
  </si>
  <si>
    <t>2023-10-07 13:29:40</t>
  </si>
  <si>
    <t>2023-10-07 13:30:08</t>
  </si>
  <si>
    <t>2023-10-07 13:30:37</t>
  </si>
  <si>
    <t>2023-10-07 13:31:06</t>
  </si>
  <si>
    <t>2023-10-07 13:31:36</t>
  </si>
  <si>
    <t>2023-10-07 13:32:04</t>
  </si>
  <si>
    <t>2023-10-07 13:32:33</t>
  </si>
  <si>
    <t>2023-10-07 13:33:02</t>
  </si>
  <si>
    <t>2023-10-07 13:33:32</t>
  </si>
  <si>
    <t>2023-10-07 13:33:59</t>
  </si>
  <si>
    <t>2023-10-07 13:34:28</t>
  </si>
  <si>
    <t>2023-10-07 13:34:57</t>
  </si>
  <si>
    <t>2023-10-07 13:35:27</t>
  </si>
  <si>
    <t>2023-10-07 13:35:56</t>
  </si>
  <si>
    <t>2023-10-07 13:36:24</t>
  </si>
  <si>
    <t>2023-10-07 13:36:53</t>
  </si>
  <si>
    <t>2023-10-07 13:37:22</t>
  </si>
  <si>
    <t>2023-10-07 13:37:52</t>
  </si>
  <si>
    <t>2023-10-07 13:38:20</t>
  </si>
  <si>
    <t>2023-10-07 13:38:49</t>
  </si>
  <si>
    <t>2023-10-07 13:39:18</t>
  </si>
  <si>
    <t>2023-10-07 13:39:48</t>
  </si>
  <si>
    <t>2023-10-07 13:40:17</t>
  </si>
  <si>
    <t>2023-10-07 13:40:45</t>
  </si>
  <si>
    <t>2023-10-07 13:41:14</t>
  </si>
  <si>
    <t>2023-10-07 13:41:44</t>
  </si>
  <si>
    <t>2023-10-07 13:42:13</t>
  </si>
  <si>
    <t>2023-10-07 13:42:41</t>
  </si>
  <si>
    <t>2023-10-07 13:43:10</t>
  </si>
  <si>
    <t>2023-10-07 13:43:39</t>
  </si>
  <si>
    <t>2023-10-07 13:44:09</t>
  </si>
  <si>
    <t>2023-10-07 13:44:37</t>
  </si>
  <si>
    <t>2023-10-07 13:45:06</t>
  </si>
  <si>
    <t>2023-10-07 13:45:35</t>
  </si>
  <si>
    <t>2023-10-07 13:46:05</t>
  </si>
  <si>
    <t>2023-10-07 13:46:34</t>
  </si>
  <si>
    <t>2023-10-07 13:47:02</t>
  </si>
  <si>
    <t>2023-10-07 13:47:31</t>
  </si>
  <si>
    <t>2023-10-07 13:48:00</t>
  </si>
  <si>
    <t>2023-10-07 13:48:30</t>
  </si>
  <si>
    <t>2023-10-07 13:48:58</t>
  </si>
  <si>
    <t>2023-10-07 13:49:27</t>
  </si>
  <si>
    <t>2023-10-07 13:49:56</t>
  </si>
  <si>
    <t>2023-10-07 13:50:26</t>
  </si>
  <si>
    <t>2023-10-07 13:50:55</t>
  </si>
  <si>
    <t>2023-10-07 13:51:23</t>
  </si>
  <si>
    <t>2023-10-07 13:51:52</t>
  </si>
  <si>
    <t>2023-10-07 13:52:21</t>
  </si>
  <si>
    <t>2023-10-07 13:52:51</t>
  </si>
  <si>
    <t>2023-10-07 13:53:20</t>
  </si>
  <si>
    <t>2023-10-07 13:53:48</t>
  </si>
  <si>
    <t>2023-10-07 13:54:17</t>
  </si>
  <si>
    <t>2023-10-07 13:54:47</t>
  </si>
  <si>
    <t>2023-10-07 13:55:16</t>
  </si>
  <si>
    <t>2023-10-07 13:55:44</t>
  </si>
  <si>
    <t>2023-10-07 13:56:13</t>
  </si>
  <si>
    <t>2023-10-07 13:56:43</t>
  </si>
  <si>
    <t>2023-10-07 13:57:12</t>
  </si>
  <si>
    <t>2023-10-07 13:57:40</t>
  </si>
  <si>
    <t>2023-10-07 13:58:09</t>
  </si>
  <si>
    <t>2023-10-07 13:58:39</t>
  </si>
  <si>
    <t>2023-10-07 13:59:08</t>
  </si>
  <si>
    <t>2023-10-07 13:59:36</t>
  </si>
  <si>
    <t>2023-10-07 14:00:05</t>
  </si>
  <si>
    <t>2023-10-07 14:00:35</t>
  </si>
  <si>
    <t>2023-10-07 14:01:04</t>
  </si>
  <si>
    <t>2023-10-07 14:01:32</t>
  </si>
  <si>
    <t>2023-10-07 14:02:01</t>
  </si>
  <si>
    <t>2023-10-07 14:02:30</t>
  </si>
  <si>
    <t>2023-10-07 14:02:59</t>
  </si>
  <si>
    <t>2023-10-07 14:03:29</t>
  </si>
  <si>
    <t>2023-10-07 14:03:58</t>
  </si>
  <si>
    <t>2023-10-07 14:04:26</t>
  </si>
  <si>
    <t>2023-10-07 14:04:55</t>
  </si>
  <si>
    <t>2023-10-07 14:05:25</t>
  </si>
  <si>
    <t>2023-10-07 14:05:54</t>
  </si>
  <si>
    <t>2023-10-07 14:06:22</t>
  </si>
  <si>
    <t>2023-10-07 14:06:51</t>
  </si>
  <si>
    <t>2023-10-07 14:07:20</t>
  </si>
  <si>
    <t>2023-10-07 14:07:50</t>
  </si>
  <si>
    <t>2023-10-07 14:08:18</t>
  </si>
  <si>
    <t>2023-10-07 14:08:47</t>
  </si>
  <si>
    <t>2023-10-07 14:09:16</t>
  </si>
  <si>
    <t>2023-10-07 14:09:46</t>
  </si>
  <si>
    <t>2023-10-07 14:10:15</t>
  </si>
  <si>
    <t>2023-10-07 14:10:43</t>
  </si>
  <si>
    <t>2023-10-07 14:11:12</t>
  </si>
  <si>
    <t>2023-10-07 14:11:41</t>
  </si>
  <si>
    <t>2023-10-07 14:12:11</t>
  </si>
  <si>
    <t>2023-10-07 14:12:39</t>
  </si>
  <si>
    <t>2023-10-07 14:13:08</t>
  </si>
  <si>
    <t>2023-10-07 14:13:38</t>
  </si>
  <si>
    <t>2023-10-07 14:14:07</t>
  </si>
  <si>
    <t>2023-10-07 14:14:35</t>
  </si>
  <si>
    <t>2023-10-07 14:15:04</t>
  </si>
  <si>
    <t>2023-10-07 14:15:33</t>
  </si>
  <si>
    <t>2023-10-07 14:16:03</t>
  </si>
  <si>
    <t>2023-10-07 14:16:32</t>
  </si>
  <si>
    <t>2023-10-07 14:17:00</t>
  </si>
  <si>
    <t>2023-10-07 14:17:29</t>
  </si>
  <si>
    <t>2023-10-07 14:17:59</t>
  </si>
  <si>
    <t>2023-10-07 14:18:28</t>
  </si>
  <si>
    <t>2023-10-07 14:18:56</t>
  </si>
  <si>
    <t>2023-10-07 14:19:25</t>
  </si>
  <si>
    <t>2023-10-07 14:19:55</t>
  </si>
  <si>
    <t>2023-10-07 14:20:24</t>
  </si>
  <si>
    <t>2023-10-07 14:20:52</t>
  </si>
  <si>
    <t>2023-10-07 14:21:21</t>
  </si>
  <si>
    <t>2023-10-07 14:21:51</t>
  </si>
  <si>
    <t>2023-10-07 14:22:20</t>
  </si>
  <si>
    <t>2023-10-07 14:22:48</t>
  </si>
  <si>
    <t>2023-10-07 14:23:17</t>
  </si>
  <si>
    <t>2023-10-07 14:23:47</t>
  </si>
  <si>
    <t>2023-10-07 14:24:16</t>
  </si>
  <si>
    <t>2023-10-07 14:24:44</t>
  </si>
  <si>
    <t>2023-10-07 14:25:13</t>
  </si>
  <si>
    <t>2023-10-07 14:25:43</t>
  </si>
  <si>
    <t>2023-10-07 14:26:12</t>
  </si>
  <si>
    <t>2023-10-07 14:26:40</t>
  </si>
  <si>
    <t>2023-10-07 14:27:09</t>
  </si>
  <si>
    <t>2023-10-07 14:27:39</t>
  </si>
  <si>
    <t>2023-10-07 14:28:08</t>
  </si>
  <si>
    <t>2023-10-07 14:28:36</t>
  </si>
  <si>
    <t>2023-10-07 14:29:05</t>
  </si>
  <si>
    <t>2023-10-07 14:29:35</t>
  </si>
  <si>
    <t>2023-10-07 14:30:04</t>
  </si>
  <si>
    <t>2023-10-07 14:30:32</t>
  </si>
  <si>
    <t>2023-10-07 14:31:01</t>
  </si>
  <si>
    <t>2023-10-07 14:31:31</t>
  </si>
  <si>
    <t>2023-10-07 14:32:00</t>
  </si>
  <si>
    <t>2023-10-07 14:32:28</t>
  </si>
  <si>
    <t>2023-10-07 14:32:58</t>
  </si>
  <si>
    <t>2023-10-07 14:33:28</t>
  </si>
  <si>
    <t>2023-10-07 14:33:57</t>
  </si>
  <si>
    <t>2023-10-07 14:34:25</t>
  </si>
  <si>
    <t>2023-10-07 14:34:54</t>
  </si>
  <si>
    <t>2023-10-07 14:35:24</t>
  </si>
  <si>
    <t>2023-10-07 14:35:53</t>
  </si>
  <si>
    <t>2023-10-07 14:36:21</t>
  </si>
  <si>
    <t>2023-10-07 14:36:50</t>
  </si>
  <si>
    <t>2023-10-07 14:37:20</t>
  </si>
  <si>
    <t>2023-10-07 14:37:49</t>
  </si>
  <si>
    <t>2023-10-07 14:38:17</t>
  </si>
  <si>
    <t>2023-10-07 14:38:46</t>
  </si>
  <si>
    <t>2023-10-07 14:39:16</t>
  </si>
  <si>
    <t>2023-10-07 14:39:45</t>
  </si>
  <si>
    <t>2023-10-07 14:40:13</t>
  </si>
  <si>
    <t>2023-10-07 14:40:42</t>
  </si>
  <si>
    <t>2023-10-07 14:41:12</t>
  </si>
  <si>
    <t>2023-10-07 14:41:41</t>
  </si>
  <si>
    <t>2023-10-07 14:42:09</t>
  </si>
  <si>
    <t>2023-10-07 14:42:38</t>
  </si>
  <si>
    <t>2023-10-07 14:43:08</t>
  </si>
  <si>
    <t>2023-10-07 14:43:37</t>
  </si>
  <si>
    <t>2023-10-07 14:44:05</t>
  </si>
  <si>
    <t>2023-10-07 14:44:34</t>
  </si>
  <si>
    <t>2023-10-07 14:45:03</t>
  </si>
  <si>
    <t>2023-10-07 14:45:33</t>
  </si>
  <si>
    <t>2023-10-07 14:46:01</t>
  </si>
  <si>
    <t>2023-10-07 14:46:31</t>
  </si>
  <si>
    <t>2023-10-07 14:46:59</t>
  </si>
  <si>
    <t>2023-10-07 14:47:28</t>
  </si>
  <si>
    <t>2023-10-07 14:47:58</t>
  </si>
  <si>
    <t>2023-10-07 14:48:28</t>
  </si>
  <si>
    <t>2023-10-07 14:48:56</t>
  </si>
  <si>
    <t>2023-10-07 14:49:25</t>
  </si>
  <si>
    <t>2023-10-07 14:49:55</t>
  </si>
  <si>
    <t>2023-10-07 14:50:24</t>
  </si>
  <si>
    <t>2023-10-07 14:50:52</t>
  </si>
  <si>
    <t>2023-10-07 14:51:21</t>
  </si>
  <si>
    <t>2023-10-07 14:51:51</t>
  </si>
  <si>
    <t>2023-10-07 14:52:20</t>
  </si>
  <si>
    <t>2023-10-07 14:52:48</t>
  </si>
  <si>
    <t>2023-10-07 14:53:17</t>
  </si>
  <si>
    <t>2023-10-07 14:53:47</t>
  </si>
  <si>
    <t>2023-10-07 14:54:16</t>
  </si>
  <si>
    <t>2023-10-07 14:54:44</t>
  </si>
  <si>
    <t>2023-10-07 14:55:13</t>
  </si>
  <si>
    <t>2023-10-07 14:55:43</t>
  </si>
  <si>
    <t>2023-10-07 14:56:12</t>
  </si>
  <si>
    <t>2023-10-07 14:56:40</t>
  </si>
  <si>
    <t>2023-10-07 14:57:09</t>
  </si>
  <si>
    <t>2023-10-07 14:57:39</t>
  </si>
  <si>
    <t>2023-10-07 14:58:08</t>
  </si>
  <si>
    <t>2023-10-07 14:58:36</t>
  </si>
  <si>
    <t>2023-10-07 14:59:05</t>
  </si>
  <si>
    <t>2023-10-07 14:59:35</t>
  </si>
  <si>
    <t>2023-10-07 15:00:04</t>
  </si>
  <si>
    <t>2023-10-07 15:00:32</t>
  </si>
  <si>
    <t>2023-10-07 15:01:01</t>
  </si>
  <si>
    <t>2023-10-07 15:01:31</t>
  </si>
  <si>
    <t>2023-10-07 15:02:00</t>
  </si>
  <si>
    <t>2023-10-07 15:02:29</t>
  </si>
  <si>
    <t>2023-10-07 15:02:57</t>
  </si>
  <si>
    <t>2023-10-07 15:03:26</t>
  </si>
  <si>
    <t>2023-10-07 15:03:56</t>
  </si>
  <si>
    <t>2023-10-07 15:04:26</t>
  </si>
  <si>
    <t>2023-10-07 15:04:54</t>
  </si>
  <si>
    <t>2023-10-07 15:05:23</t>
  </si>
  <si>
    <t>2023-10-07 15:05:53</t>
  </si>
  <si>
    <t>2023-10-07 15:06:22</t>
  </si>
  <si>
    <t>2023-10-07 15:06:50</t>
  </si>
  <si>
    <t>2023-10-07 15:07:19</t>
  </si>
  <si>
    <t>2023-10-07 15:07:49</t>
  </si>
  <si>
    <t>2023-10-07 15:08:18</t>
  </si>
  <si>
    <t>2023-10-07 15:08:47</t>
  </si>
  <si>
    <t>2023-10-07 15:09:15</t>
  </si>
  <si>
    <t>2023-10-07 15:09:44</t>
  </si>
  <si>
    <t>2023-10-07 15:10:14</t>
  </si>
  <si>
    <t>2023-10-07 15:10:43</t>
  </si>
  <si>
    <t>2023-10-07 15:11:12</t>
  </si>
  <si>
    <t>2023-10-07 15:11:40</t>
  </si>
  <si>
    <t>2023-10-07 15:12:09</t>
  </si>
  <si>
    <t>2023-10-07 15:12:39</t>
  </si>
  <si>
    <t>2023-10-07 15:13:08</t>
  </si>
  <si>
    <t>2023-10-07 15:13:36</t>
  </si>
  <si>
    <t>2023-10-07 15:14:05</t>
  </si>
  <si>
    <t>2023-10-07 15:14:35</t>
  </si>
  <si>
    <t>2023-10-07 15:15:04</t>
  </si>
  <si>
    <t>2023-10-07 15:15:33</t>
  </si>
  <si>
    <t>2023-10-07 15:16:01</t>
  </si>
  <si>
    <t>2023-10-07 15:16:30</t>
  </si>
  <si>
    <t>2023-10-07 15:17:00</t>
  </si>
  <si>
    <t>2023-10-07 15:17:29</t>
  </si>
  <si>
    <t>2023-10-07 15:17:58</t>
  </si>
  <si>
    <t>2023-10-07 15:18:26</t>
  </si>
  <si>
    <t>2023-10-07 15:18:55</t>
  </si>
  <si>
    <t>2023-10-07 15:19:25</t>
  </si>
  <si>
    <t>2023-10-07 15:19:54</t>
  </si>
  <si>
    <t>2023-10-07 15:20:23</t>
  </si>
  <si>
    <t>2023-10-07 15:20:51</t>
  </si>
  <si>
    <t>2023-10-07 15:21:21</t>
  </si>
  <si>
    <t>2023-10-07 15:21:50</t>
  </si>
  <si>
    <t>2023-10-07 15:22:19</t>
  </si>
  <si>
    <t>2023-10-07 15:22:47</t>
  </si>
  <si>
    <t>2023-10-07 15:23:17</t>
  </si>
  <si>
    <t>2023-10-07 15:23:46</t>
  </si>
  <si>
    <t>2023-10-07 15:24:15</t>
  </si>
  <si>
    <t>2023-10-07 15:24:43</t>
  </si>
  <si>
    <t>2023-10-07 15:25:13</t>
  </si>
  <si>
    <t>2023-10-07 15:25:42</t>
  </si>
  <si>
    <t>2023-10-07 15:26:11</t>
  </si>
  <si>
    <t>2023-10-07 15:26:39</t>
  </si>
  <si>
    <t>2023-10-07 15:27:09</t>
  </si>
  <si>
    <t>2023-10-07 15:27:38</t>
  </si>
  <si>
    <t>2023-10-07 15:28:07</t>
  </si>
  <si>
    <t>2023-10-07 15:28:35</t>
  </si>
  <si>
    <t>2023-10-07 15:29:04</t>
  </si>
  <si>
    <t>2023-10-07 15:29:34</t>
  </si>
  <si>
    <t>2023-10-07 15:30:02</t>
  </si>
  <si>
    <t>2023-10-07 15:30:30</t>
  </si>
  <si>
    <t>2023-10-07 15:30:59</t>
  </si>
  <si>
    <t>2023-10-07 15:31:29</t>
  </si>
  <si>
    <t>2023-10-07 15:31:58</t>
  </si>
  <si>
    <t>2023-10-07 15:32:26</t>
  </si>
  <si>
    <t>2023-10-07 15:32:55</t>
  </si>
  <si>
    <t>2023-10-07 15:33:25</t>
  </si>
  <si>
    <t>2023-10-07 15:33:54</t>
  </si>
  <si>
    <t>2023-10-07 15:34:23</t>
  </si>
  <si>
    <t>2023-10-07 15:34:51</t>
  </si>
  <si>
    <t>2023-10-07 15:35:21</t>
  </si>
  <si>
    <t>2023-10-07 15:35:50</t>
  </si>
  <si>
    <t>2023-10-07 15:36:19</t>
  </si>
  <si>
    <t>2023-10-07 15:36:47</t>
  </si>
  <si>
    <t>2023-10-07 15:37:17</t>
  </si>
  <si>
    <t>2023-10-07 15:37:46</t>
  </si>
  <si>
    <t>2023-10-07 15:38:15</t>
  </si>
  <si>
    <t>2023-10-07 15:38:44</t>
  </si>
  <si>
    <t>2023-10-07 15:39:14</t>
  </si>
  <si>
    <t>2023-10-07 15:39:43</t>
  </si>
  <si>
    <t>2023-10-07 15:40:12</t>
  </si>
  <si>
    <t>2023-10-07 15:40:40</t>
  </si>
  <si>
    <t>2023-10-07 15:41:10</t>
  </si>
  <si>
    <t>2023-10-07 15:41:39</t>
  </si>
  <si>
    <t>2023-10-07 15:42:08</t>
  </si>
  <si>
    <t>2023-10-07 15:42:36</t>
  </si>
  <si>
    <t>2023-10-07 15:43:06</t>
  </si>
  <si>
    <t>2023-10-07 15:43:35</t>
  </si>
  <si>
    <t>2023-10-07 15:44:04</t>
  </si>
  <si>
    <t>2023-10-07 15:44:32</t>
  </si>
  <si>
    <t>2023-10-07 15:45:02</t>
  </si>
  <si>
    <t>2023-10-07 15:45:31</t>
  </si>
  <si>
    <t>2023-10-07 15:45:59</t>
  </si>
  <si>
    <t>2023-10-07 15:46:29</t>
  </si>
  <si>
    <t>2023-10-07 15:46:58</t>
  </si>
  <si>
    <t>2023-10-07 15:47:27</t>
  </si>
  <si>
    <t>2023-10-07 15:47:55</t>
  </si>
  <si>
    <t>2023-10-07 15:48:24</t>
  </si>
  <si>
    <t>2023-10-07 15:48:54</t>
  </si>
  <si>
    <t>2023-10-07 15:49:23</t>
  </si>
  <si>
    <t>2023-10-07 15:49:52</t>
  </si>
  <si>
    <t>2023-10-07 15:50:20</t>
  </si>
  <si>
    <t>2023-10-07 15:50:50</t>
  </si>
  <si>
    <t>2023-10-07 15:51:19</t>
  </si>
  <si>
    <t>2023-10-07 15:51:48</t>
  </si>
  <si>
    <t>2023-10-07 15:52:16</t>
  </si>
  <si>
    <t>2023-10-07 15:52:46</t>
  </si>
  <si>
    <t>2023-10-07 15:53:15</t>
  </si>
  <si>
    <t>2023-10-07 15:53:44</t>
  </si>
  <si>
    <t>2023-10-07 15:54:12</t>
  </si>
  <si>
    <t>2023-10-07 15:54:42</t>
  </si>
  <si>
    <t>2023-10-07 15:55:11</t>
  </si>
  <si>
    <t>2023-10-07 15:55:40</t>
  </si>
  <si>
    <t>2023-10-07 15:56:08</t>
  </si>
  <si>
    <t>2023-10-07 15:56:38</t>
  </si>
  <si>
    <t>2023-10-07 15:57:07</t>
  </si>
  <si>
    <t>2023-10-07 15:57:36</t>
  </si>
  <si>
    <t>2023-10-07 15:58:05</t>
  </si>
  <si>
    <t>2023-10-07 15:58:35</t>
  </si>
  <si>
    <t>2023-10-07 15:59:04</t>
  </si>
  <si>
    <t>2023-10-07 15:59:33</t>
  </si>
  <si>
    <t>2023-10-07 16:00:02</t>
  </si>
  <si>
    <t>2023-10-07 16:00:30</t>
  </si>
  <si>
    <t>2023-10-07 16:01:00</t>
  </si>
  <si>
    <t>2023-10-07 16:01:29</t>
  </si>
  <si>
    <t>2023-10-07 16:01:58</t>
  </si>
  <si>
    <t>2023-10-07 16:02:26</t>
  </si>
  <si>
    <t>2023-10-07 16:02:56</t>
  </si>
  <si>
    <t>2023-10-07 16:03:25</t>
  </si>
  <si>
    <t>2023-10-07 16:03:54</t>
  </si>
  <si>
    <t>2023-10-07 16:04:22</t>
  </si>
  <si>
    <t>2023-10-07 16:04:51</t>
  </si>
  <si>
    <t>2023-10-07 16:05:21</t>
  </si>
  <si>
    <t>2023-10-07 16:05:50</t>
  </si>
  <si>
    <t>2023-10-07 16:06:19</t>
  </si>
  <si>
    <t>2023-10-07 16:06:47</t>
  </si>
  <si>
    <t>2023-10-07 16:07:17</t>
  </si>
  <si>
    <t>2023-10-07 16:07:46</t>
  </si>
  <si>
    <t>2023-10-07 16:08:15</t>
  </si>
  <si>
    <t>2023-10-07 16:08:43</t>
  </si>
  <si>
    <t>2023-10-07 16:09:13</t>
  </si>
  <si>
    <t>2023-10-07 16:09:42</t>
  </si>
  <si>
    <t>2023-10-07 16:10:11</t>
  </si>
  <si>
    <t>2023-10-07 16:10:40</t>
  </si>
  <si>
    <t>2023-10-07 16:11:08</t>
  </si>
  <si>
    <t>2023-10-07 16:11:38</t>
  </si>
  <si>
    <t>2023-10-07 16:12:07</t>
  </si>
  <si>
    <t>2023-10-07 16:12:36</t>
  </si>
  <si>
    <t>2023-10-07 16:13:04</t>
  </si>
  <si>
    <t>2023-10-07 16:13:34</t>
  </si>
  <si>
    <t>2023-10-07 16:14:03</t>
  </si>
  <si>
    <t>2023-10-07 16:14:32</t>
  </si>
  <si>
    <t>2023-10-07 16:15:01</t>
  </si>
  <si>
    <t>2023-10-07 16:15:29</t>
  </si>
  <si>
    <t>2023-10-07 16:15:59</t>
  </si>
  <si>
    <t>2023-10-07 16:16:28</t>
  </si>
  <si>
    <t>2023-10-07 16:16:57</t>
  </si>
  <si>
    <t>2023-10-07 16:17:24</t>
  </si>
  <si>
    <t>2023-10-07 16:17:54</t>
  </si>
  <si>
    <t>2023-10-07 16:18:23</t>
  </si>
  <si>
    <t>2023-10-07 16:18:52</t>
  </si>
  <si>
    <t>2023-10-07 16:19:20</t>
  </si>
  <si>
    <t>2023-10-07 16:19:50</t>
  </si>
  <si>
    <t>2023-10-07 16:20:18</t>
  </si>
  <si>
    <t>2023-10-09 08:32:22</t>
  </si>
  <si>
    <t>2023-10-09 08:32:51</t>
  </si>
  <si>
    <t>2023-10-09 08:33:20</t>
  </si>
  <si>
    <t>2023-10-09 08:33:49</t>
  </si>
  <si>
    <t>2023-10-09 08:34:18</t>
  </si>
  <si>
    <t>2023-10-09 08:34:47</t>
  </si>
  <si>
    <t>2023-10-09 08:35:16</t>
  </si>
  <si>
    <t>2023-10-09 08:35:45</t>
  </si>
  <si>
    <t>2023-10-09 08:36:14</t>
  </si>
  <si>
    <t>2023-10-09 08:36:43</t>
  </si>
  <si>
    <t>2023-10-09 08:37:12</t>
  </si>
  <si>
    <t>2023-10-09 08:37:40</t>
  </si>
  <si>
    <t>2023-10-09 08:38:10</t>
  </si>
  <si>
    <t>2023-10-09 08:38:39</t>
  </si>
  <si>
    <t>2023-10-09 08:39:08</t>
  </si>
  <si>
    <t>2023-10-09 08:39:37</t>
  </si>
  <si>
    <t>2023-10-09 08:40:06</t>
  </si>
  <si>
    <t>2023-10-09 08:40:35</t>
  </si>
  <si>
    <t>2023-10-09 08:41:04</t>
  </si>
  <si>
    <t>2023-10-09 08:41:32</t>
  </si>
  <si>
    <t>2023-10-09 08:42:02</t>
  </si>
  <si>
    <t>2023-10-09 08:42:31</t>
  </si>
  <si>
    <t>2023-10-09 08:43:00</t>
  </si>
  <si>
    <t>2023-10-09 08:43:29</t>
  </si>
  <si>
    <t>2023-10-09 08:43:58</t>
  </si>
  <si>
    <t>2023-10-09 08:44:27</t>
  </si>
  <si>
    <t>2023-10-09 08:44:56</t>
  </si>
  <si>
    <t>2023-10-09 08:45:25</t>
  </si>
  <si>
    <t>2023-10-09 08:45:54</t>
  </si>
  <si>
    <t>2023-10-09 08:46:23</t>
  </si>
  <si>
    <t>2023-10-09 08:46:52</t>
  </si>
  <si>
    <t>2023-10-09 08:47:21</t>
  </si>
  <si>
    <t>2023-10-09 08:47:50</t>
  </si>
  <si>
    <t>2023-10-09 08:48:19</t>
  </si>
  <si>
    <t>2023-10-09 08:48:48</t>
  </si>
  <si>
    <t>2023-10-09 08:49:17</t>
  </si>
  <si>
    <t>2023-10-09 08:49:46</t>
  </si>
  <si>
    <t>2023-10-09 08:50:15</t>
  </si>
  <si>
    <t>2023-10-09 08:50:44</t>
  </si>
  <si>
    <t>2023-10-09 08:51:13</t>
  </si>
  <si>
    <t>2023-10-09 08:51:42</t>
  </si>
  <si>
    <t>2023-10-09 08:52:11</t>
  </si>
  <si>
    <t>2023-10-09 08:52:40</t>
  </si>
  <si>
    <t>2023-10-09 08:53:09</t>
  </si>
  <si>
    <t>2023-10-09 08:53:38</t>
  </si>
  <si>
    <t>2023-10-09 08:54:07</t>
  </si>
  <si>
    <t>2023-10-09 08:54:36</t>
  </si>
  <si>
    <t>2023-10-09 08:55:05</t>
  </si>
  <si>
    <t>2023-10-09 08:55:34</t>
  </si>
  <si>
    <t>2023-10-09 08:56:03</t>
  </si>
  <si>
    <t>2023-10-09 08:56:32</t>
  </si>
  <si>
    <t>2023-10-09 08:57:01</t>
  </si>
  <si>
    <t>2023-10-09 08:57:30</t>
  </si>
  <si>
    <t>2023-10-09 08:57:59</t>
  </si>
  <si>
    <t>2023-10-09 08:58:28</t>
  </si>
  <si>
    <t>2023-10-09 08:58:57</t>
  </si>
  <si>
    <t>2023-10-09 08:59:26</t>
  </si>
  <si>
    <t>2023-10-09 08:59:55</t>
  </si>
  <si>
    <t>2023-10-09 09:00:24</t>
  </si>
  <si>
    <t>2023-10-09 09:00:53</t>
  </si>
  <si>
    <t>2023-10-09 09:01:22</t>
  </si>
  <si>
    <t>2023-10-09 09:01:51</t>
  </si>
  <si>
    <t>2023-10-09 09:02:20</t>
  </si>
  <si>
    <t>2023-10-09 09:02:49</t>
  </si>
  <si>
    <t>2023-10-09 09:03:18</t>
  </si>
  <si>
    <t>2023-10-09 09:03:47</t>
  </si>
  <si>
    <t>2023-10-09 09:04:16</t>
  </si>
  <si>
    <t>2023-10-09 09:04:45</t>
  </si>
  <si>
    <t>2023-10-09 09:05:14</t>
  </si>
  <si>
    <t>2023-10-09 09:05:43</t>
  </si>
  <si>
    <t>2023-10-09 09:06:12</t>
  </si>
  <si>
    <t>2023-10-09 09:06:41</t>
  </si>
  <si>
    <t>2023-10-09 09:07:10</t>
  </si>
  <si>
    <t>2023-10-09 09:07:39</t>
  </si>
  <si>
    <t>2023-10-09 09:08:07</t>
  </si>
  <si>
    <t>2023-10-09 09:08:37</t>
  </si>
  <si>
    <t>2023-10-09 09:09:06</t>
  </si>
  <si>
    <t>2023-10-09 09:09:35</t>
  </si>
  <si>
    <t>2023-10-09 09:10:04</t>
  </si>
  <si>
    <t>2023-10-09 09:10:33</t>
  </si>
  <si>
    <t>2023-10-09 09:11:02</t>
  </si>
  <si>
    <t>2023-10-09 09:11:31</t>
  </si>
  <si>
    <t>2023-10-09 09:12:00</t>
  </si>
  <si>
    <t>2023-10-09 09:12:29</t>
  </si>
  <si>
    <t>2023-10-09 09:12:58</t>
  </si>
  <si>
    <t>2023-10-09 09:13:27</t>
  </si>
  <si>
    <t>2023-10-09 09:13:56</t>
  </si>
  <si>
    <t>2023-10-09 09:14:25</t>
  </si>
  <si>
    <t>2023-10-09 09:14:54</t>
  </si>
  <si>
    <t>2023-10-09 09:15:23</t>
  </si>
  <si>
    <t>2023-10-09 09:15:52</t>
  </si>
  <si>
    <t>2023-10-09 09:16:21</t>
  </si>
  <si>
    <t>2023-10-09 09:16:50</t>
  </si>
  <si>
    <t>2023-10-09 09:17:19</t>
  </si>
  <si>
    <t>2023-10-09 09:17:48</t>
  </si>
  <si>
    <t>2023-10-09 09:18:17</t>
  </si>
  <si>
    <t>2023-10-09 09:18:46</t>
  </si>
  <si>
    <t>2023-10-09 09:19:15</t>
  </si>
  <si>
    <t>2023-10-09 09:19:45</t>
  </si>
  <si>
    <t>2023-10-09 09:20:14</t>
  </si>
  <si>
    <t>2023-10-09 09:20:43</t>
  </si>
  <si>
    <t>2023-10-09 09:21:12</t>
  </si>
  <si>
    <t>2023-10-09 09:21:41</t>
  </si>
  <si>
    <t>2023-10-09 09:22:10</t>
  </si>
  <si>
    <t>2023-10-09 09:22:39</t>
  </si>
  <si>
    <t>2023-10-09 09:23:08</t>
  </si>
  <si>
    <t>2023-10-09 09:23:37</t>
  </si>
  <si>
    <t>2023-10-09 09:24:05</t>
  </si>
  <si>
    <t>2023-10-09 09:24:35</t>
  </si>
  <si>
    <t>2023-10-09 09:25:04</t>
  </si>
  <si>
    <t>2023-10-09 09:25:33</t>
  </si>
  <si>
    <t>2023-10-09 09:26:02</t>
  </si>
  <si>
    <t>2023-10-09 09:26:31</t>
  </si>
  <si>
    <t>2023-10-09 09:27:00</t>
  </si>
  <si>
    <t>2023-10-09 09:27:29</t>
  </si>
  <si>
    <t>2023-10-09 09:27:58</t>
  </si>
  <si>
    <t>2023-10-09 09:28:27</t>
  </si>
  <si>
    <t>2023-10-09 09:28:56</t>
  </si>
  <si>
    <t>2023-10-09 09:29:25</t>
  </si>
  <si>
    <t>2023-10-09 09:29:53</t>
  </si>
  <si>
    <t>2023-10-09 09:30:23</t>
  </si>
  <si>
    <t>2023-10-09 09:30:52</t>
  </si>
  <si>
    <t>2023-10-09 09:31:21</t>
  </si>
  <si>
    <t>2023-10-09 09:31:49</t>
  </si>
  <si>
    <t>2023-10-09 09:32:19</t>
  </si>
  <si>
    <t>2023-10-09 09:32:48</t>
  </si>
  <si>
    <t>2023-10-09 09:33:17</t>
  </si>
  <si>
    <t>2023-10-09 09:33:45</t>
  </si>
  <si>
    <t>2023-10-09 09:34:15</t>
  </si>
  <si>
    <t>2023-10-09 09:34:44</t>
  </si>
  <si>
    <t>2023-10-09 09:35:13</t>
  </si>
  <si>
    <t>2023-10-09 09:35:42</t>
  </si>
  <si>
    <t>2023-10-09 09:36:11</t>
  </si>
  <si>
    <t>2023-10-09 09:36:40</t>
  </si>
  <si>
    <t>2023-10-09 09:37:09</t>
  </si>
  <si>
    <t>2023-10-09 09:37:38</t>
  </si>
  <si>
    <t>2023-10-09 09:38:07</t>
  </si>
  <si>
    <t>2023-10-09 09:38:36</t>
  </si>
  <si>
    <t>2023-10-09 09:39:05</t>
  </si>
  <si>
    <t>2023-10-09 09:39:34</t>
  </si>
  <si>
    <t>2023-10-09 09:40:03</t>
  </si>
  <si>
    <t>2023-10-09 09:40:32</t>
  </si>
  <si>
    <t>2023-10-09 09:41:01</t>
  </si>
  <si>
    <t>2023-10-09 09:41:30</t>
  </si>
  <si>
    <t>2023-10-09 09:41:59</t>
  </si>
  <si>
    <t>2023-10-09 09:42:28</t>
  </si>
  <si>
    <t>2023-10-09 09:42:57</t>
  </si>
  <si>
    <t>2023-10-09 09:43:26</t>
  </si>
  <si>
    <t>2023-10-09 09:43:55</t>
  </si>
  <si>
    <t>2023-10-09 09:44:23</t>
  </si>
  <si>
    <t>2023-10-09 09:44:53</t>
  </si>
  <si>
    <t>2023-10-09 09:45:22</t>
  </si>
  <si>
    <t>2023-10-09 09:45:51</t>
  </si>
  <si>
    <t>2023-10-09 09:46:20</t>
  </si>
  <si>
    <t>2023-10-09 09:46:49</t>
  </si>
  <si>
    <t>2023-10-09 09:47:18</t>
  </si>
  <si>
    <t>2023-10-09 09:47:47</t>
  </si>
  <si>
    <t>2023-10-09 09:48:16</t>
  </si>
  <si>
    <t>2023-10-09 09:48:45</t>
  </si>
  <si>
    <t>2023-10-09 09:49:14</t>
  </si>
  <si>
    <t>2023-10-09 09:49:43</t>
  </si>
  <si>
    <t>2023-10-09 09:50:12</t>
  </si>
  <si>
    <t>2023-10-09 09:50:41</t>
  </si>
  <si>
    <t>2023-10-09 09:51:10</t>
  </si>
  <si>
    <t>2023-10-09 09:51:39</t>
  </si>
  <si>
    <t>2023-10-09 09:52:08</t>
  </si>
  <si>
    <t>2023-10-09 09:52:37</t>
  </si>
  <si>
    <t>2023-10-09 09:53:06</t>
  </si>
  <si>
    <t>2023-10-09 09:53:35</t>
  </si>
  <si>
    <t>2023-10-09 09:54:04</t>
  </si>
  <si>
    <t>2023-10-09 09:54:33</t>
  </si>
  <si>
    <t>2023-10-09 09:55:02</t>
  </si>
  <si>
    <t>2023-10-09 09:55:31</t>
  </si>
  <si>
    <t>2023-10-09 09:56:00</t>
  </si>
  <si>
    <t>2023-10-09 09:56:29</t>
  </si>
  <si>
    <t>2023-10-09 09:56:58</t>
  </si>
  <si>
    <t>2023-10-09 09:57:27</t>
  </si>
  <si>
    <t>2023-10-09 09:57:56</t>
  </si>
  <si>
    <t>2023-10-09 09:58:25</t>
  </si>
  <si>
    <t>2023-10-09 09:58:54</t>
  </si>
  <si>
    <t>2023-10-09 09:59:23</t>
  </si>
  <si>
    <t>2023-10-09 09:59:52</t>
  </si>
  <si>
    <t>2023-10-09 10:00:21</t>
  </si>
  <si>
    <t>2023-10-09 10:00:50</t>
  </si>
  <si>
    <t>2023-10-09 10:01:19</t>
  </si>
  <si>
    <t>2023-10-09 10:01:48</t>
  </si>
  <si>
    <t>2023-10-09 10:02:17</t>
  </si>
  <si>
    <t>2023-10-09 10:02:46</t>
  </si>
  <si>
    <t>2023-10-09 10:03:15</t>
  </si>
  <si>
    <t>2023-10-09 10:03:44</t>
  </si>
  <si>
    <t>2023-10-09 10:04:13</t>
  </si>
  <si>
    <t>2023-10-09 10:04:42</t>
  </si>
  <si>
    <t>2023-10-09 10:05:11</t>
  </si>
  <si>
    <t>2023-10-09 10:05:40</t>
  </si>
  <si>
    <t>2023-10-09 10:06:09</t>
  </si>
  <si>
    <t>2023-10-09 10:06:38</t>
  </si>
  <si>
    <t>2023-10-09 10:07:07</t>
  </si>
  <si>
    <t>2023-10-09 10:07:36</t>
  </si>
  <si>
    <t>2023-10-09 10:08:05</t>
  </si>
  <si>
    <t>2023-10-09 10:08:34</t>
  </si>
  <si>
    <t>2023-10-09 10:09:03</t>
  </si>
  <si>
    <t>2023-10-09 10:09:32</t>
  </si>
  <si>
    <t>2023-10-09 10:10:01</t>
  </si>
  <si>
    <t>2023-10-09 10:10:30</t>
  </si>
  <si>
    <t>2023-10-09 10:10:59</t>
  </si>
  <si>
    <t>2023-10-09 10:11:28</t>
  </si>
  <si>
    <t>2023-10-09 10:11:57</t>
  </si>
  <si>
    <t>2023-10-09 10:12:26</t>
  </si>
  <si>
    <t>2023-10-09 10:12:55</t>
  </si>
  <si>
    <t>2023-10-09 10:13:24</t>
  </si>
  <si>
    <t>2023-10-09 10:13:53</t>
  </si>
  <si>
    <t>2023-10-09 10:14:22</t>
  </si>
  <si>
    <t>2023-10-09 10:14:51</t>
  </si>
  <si>
    <t>2023-10-09 10:15:20</t>
  </si>
  <si>
    <t>2023-10-09 10:15:49</t>
  </si>
  <si>
    <t>2023-10-09 10:16:18</t>
  </si>
  <si>
    <t>2023-10-09 10:16:47</t>
  </si>
  <si>
    <t>2023-10-09 10:17:15</t>
  </si>
  <si>
    <t>2023-10-09 10:17:45</t>
  </si>
  <si>
    <t>2023-10-09 10:18:14</t>
  </si>
  <si>
    <t>2023-10-09 10:18:43</t>
  </si>
  <si>
    <t>2023-10-09 10:19:12</t>
  </si>
  <si>
    <t>2023-10-09 10:19:41</t>
  </si>
  <si>
    <t>2023-10-09 10:20:10</t>
  </si>
  <si>
    <t>2023-10-09 10:20:39</t>
  </si>
  <si>
    <t>2023-10-09 10:21:08</t>
  </si>
  <si>
    <t>2023-10-09 10:21:37</t>
  </si>
  <si>
    <t>2023-10-09 10:22:06</t>
  </si>
  <si>
    <t>2023-10-09 10:22:35</t>
  </si>
  <si>
    <t>2023-10-09 10:23:04</t>
  </si>
  <si>
    <t>2023-10-09 10:23:33</t>
  </si>
  <si>
    <t>2023-10-09 10:24:02</t>
  </si>
  <si>
    <t>2023-10-09 10:24:31</t>
  </si>
  <si>
    <t>2023-10-09 10:25:00</t>
  </si>
  <si>
    <t>2023-10-09 10:25:28</t>
  </si>
  <si>
    <t>2023-10-09 10:25:58</t>
  </si>
  <si>
    <t>2023-10-09 10:26:27</t>
  </si>
  <si>
    <t>2023-10-09 10:26:56</t>
  </si>
  <si>
    <t>2023-10-09 10:27:24</t>
  </si>
  <si>
    <t>2023-10-09 10:27:54</t>
  </si>
  <si>
    <t>2023-10-09 10:28:23</t>
  </si>
  <si>
    <t>2023-10-09 10:28:52</t>
  </si>
  <si>
    <t>2023-10-09 10:29:21</t>
  </si>
  <si>
    <t>2023-10-09 10:29:50</t>
  </si>
  <si>
    <t>2023-10-09 10:30:19</t>
  </si>
  <si>
    <t>2023-10-09 10:30:48</t>
  </si>
  <si>
    <t>2023-10-09 10:31:17</t>
  </si>
  <si>
    <t>2023-10-09 10:31:46</t>
  </si>
  <si>
    <t>2023-10-09 10:32:15</t>
  </si>
  <si>
    <t>2023-10-09 10:32:44</t>
  </si>
  <si>
    <t>2023-10-09 10:33:12</t>
  </si>
  <si>
    <t>2023-10-09 10:33:42</t>
  </si>
  <si>
    <t>2023-10-09 10:34:11</t>
  </si>
  <si>
    <t>2023-10-09 10:34:40</t>
  </si>
  <si>
    <t>2023-10-09 10:35:08</t>
  </si>
  <si>
    <t>2023-10-09 10:35:38</t>
  </si>
  <si>
    <t>2023-10-09 10:36:07</t>
  </si>
  <si>
    <t>2023-10-09 10:36:36</t>
  </si>
  <si>
    <t>2023-10-09 10:37:05</t>
  </si>
  <si>
    <t>2023-10-09 10:37:34</t>
  </si>
  <si>
    <t>2023-10-09 10:38:03</t>
  </si>
  <si>
    <t>2023-10-09 10:38:32</t>
  </si>
  <si>
    <t>2023-10-09 10:39:01</t>
  </si>
  <si>
    <t>2023-10-09 10:39:30</t>
  </si>
  <si>
    <t>2023-10-09 10:39:59</t>
  </si>
  <si>
    <t>2023-10-09 10:40:28</t>
  </si>
  <si>
    <t>2023-10-09 10:40:57</t>
  </si>
  <si>
    <t>2023-10-09 10:41:26</t>
  </si>
  <si>
    <t>2023-10-09 10:41:55</t>
  </si>
  <si>
    <t>2023-10-09 10:42:24</t>
  </si>
  <si>
    <t>2023-10-09 10:42:53</t>
  </si>
  <si>
    <t>2023-10-09 10:43:22</t>
  </si>
  <si>
    <t>2023-10-09 10:43:51</t>
  </si>
  <si>
    <t>2023-10-09 10:44:20</t>
  </si>
  <si>
    <t>2023-10-09 10:44:49</t>
  </si>
  <si>
    <t>2023-10-09 10:45:17</t>
  </si>
  <si>
    <t>2023-10-09 10:45:47</t>
  </si>
  <si>
    <t>2023-10-09 10:46:16</t>
  </si>
  <si>
    <t>2023-10-09 10:46:45</t>
  </si>
  <si>
    <t>2023-10-09 10:47:13</t>
  </si>
  <si>
    <t>2023-10-09 10:47:43</t>
  </si>
  <si>
    <t>2023-10-09 10:48:12</t>
  </si>
  <si>
    <t>2023-10-09 10:48:41</t>
  </si>
  <si>
    <t>2023-10-09 10:49:09</t>
  </si>
  <si>
    <t>2023-10-09 10:49:39</t>
  </si>
  <si>
    <t>2023-10-09 10:50:08</t>
  </si>
  <si>
    <t>2023-10-09 10:50:37</t>
  </si>
  <si>
    <t>2023-10-09 10:51:06</t>
  </si>
  <si>
    <t>2023-10-09 10:51:35</t>
  </si>
  <si>
    <t>2023-10-09 10:52:04</t>
  </si>
  <si>
    <t>2023-10-09 10:52:33</t>
  </si>
  <si>
    <t>2023-10-09 10:53:01</t>
  </si>
  <si>
    <t>2023-10-09 10:53:31</t>
  </si>
  <si>
    <t>2023-10-09 10:54:00</t>
  </si>
  <si>
    <t>2023-10-09 10:54:29</t>
  </si>
  <si>
    <t>2023-10-09 10:54:58</t>
  </si>
  <si>
    <t>2023-10-09 10:55:27</t>
  </si>
  <si>
    <t>2023-10-09 10:55:56</t>
  </si>
  <si>
    <t>2023-10-09 10:56:25</t>
  </si>
  <si>
    <t>2023-10-09 10:56:54</t>
  </si>
  <si>
    <t>2023-10-09 10:57:23</t>
  </si>
  <si>
    <t>2023-10-09 10:57:52</t>
  </si>
  <si>
    <t>2023-10-09 10:58:21</t>
  </si>
  <si>
    <t>2023-10-09 10:58:50</t>
  </si>
  <si>
    <t>2023-10-09 10:59:19</t>
  </si>
  <si>
    <t>2023-10-09 10:59:48</t>
  </si>
  <si>
    <t>2023-10-09 11:00:17</t>
  </si>
  <si>
    <t>2023-10-09 11:00:45</t>
  </si>
  <si>
    <t>2023-10-09 11:01:15</t>
  </si>
  <si>
    <t>2023-10-09 11:01:44</t>
  </si>
  <si>
    <t>2023-10-09 11:02:13</t>
  </si>
  <si>
    <t>2023-10-09 11:02:42</t>
  </si>
  <si>
    <t>2023-10-09 11:03:11</t>
  </si>
  <si>
    <t>2023-10-09 11:03:40</t>
  </si>
  <si>
    <t>2023-10-09 11:04:09</t>
  </si>
  <si>
    <t>2023-10-09 11:04:38</t>
  </si>
  <si>
    <t>2023-10-09 11:05:07</t>
  </si>
  <si>
    <t>2023-10-09 11:05:36</t>
  </si>
  <si>
    <t>2023-10-09 11:06:05</t>
  </si>
  <si>
    <t>2023-10-09 11:06:34</t>
  </si>
  <si>
    <t>2023-10-09 11:07:03</t>
  </si>
  <si>
    <t>2023-10-09 11:07:32</t>
  </si>
  <si>
    <t>2023-10-09 11:08:01</t>
  </si>
  <si>
    <t>2023-10-09 11:08:30</t>
  </si>
  <si>
    <t>2023-10-09 11:08:59</t>
  </si>
  <si>
    <t>2023-10-09 11:09:28</t>
  </si>
  <si>
    <t>2023-10-09 11:09:57</t>
  </si>
  <si>
    <t>2023-10-09 11:10:26</t>
  </si>
  <si>
    <t>2023-10-09 11:10:55</t>
  </si>
  <si>
    <t>2023-10-09 11:11:24</t>
  </si>
  <si>
    <t>2023-10-09 11:11:53</t>
  </si>
  <si>
    <t>2023-10-09 11:12:22</t>
  </si>
  <si>
    <t>2023-10-09 11:12:51</t>
  </si>
  <si>
    <t>2023-10-09 11:13:20</t>
  </si>
  <si>
    <t>2023-10-09 11:13:49</t>
  </si>
  <si>
    <t>2023-10-09 11:14:18</t>
  </si>
  <si>
    <t>2023-10-09 11:14:46</t>
  </si>
  <si>
    <t>2023-10-09 11:15:16</t>
  </si>
  <si>
    <t>2023-10-09 11:15:45</t>
  </si>
  <si>
    <t>2023-10-09 11:16:14</t>
  </si>
  <si>
    <t>2023-10-09 11:16:43</t>
  </si>
  <si>
    <t>2023-10-09 11:17:11</t>
  </si>
  <si>
    <t>2023-10-09 11:17:41</t>
  </si>
  <si>
    <t>2023-10-09 11:18:10</t>
  </si>
  <si>
    <t>2023-10-09 11:18:39</t>
  </si>
  <si>
    <t>2023-10-09 11:19:08</t>
  </si>
  <si>
    <t>2023-10-09 11:19:37</t>
  </si>
  <si>
    <t>2023-10-09 11:20:06</t>
  </si>
  <si>
    <t>2023-10-09 11:20:35</t>
  </si>
  <si>
    <t>2023-10-09 11:21:04</t>
  </si>
  <si>
    <t>2023-10-09 11:21:33</t>
  </si>
  <si>
    <t>2023-10-09 11:22:02</t>
  </si>
  <si>
    <t>2023-10-09 11:22:31</t>
  </si>
  <si>
    <t>2023-10-09 11:23:00</t>
  </si>
  <si>
    <t>2023-10-09 11:23:29</t>
  </si>
  <si>
    <t>2023-10-09 11:23:57</t>
  </si>
  <si>
    <t>2023-10-09 11:24:27</t>
  </si>
  <si>
    <t>2023-10-09 11:24:56</t>
  </si>
  <si>
    <t>2023-10-09 11:25:25</t>
  </si>
  <si>
    <t>2023-10-09 11:25:54</t>
  </si>
  <si>
    <t>2023-10-09 11:26:23</t>
  </si>
  <si>
    <t>2023-10-09 11:26:52</t>
  </si>
  <si>
    <t>2023-10-09 11:27:21</t>
  </si>
  <si>
    <t>2023-10-09 11:27:50</t>
  </si>
  <si>
    <t>2023-10-09 11:28:19</t>
  </si>
  <si>
    <t>2023-10-09 11:28:48</t>
  </si>
  <si>
    <t>2023-10-09 11:29:17</t>
  </si>
  <si>
    <t>2023-10-09 11:29:46</t>
  </si>
  <si>
    <t>2023-10-09 11:30:15</t>
  </si>
  <si>
    <t>2023-10-09 11:30:44</t>
  </si>
  <si>
    <t>2023-10-09 11:31:13</t>
  </si>
  <si>
    <t>2023-10-09 11:31:42</t>
  </si>
  <si>
    <t>2023-10-09 11:32:11</t>
  </si>
  <si>
    <t>2023-10-09 11:32:40</t>
  </si>
  <si>
    <t>2023-10-09 11:33:09</t>
  </si>
  <si>
    <t>2023-10-09 11:33:38</t>
  </si>
  <si>
    <t>2023-10-09 11:34:07</t>
  </si>
  <si>
    <t>2023-10-09 11:34:36</t>
  </si>
  <si>
    <t>2023-10-09 11:35:04</t>
  </si>
  <si>
    <t>2023-10-09 11:35:34</t>
  </si>
  <si>
    <t>2023-10-09 11:36:03</t>
  </si>
  <si>
    <t>2023-10-09 11:36:32</t>
  </si>
  <si>
    <t>2023-10-09 11:37:01</t>
  </si>
  <si>
    <t>2023-10-09 11:37:30</t>
  </si>
  <si>
    <t>2023-10-09 11:37:59</t>
  </si>
  <si>
    <t>2023-10-09 11:38:28</t>
  </si>
  <si>
    <t>2023-10-09 11:38:57</t>
  </si>
  <si>
    <t>2023-10-09 11:39:26</t>
  </si>
  <si>
    <t>2023-10-09 11:39:55</t>
  </si>
  <si>
    <t>2023-10-09 11:40:24</t>
  </si>
  <si>
    <t>2023-10-09 11:40:53</t>
  </si>
  <si>
    <t>2023-10-09 11:41:22</t>
  </si>
  <si>
    <t>2023-10-09 11:41:51</t>
  </si>
  <si>
    <t>2023-10-09 11:42:20</t>
  </si>
  <si>
    <t>2023-10-09 11:42:49</t>
  </si>
  <si>
    <t>2023-10-09 11:43:18</t>
  </si>
  <si>
    <t>2023-10-09 11:43:47</t>
  </si>
  <si>
    <t>2023-10-09 11:44:16</t>
  </si>
  <si>
    <t>2023-10-09 11:44:45</t>
  </si>
  <si>
    <t>2023-10-09 11:45:14</t>
  </si>
  <si>
    <t>2023-10-09 11:45:43</t>
  </si>
  <si>
    <t>2023-10-09 11:46:12</t>
  </si>
  <si>
    <t>2023-10-09 11:46:41</t>
  </si>
  <si>
    <t>2023-10-09 11:47:10</t>
  </si>
  <si>
    <t>2023-10-09 11:47:39</t>
  </si>
  <si>
    <t>2023-10-09 11:48:08</t>
  </si>
  <si>
    <t>2023-10-09 11:48:37</t>
  </si>
  <si>
    <t>2023-10-09 11:49:06</t>
  </si>
  <si>
    <t>2023-10-09 11:49:35</t>
  </si>
  <si>
    <t>2023-10-09 11:50:04</t>
  </si>
  <si>
    <t>2023-10-09 11:50:33</t>
  </si>
  <si>
    <t>2023-10-09 11:51:02</t>
  </si>
  <si>
    <t>2023-10-09 11:51:30</t>
  </si>
  <si>
    <t>2023-10-09 11:52:00</t>
  </si>
  <si>
    <t>2023-10-09 11:52:29</t>
  </si>
  <si>
    <t>2023-10-09 11:52:58</t>
  </si>
  <si>
    <t>2023-10-09 11:53:27</t>
  </si>
  <si>
    <t>2023-10-09 11:53:55</t>
  </si>
  <si>
    <t>2023-10-09 11:54:25</t>
  </si>
  <si>
    <t>2023-10-09 11:54:54</t>
  </si>
  <si>
    <t>2023-10-09 11:55:23</t>
  </si>
  <si>
    <t>2023-10-09 11:55:52</t>
  </si>
  <si>
    <t>2023-10-09 11:56:20</t>
  </si>
  <si>
    <t>2023-10-09 11:56:50</t>
  </si>
  <si>
    <t>2023-10-09 11:57:19</t>
  </si>
  <si>
    <t>2023-10-09 11:57:48</t>
  </si>
  <si>
    <t>2023-10-09 11:58:17</t>
  </si>
  <si>
    <t>2023-10-09 11:58:45</t>
  </si>
  <si>
    <t>2023-10-09 11:59:15</t>
  </si>
  <si>
    <t>2023-10-09 11:59:44</t>
  </si>
  <si>
    <t>2023-10-09 12:00:13</t>
  </si>
  <si>
    <t>2023-10-09 12:00:42</t>
  </si>
  <si>
    <t>2023-10-09 12:01:11</t>
  </si>
  <si>
    <t>2023-10-09 12:01:40</t>
  </si>
  <si>
    <t>2023-10-09 12:02:09</t>
  </si>
  <si>
    <t>2023-10-09 12:02:38</t>
  </si>
  <si>
    <t>2023-10-09 12:03:07</t>
  </si>
  <si>
    <t>2023-10-09 12:03:36</t>
  </si>
  <si>
    <t>2023-10-09 12:04:05</t>
  </si>
  <si>
    <t>2023-10-09 12:04:34</t>
  </si>
  <si>
    <t>2023-10-09 12:05:03</t>
  </si>
  <si>
    <t>2023-10-09 12:05:32</t>
  </si>
  <si>
    <t>2023-10-09 12:06:01</t>
  </si>
  <si>
    <t>2023-10-09 12:06:30</t>
  </si>
  <si>
    <t>2023-10-09 12:06:58</t>
  </si>
  <si>
    <t>2023-10-09 12:07:28</t>
  </si>
  <si>
    <t>2023-10-09 12:07:57</t>
  </si>
  <si>
    <t>2023-10-09 12:08:26</t>
  </si>
  <si>
    <t>2023-10-09 12:08:55</t>
  </si>
  <si>
    <t>2023-10-09 12:09:24</t>
  </si>
  <si>
    <t>2023-10-09 12:09:53</t>
  </si>
  <si>
    <t>2023-10-09 12:10:22</t>
  </si>
  <si>
    <t>2023-10-09 12:10:50</t>
  </si>
  <si>
    <t>2023-10-09 12:11:20</t>
  </si>
  <si>
    <t>2023-10-09 12:11:49</t>
  </si>
  <si>
    <t>2023-10-09 12:12:18</t>
  </si>
  <si>
    <t>2023-10-09 12:12:46</t>
  </si>
  <si>
    <t>2023-10-09 12:13:16</t>
  </si>
  <si>
    <t>2023-10-09 12:13:45</t>
  </si>
  <si>
    <t>2023-10-09 12:14:14</t>
  </si>
  <si>
    <t>2023-10-09 12:14:43</t>
  </si>
  <si>
    <t>2023-10-09 12:15:12</t>
  </si>
  <si>
    <t>2023-10-09 12:15:41</t>
  </si>
  <si>
    <t>2023-10-09 12:16:10</t>
  </si>
  <si>
    <t>2023-10-09 12:16:39</t>
  </si>
  <si>
    <t>2023-10-09 12:17:08</t>
  </si>
  <si>
    <t>2023-10-09 12:17:37</t>
  </si>
  <si>
    <t>2023-10-09 12:18:06</t>
  </si>
  <si>
    <t>2023-10-09 12:18:35</t>
  </si>
  <si>
    <t>2023-10-09 12:19:04</t>
  </si>
  <si>
    <t>2023-10-09 12:19:33</t>
  </si>
  <si>
    <t>2023-10-09 12:20:02</t>
  </si>
  <si>
    <t>2023-10-09 12:20:31</t>
  </si>
  <si>
    <t>2023-10-09 12:21:00</t>
  </si>
  <si>
    <t>2023-10-09 12:21:29</t>
  </si>
  <si>
    <t>2023-10-09 12:21:58</t>
  </si>
  <si>
    <t>2023-10-09 12:22:27</t>
  </si>
  <si>
    <t>2023-10-09 12:22:56</t>
  </si>
  <si>
    <t>2023-10-09 12:23:25</t>
  </si>
  <si>
    <t>2023-10-09 12:23:54</t>
  </si>
  <si>
    <t>2023-10-09 12:24:23</t>
  </si>
  <si>
    <t>2023-10-09 12:24:51</t>
  </si>
  <si>
    <t>2023-10-09 12:25:21</t>
  </si>
  <si>
    <t>2023-10-09 12:25:50</t>
  </si>
  <si>
    <t>2023-10-09 12:26:19</t>
  </si>
  <si>
    <t>2023-10-09 12:26:48</t>
  </si>
  <si>
    <t>2023-10-09 12:27:17</t>
  </si>
  <si>
    <t>2023-10-09 12:27:46</t>
  </si>
  <si>
    <t>2023-10-09 12:28:15</t>
  </si>
  <si>
    <t>2023-10-09 12:28:44</t>
  </si>
  <si>
    <t>2023-10-09 12:29:13</t>
  </si>
  <si>
    <t>2023-10-09 12:29:42</t>
  </si>
  <si>
    <t>2023-10-09 12:30:11</t>
  </si>
  <si>
    <t>2023-10-09 12:30:40</t>
  </si>
  <si>
    <t>2023-10-09 12:31:08</t>
  </si>
  <si>
    <t>2023-10-09 12:31:38</t>
  </si>
  <si>
    <t>2023-10-09 12:32:07</t>
  </si>
  <si>
    <t>2023-10-09 12:32:36</t>
  </si>
  <si>
    <t>2023-10-09 12:33:04</t>
  </si>
  <si>
    <t>2023-10-09 12:33:34</t>
  </si>
  <si>
    <t>2023-10-09 12:34:03</t>
  </si>
  <si>
    <t>2023-10-09 12:34:32</t>
  </si>
  <si>
    <t>2023-10-09 12:35:01</t>
  </si>
  <si>
    <t>2023-10-09 12:35:30</t>
  </si>
  <si>
    <t>2023-10-09 12:35:59</t>
  </si>
  <si>
    <t>2023-10-09 12:36:28</t>
  </si>
  <si>
    <t>2023-10-09 12:36:57</t>
  </si>
  <si>
    <t>2023-10-09 12:37:26</t>
  </si>
  <si>
    <t>2023-10-09 12:37:55</t>
  </si>
  <si>
    <t>2023-10-09 12:38:24</t>
  </si>
  <si>
    <t>2023-10-09 12:38:53</t>
  </si>
  <si>
    <t>2023-10-09 12:39:22</t>
  </si>
  <si>
    <t>2023-10-09 12:39:51</t>
  </si>
  <si>
    <t>2023-10-09 12:40:20</t>
  </si>
  <si>
    <t>2023-10-09 12:40:49</t>
  </si>
  <si>
    <t>2023-10-09 12:41:17</t>
  </si>
  <si>
    <t>2023-10-09 12:41:47</t>
  </si>
  <si>
    <t>2023-10-09 12:42:16</t>
  </si>
  <si>
    <t>2023-10-09 12:42:45</t>
  </si>
  <si>
    <t>2023-10-09 12:43:14</t>
  </si>
  <si>
    <t>2023-10-09 12:43:43</t>
  </si>
  <si>
    <t>2023-10-09 12:44:12</t>
  </si>
  <si>
    <t>2023-10-09 12:44:41</t>
  </si>
  <si>
    <t>2023-10-09 12:45:10</t>
  </si>
  <si>
    <t>2023-10-09 12:45:39</t>
  </si>
  <si>
    <t>2023-10-09 12:46:08</t>
  </si>
  <si>
    <t>2023-10-09 12:46:37</t>
  </si>
  <si>
    <t>2023-10-09 12:47:06</t>
  </si>
  <si>
    <t>2023-10-09 12:47:35</t>
  </si>
  <si>
    <t>2023-10-09 12:48:04</t>
  </si>
  <si>
    <t>2023-10-09 12:48:33</t>
  </si>
  <si>
    <t>2023-10-09 12:49:02</t>
  </si>
  <si>
    <t>2023-10-09 12:49:31</t>
  </si>
  <si>
    <t>2023-10-09 12:50:00</t>
  </si>
  <si>
    <t>2023-10-09 12:50:28</t>
  </si>
  <si>
    <t>2023-10-09 12:50:58</t>
  </si>
  <si>
    <t>2023-10-09 12:51:27</t>
  </si>
  <si>
    <t>2023-10-09 12:51:56</t>
  </si>
  <si>
    <t>2023-10-09 12:52:24</t>
  </si>
  <si>
    <t>2023-10-09 12:52:54</t>
  </si>
  <si>
    <t>2023-10-09 12:53:23</t>
  </si>
  <si>
    <t>2023-10-09 12:53:52</t>
  </si>
  <si>
    <t>2023-10-09 12:54:20</t>
  </si>
  <si>
    <t>2023-10-09 12:54:50</t>
  </si>
  <si>
    <t>2023-10-09 12:55:19</t>
  </si>
  <si>
    <t>2023-10-09 12:55:48</t>
  </si>
  <si>
    <t>2023-10-09 12:56:17</t>
  </si>
  <si>
    <t>2023-10-09 12:56:46</t>
  </si>
  <si>
    <t>2023-10-09 12:57:15</t>
  </si>
  <si>
    <t>2023-10-09 12:57:44</t>
  </si>
  <si>
    <t>2023-10-09 12:58:13</t>
  </si>
  <si>
    <t>2023-10-09 12:58:42</t>
  </si>
  <si>
    <t>2023-10-09 12:59:11</t>
  </si>
  <si>
    <t>2023-10-09 12:59:40</t>
  </si>
  <si>
    <t>2023-10-09 13:00:09</t>
  </si>
  <si>
    <t>2023-10-09 13:00:38</t>
  </si>
  <si>
    <t>2023-10-09 13:01:07</t>
  </si>
  <si>
    <t>2023-10-09 13:01:36</t>
  </si>
  <si>
    <t>2023-10-09 13:02:05</t>
  </si>
  <si>
    <t>2023-10-09 13:02:34</t>
  </si>
  <si>
    <t>2023-10-09 13:03:03</t>
  </si>
  <si>
    <t>2023-10-09 13:03:32</t>
  </si>
  <si>
    <t>2023-10-09 13:04:01</t>
  </si>
  <si>
    <t>2023-10-09 13:04:30</t>
  </si>
  <si>
    <t>2023-10-09 13:04:59</t>
  </si>
  <si>
    <t>2023-10-09 13:05:28</t>
  </si>
  <si>
    <t>2023-10-09 13:05:57</t>
  </si>
  <si>
    <t>2023-10-09 13:06:26</t>
  </si>
  <si>
    <t>2023-10-09 13:06:55</t>
  </si>
  <si>
    <t>2023-10-09 13:07:24</t>
  </si>
  <si>
    <t>2023-10-09 13:07:53</t>
  </si>
  <si>
    <t>2023-10-09 13:08:22</t>
  </si>
  <si>
    <t>2023-10-09 13:08:51</t>
  </si>
  <si>
    <t>2023-10-09 13:09:20</t>
  </si>
  <si>
    <t>2023-10-09 13:09:49</t>
  </si>
  <si>
    <t>2023-10-09 13:10:18</t>
  </si>
  <si>
    <t>2023-10-09 13:10:47</t>
  </si>
  <si>
    <t>2023-10-09 13:11:16</t>
  </si>
  <si>
    <t>2023-10-09 13:11:45</t>
  </si>
  <si>
    <t>2023-10-09 13:12:14</t>
  </si>
  <si>
    <t>2023-10-09 13:12:43</t>
  </si>
  <si>
    <t>2023-10-09 13:13:12</t>
  </si>
  <si>
    <t>2023-10-09 13:13:41</t>
  </si>
  <si>
    <t>2023-10-09 13:14:10</t>
  </si>
  <si>
    <t>2023-10-09 13:14:39</t>
  </si>
  <si>
    <t>2023-10-09 13:15:08</t>
  </si>
  <si>
    <t>2023-10-09 13:15:37</t>
  </si>
  <si>
    <t>2023-10-09 13:16:06</t>
  </si>
  <si>
    <t>2023-10-09 13:16:35</t>
  </si>
  <si>
    <t>2023-10-09 13:17:04</t>
  </si>
  <si>
    <t>2023-10-09 13:17:33</t>
  </si>
  <si>
    <t>2023-10-09 13:18:02</t>
  </si>
  <si>
    <t>2023-10-09 13:18:31</t>
  </si>
  <si>
    <t>2023-10-09 13:19:00</t>
  </si>
  <si>
    <t>2023-10-09 13:19:29</t>
  </si>
  <si>
    <t>2023-10-09 13:19:58</t>
  </si>
  <si>
    <t>2023-10-09 13:20:27</t>
  </si>
  <si>
    <t>2023-10-09 13:20:55</t>
  </si>
  <si>
    <t>2023-10-09 13:21:25</t>
  </si>
  <si>
    <t>2023-10-09 13:21:54</t>
  </si>
  <si>
    <t>2023-10-09 13:22:23</t>
  </si>
  <si>
    <t>2023-10-09 13:22:51</t>
  </si>
  <si>
    <t>2023-10-09 13:23:21</t>
  </si>
  <si>
    <t>2023-10-09 13:23:50</t>
  </si>
  <si>
    <t>2023-10-09 13:24:19</t>
  </si>
  <si>
    <t>2023-10-09 13:24:48</t>
  </si>
  <si>
    <t>2023-10-09 13:25:17</t>
  </si>
  <si>
    <t>2023-10-09 13:25:46</t>
  </si>
  <si>
    <t>2023-10-09 13:26:15</t>
  </si>
  <si>
    <t>2023-10-09 13:26:44</t>
  </si>
  <si>
    <t>2023-10-09 13:27:13</t>
  </si>
  <si>
    <t>2023-10-09 13:27:42</t>
  </si>
  <si>
    <t>2023-10-09 13:28:11</t>
  </si>
  <si>
    <t>2023-10-09 13:28:40</t>
  </si>
  <si>
    <t>2023-10-09 13:29:08</t>
  </si>
  <si>
    <t>2023-10-09 13:29:38</t>
  </si>
  <si>
    <t>2023-10-09 13:30:07</t>
  </si>
  <si>
    <t>2023-10-09 13:30:36</t>
  </si>
  <si>
    <t>2023-10-09 13:31:05</t>
  </si>
  <si>
    <t>2023-10-09 13:31:34</t>
  </si>
  <si>
    <t>2023-10-09 13:32:03</t>
  </si>
  <si>
    <t>2023-10-09 13:32:32</t>
  </si>
  <si>
    <t>2023-10-09 13:33:01</t>
  </si>
  <si>
    <t>2023-10-09 13:33:30</t>
  </si>
  <si>
    <t>2023-10-09 13:33:59</t>
  </si>
  <si>
    <t>2023-10-09 13:34:28</t>
  </si>
  <si>
    <t>2023-10-09 13:34:56</t>
  </si>
  <si>
    <t>2023-10-09 13:35:26</t>
  </si>
  <si>
    <t>2023-10-09 13:35:55</t>
  </si>
  <si>
    <t>2023-10-09 13:36:24</t>
  </si>
  <si>
    <t>2023-10-09 13:36:53</t>
  </si>
  <si>
    <t>2023-10-09 13:37:22</t>
  </si>
  <si>
    <t>2023-10-09 13:37:51</t>
  </si>
  <si>
    <t>2023-10-09 13:38:20</t>
  </si>
  <si>
    <t>2023-10-09 13:38:49</t>
  </si>
  <si>
    <t>2023-10-09 13:39:18</t>
  </si>
  <si>
    <t>2023-10-09 13:39:47</t>
  </si>
  <si>
    <t>2023-10-09 13:40:16</t>
  </si>
  <si>
    <t>2023-10-09 13:40:45</t>
  </si>
  <si>
    <t>2023-10-09 13:41:14</t>
  </si>
  <si>
    <t>2023-10-09 13:41:43</t>
  </si>
  <si>
    <t>2023-10-09 13:42:12</t>
  </si>
  <si>
    <t>2023-10-09 13:42:41</t>
  </si>
  <si>
    <t>2023-10-09 13:43:09</t>
  </si>
  <si>
    <t>2023-10-09 13:43:39</t>
  </si>
  <si>
    <t>2023-10-09 13:44:08</t>
  </si>
  <si>
    <t>2023-10-09 13:44:37</t>
  </si>
  <si>
    <t>2023-10-09 13:45:05</t>
  </si>
  <si>
    <t>2023-10-09 13:45:35</t>
  </si>
  <si>
    <t>2023-10-09 13:46:04</t>
  </si>
  <si>
    <t>2023-10-09 13:46:33</t>
  </si>
  <si>
    <t>2023-10-09 13:47:02</t>
  </si>
  <si>
    <t>2023-10-09 13:47:31</t>
  </si>
  <si>
    <t>2023-10-09 13:48:00</t>
  </si>
  <si>
    <t>2023-10-09 13:48:29</t>
  </si>
  <si>
    <t>2023-10-09 13:48:58</t>
  </si>
  <si>
    <t>2023-10-09 13:49:27</t>
  </si>
  <si>
    <t>2023-10-09 13:49:56</t>
  </si>
  <si>
    <t>2023-10-09 13:50:25</t>
  </si>
  <si>
    <t>2023-10-09 13:50:54</t>
  </si>
  <si>
    <t>2023-10-09 13:51:23</t>
  </si>
  <si>
    <t>2023-10-09 13:51:52</t>
  </si>
  <si>
    <t>2023-10-09 13:52:21</t>
  </si>
  <si>
    <t>2023-10-09 13:52:50</t>
  </si>
  <si>
    <t>2023-10-09 13:53:18</t>
  </si>
  <si>
    <t>2023-10-09 13:53:48</t>
  </si>
  <si>
    <t>2023-10-09 13:54:17</t>
  </si>
  <si>
    <t>2023-10-09 13:54:46</t>
  </si>
  <si>
    <t>2023-10-09 13:55:15</t>
  </si>
  <si>
    <t>2023-10-09 13:55:44</t>
  </si>
  <si>
    <t>2023-10-09 13:56:13</t>
  </si>
  <si>
    <t>2023-10-09 13:56:42</t>
  </si>
  <si>
    <t>2023-10-09 13:57:11</t>
  </si>
  <si>
    <t>2023-10-09 13:57:39</t>
  </si>
  <si>
    <t>2023-10-09 13:58:09</t>
  </si>
  <si>
    <t>2023-10-09 13:58:38</t>
  </si>
  <si>
    <t>2023-10-09 13:59:07</t>
  </si>
  <si>
    <t>2023-10-09 13:59:36</t>
  </si>
  <si>
    <t>2023-10-09 14:00:05</t>
  </si>
  <si>
    <t>2023-10-09 14:00:34</t>
  </si>
  <si>
    <t>2023-10-09 14:01:03</t>
  </si>
  <si>
    <t>2023-10-09 14:01:32</t>
  </si>
  <si>
    <t>2023-10-09 14:02:01</t>
  </si>
  <si>
    <t>2023-10-09 14:02:30</t>
  </si>
  <si>
    <t>2023-10-09 14:02:59</t>
  </si>
  <si>
    <t>2023-10-09 14:03:28</t>
  </si>
  <si>
    <t>2023-10-09 14:03:57</t>
  </si>
  <si>
    <t>2023-10-09 14:04:26</t>
  </si>
  <si>
    <t>2023-10-09 14:04:55</t>
  </si>
  <si>
    <t>2023-10-09 14:05:24</t>
  </si>
  <si>
    <t>2023-10-09 14:05:53</t>
  </si>
  <si>
    <t>2023-10-09 14:06:21</t>
  </si>
  <si>
    <t>2023-10-09 14:06:51</t>
  </si>
  <si>
    <t>2023-10-09 14:07:20</t>
  </si>
  <si>
    <t>2023-10-09 14:07:49</t>
  </si>
  <si>
    <t>2023-10-09 14:08:18</t>
  </si>
  <si>
    <t>2023-10-09 14:08:47</t>
  </si>
  <si>
    <t>2023-10-09 14:09:16</t>
  </si>
  <si>
    <t>2023-10-09 14:09:45</t>
  </si>
  <si>
    <t>2023-10-09 14:10:14</t>
  </si>
  <si>
    <t>2023-10-09 14:10:42</t>
  </si>
  <si>
    <t>2023-10-09 14:11:12</t>
  </si>
  <si>
    <t>2023-10-09 14:11:41</t>
  </si>
  <si>
    <t>2023-10-09 14:12:10</t>
  </si>
  <si>
    <t>2023-10-09 14:12:39</t>
  </si>
  <si>
    <t>2023-10-09 14:13:08</t>
  </si>
  <si>
    <t>2023-10-09 14:13:37</t>
  </si>
  <si>
    <t>2023-10-09 14:14:06</t>
  </si>
  <si>
    <t>2023-10-09 14:14:35</t>
  </si>
  <si>
    <t>2023-10-09 14:15:04</t>
  </si>
  <si>
    <t>2023-10-09 14:15:33</t>
  </si>
  <si>
    <t>2023-10-09 14:16:02</t>
  </si>
  <si>
    <t>2023-10-09 14:16:31</t>
  </si>
  <si>
    <t>2023-10-09 14:17:00</t>
  </si>
  <si>
    <t>2023-10-09 14:17:29</t>
  </si>
  <si>
    <t>2023-10-09 14:17:58</t>
  </si>
  <si>
    <t>2023-10-09 14:18:27</t>
  </si>
  <si>
    <t>2023-10-09 14:18:56</t>
  </si>
  <si>
    <t>2023-10-09 14:19:25</t>
  </si>
  <si>
    <t>2023-10-09 14:19:54</t>
  </si>
  <si>
    <t>2023-10-09 14:20:23</t>
  </si>
  <si>
    <t>2023-10-09 14:20:52</t>
  </si>
  <si>
    <t>2023-10-09 14:21:21</t>
  </si>
  <si>
    <t>2023-10-09 14:21:50</t>
  </si>
  <si>
    <t>2023-10-09 14:22:19</t>
  </si>
  <si>
    <t>2023-10-09 14:22:47</t>
  </si>
  <si>
    <t>2023-10-09 14:23:17</t>
  </si>
  <si>
    <t>2023-10-09 14:23:46</t>
  </si>
  <si>
    <t>2023-10-09 14:24:15</t>
  </si>
  <si>
    <t>2023-10-09 14:24:44</t>
  </si>
  <si>
    <t>2023-10-09 14:25:13</t>
  </si>
  <si>
    <t>2023-10-09 14:25:42</t>
  </si>
  <si>
    <t>2023-10-09 14:26:11</t>
  </si>
  <si>
    <t>2023-10-09 14:26:40</t>
  </si>
  <si>
    <t>2023-10-09 14:27:09</t>
  </si>
  <si>
    <t>2023-10-09 14:27:38</t>
  </si>
  <si>
    <t>2023-10-09 14:28:07</t>
  </si>
  <si>
    <t>2023-10-09 14:28:36</t>
  </si>
  <si>
    <t>2023-10-09 14:29:05</t>
  </si>
  <si>
    <t>2023-10-09 14:29:34</t>
  </si>
  <si>
    <t>2023-10-09 14:30:03</t>
  </si>
  <si>
    <t>2023-10-09 14:30:32</t>
  </si>
  <si>
    <t>2023-10-09 14:31:01</t>
  </si>
  <si>
    <t>2023-10-09 14:31:30</t>
  </si>
  <si>
    <t>2023-10-09 14:31:59</t>
  </si>
  <si>
    <t>2023-10-09 14:32:28</t>
  </si>
  <si>
    <t>2023-10-09 14:32:57</t>
  </si>
  <si>
    <t>2023-10-09 14:33:26</t>
  </si>
  <si>
    <t>2023-10-09 14:33:55</t>
  </si>
  <si>
    <t>2023-10-09 14:34:24</t>
  </si>
  <si>
    <t>2023-10-09 14:34:53</t>
  </si>
  <si>
    <t>2023-10-09 14:35:21</t>
  </si>
  <si>
    <t>2023-10-09 14:35:51</t>
  </si>
  <si>
    <t>2023-10-09 14:36:20</t>
  </si>
  <si>
    <t>2023-10-09 14:36:49</t>
  </si>
  <si>
    <t>2023-10-09 14:37:18</t>
  </si>
  <si>
    <t>2023-10-09 14:37:26</t>
  </si>
  <si>
    <t>2023-10-09 14:37:47</t>
  </si>
  <si>
    <t>2023-10-09 14:38:16</t>
  </si>
  <si>
    <t>2023-10-09 14:38:45</t>
  </si>
  <si>
    <t>2023-10-09 14:39:14</t>
  </si>
  <si>
    <t>2023-10-09 14:39:43</t>
  </si>
  <si>
    <t>2023-10-09 14:40:12</t>
  </si>
  <si>
    <t>2023-10-09 14:40:41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</si>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</sst>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3399FF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795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6">
        <f>2</f>
      </c>
      <c r="B9" s="6" t="s">
        <v>27</v>
      </c>
      <c r="C9" s="6" t="s">
        <v>26</v>
      </c>
      <c r="D9" s="6" t="s">
        <v>26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10</v>
      </c>
      <c r="Q9" s="6">
        <v>0</v>
      </c>
      <c r="R9" s="6">
        <v>0</v>
      </c>
      <c r="S9" s="6" t="s">
        <v>26</v>
      </c>
      <c r="T9" s="6"/>
    </row>
    <row r="10" spans="1:20" x14ac:dyDescent="0.25">
      <c r="A10" s="5">
        <f>3</f>
      </c>
      <c r="B10" s="5" t="s">
        <v>28</v>
      </c>
      <c r="C10" s="5" t="s">
        <v>26</v>
      </c>
      <c r="D10" s="5" t="s">
        <v>26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6">
        <f>4</f>
      </c>
      <c r="B11" s="6" t="s">
        <v>29</v>
      </c>
      <c r="C11" s="6" t="s">
        <v>26</v>
      </c>
      <c r="D11" s="6" t="s">
        <v>26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10</v>
      </c>
      <c r="Q11" s="6">
        <v>0</v>
      </c>
      <c r="R11" s="6">
        <v>0</v>
      </c>
      <c r="S11" s="6" t="s">
        <v>26</v>
      </c>
      <c r="T11" s="6"/>
    </row>
    <row r="12" spans="1:20" x14ac:dyDescent="0.25">
      <c r="A12" s="5">
        <f>5</f>
      </c>
      <c r="B12" s="5" t="s">
        <v>30</v>
      </c>
      <c r="C12" s="5" t="s">
        <v>26</v>
      </c>
      <c r="D12" s="5" t="s">
        <v>26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6">
        <f>6</f>
      </c>
      <c r="B13" s="6" t="s">
        <v>31</v>
      </c>
      <c r="C13" s="6" t="s">
        <v>26</v>
      </c>
      <c r="D13" s="6" t="s">
        <v>26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10</v>
      </c>
      <c r="Q13" s="6">
        <v>0</v>
      </c>
      <c r="R13" s="6">
        <v>0</v>
      </c>
      <c r="S13" s="6" t="s">
        <v>26</v>
      </c>
      <c r="T13" s="6"/>
    </row>
    <row r="14" spans="1:20" x14ac:dyDescent="0.25">
      <c r="A14" s="5">
        <f>7</f>
      </c>
      <c r="B14" s="5" t="s">
        <v>32</v>
      </c>
      <c r="C14" s="5" t="s">
        <v>26</v>
      </c>
      <c r="D14" s="5" t="s">
        <v>26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6">
        <f>8</f>
      </c>
      <c r="B15" s="6" t="s">
        <v>33</v>
      </c>
      <c r="C15" s="6" t="s">
        <v>26</v>
      </c>
      <c r="D15" s="6" t="s">
        <v>26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10</v>
      </c>
      <c r="Q15" s="6">
        <v>0</v>
      </c>
      <c r="R15" s="6">
        <v>0</v>
      </c>
      <c r="S15" s="6" t="s">
        <v>26</v>
      </c>
      <c r="T15" s="6"/>
    </row>
    <row r="16" spans="1:20" x14ac:dyDescent="0.25">
      <c r="A16" s="5">
        <f>9</f>
      </c>
      <c r="B16" s="5" t="s">
        <v>34</v>
      </c>
      <c r="C16" s="5" t="s">
        <v>26</v>
      </c>
      <c r="D16" s="5" t="s">
        <v>26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6">
        <f>10</f>
      </c>
      <c r="B17" s="6" t="s">
        <v>35</v>
      </c>
      <c r="C17" s="6" t="s">
        <v>26</v>
      </c>
      <c r="D17" s="6" t="s">
        <v>26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10</v>
      </c>
      <c r="Q17" s="6">
        <v>0</v>
      </c>
      <c r="R17" s="6">
        <v>0</v>
      </c>
      <c r="S17" s="6" t="s">
        <v>26</v>
      </c>
      <c r="T17" s="6"/>
    </row>
    <row r="18" spans="1:20" x14ac:dyDescent="0.25">
      <c r="A18" s="5">
        <f>11</f>
      </c>
      <c r="B18" s="5" t="s">
        <v>36</v>
      </c>
      <c r="C18" s="5" t="s">
        <v>26</v>
      </c>
      <c r="D18" s="5" t="s">
        <v>26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6">
        <f>12</f>
      </c>
      <c r="B19" s="6" t="s">
        <v>37</v>
      </c>
      <c r="C19" s="6" t="s">
        <v>26</v>
      </c>
      <c r="D19" s="6" t="s">
        <v>26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10</v>
      </c>
      <c r="Q19" s="6">
        <v>0</v>
      </c>
      <c r="R19" s="6">
        <v>0</v>
      </c>
      <c r="S19" s="6" t="s">
        <v>26</v>
      </c>
      <c r="T19" s="6"/>
    </row>
    <row r="20" spans="1:20" x14ac:dyDescent="0.25">
      <c r="A20" s="5">
        <f>13</f>
      </c>
      <c r="B20" s="5" t="s">
        <v>38</v>
      </c>
      <c r="C20" s="5" t="s">
        <v>26</v>
      </c>
      <c r="D20" s="5" t="s">
        <v>26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6">
        <f>14</f>
      </c>
      <c r="B21" s="6" t="s">
        <v>39</v>
      </c>
      <c r="C21" s="6" t="s">
        <v>26</v>
      </c>
      <c r="D21" s="6" t="s">
        <v>26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10</v>
      </c>
      <c r="Q21" s="6">
        <v>0</v>
      </c>
      <c r="R21" s="6">
        <v>0</v>
      </c>
      <c r="S21" s="6" t="s">
        <v>26</v>
      </c>
      <c r="T21" s="6"/>
    </row>
    <row r="22" spans="1:20" x14ac:dyDescent="0.25">
      <c r="A22" s="5">
        <f>15</f>
      </c>
      <c r="B22" s="5" t="s">
        <v>40</v>
      </c>
      <c r="C22" s="5" t="s">
        <v>26</v>
      </c>
      <c r="D22" s="5" t="s">
        <v>26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6">
        <f>16</f>
      </c>
      <c r="B23" s="6" t="s">
        <v>41</v>
      </c>
      <c r="C23" s="6" t="s">
        <v>26</v>
      </c>
      <c r="D23" s="6" t="s">
        <v>26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10</v>
      </c>
      <c r="Q23" s="6">
        <v>0</v>
      </c>
      <c r="R23" s="6">
        <v>0</v>
      </c>
      <c r="S23" s="6" t="s">
        <v>26</v>
      </c>
      <c r="T23" s="6"/>
    </row>
    <row r="24" spans="1:20" x14ac:dyDescent="0.25">
      <c r="A24" s="5">
        <f>17</f>
      </c>
      <c r="B24" s="5" t="s">
        <v>42</v>
      </c>
      <c r="C24" s="5" t="s">
        <v>26</v>
      </c>
      <c r="D24" s="5" t="s">
        <v>26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6">
        <f>18</f>
      </c>
      <c r="B25" s="6" t="s">
        <v>43</v>
      </c>
      <c r="C25" s="6" t="s">
        <v>26</v>
      </c>
      <c r="D25" s="6" t="s">
        <v>26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10</v>
      </c>
      <c r="Q25" s="6">
        <v>0</v>
      </c>
      <c r="R25" s="6">
        <v>0</v>
      </c>
      <c r="S25" s="6" t="s">
        <v>26</v>
      </c>
      <c r="T25" s="6"/>
    </row>
    <row r="26" spans="1:20" x14ac:dyDescent="0.25">
      <c r="A26" s="5">
        <f>19</f>
      </c>
      <c r="B26" s="5" t="s">
        <v>44</v>
      </c>
      <c r="C26" s="5" t="s">
        <v>26</v>
      </c>
      <c r="D26" s="5" t="s">
        <v>26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6">
        <f>20</f>
      </c>
      <c r="B27" s="6" t="s">
        <v>45</v>
      </c>
      <c r="C27" s="6" t="s">
        <v>26</v>
      </c>
      <c r="D27" s="6" t="s">
        <v>26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10</v>
      </c>
      <c r="Q27" s="6">
        <v>0</v>
      </c>
      <c r="R27" s="6">
        <v>0</v>
      </c>
      <c r="S27" s="6" t="s">
        <v>26</v>
      </c>
      <c r="T27" s="6"/>
    </row>
    <row r="28" spans="1:20" x14ac:dyDescent="0.25">
      <c r="A28" s="5">
        <f>21</f>
      </c>
      <c r="B28" s="5" t="s">
        <v>46</v>
      </c>
      <c r="C28" s="5" t="s">
        <v>26</v>
      </c>
      <c r="D28" s="5" t="s">
        <v>26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6">
        <f>22</f>
      </c>
      <c r="B29" s="6" t="s">
        <v>47</v>
      </c>
      <c r="C29" s="6" t="s">
        <v>26</v>
      </c>
      <c r="D29" s="6" t="s">
        <v>26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10</v>
      </c>
      <c r="Q29" s="6">
        <v>0</v>
      </c>
      <c r="R29" s="6">
        <v>0</v>
      </c>
      <c r="S29" s="6" t="s">
        <v>26</v>
      </c>
      <c r="T29" s="6"/>
    </row>
    <row r="30" spans="1:20" x14ac:dyDescent="0.25">
      <c r="A30" s="5">
        <f>23</f>
      </c>
      <c r="B30" s="5" t="s">
        <v>48</v>
      </c>
      <c r="C30" s="5" t="s">
        <v>26</v>
      </c>
      <c r="D30" s="5" t="s">
        <v>26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6">
        <f>24</f>
      </c>
      <c r="B31" s="6" t="s">
        <v>49</v>
      </c>
      <c r="C31" s="6" t="s">
        <v>26</v>
      </c>
      <c r="D31" s="6" t="s">
        <v>26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10</v>
      </c>
      <c r="Q31" s="6">
        <v>0</v>
      </c>
      <c r="R31" s="6">
        <v>0</v>
      </c>
      <c r="S31" s="6" t="s">
        <v>26</v>
      </c>
      <c r="T31" s="6"/>
    </row>
    <row r="32" spans="1:20" x14ac:dyDescent="0.25">
      <c r="A32" s="5">
        <f>25</f>
      </c>
      <c r="B32" s="5" t="s">
        <v>50</v>
      </c>
      <c r="C32" s="5" t="s">
        <v>26</v>
      </c>
      <c r="D32" s="5" t="s">
        <v>26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6">
        <f>26</f>
      </c>
      <c r="B33" s="6" t="s">
        <v>51</v>
      </c>
      <c r="C33" s="6" t="s">
        <v>26</v>
      </c>
      <c r="D33" s="6" t="s">
        <v>26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10</v>
      </c>
      <c r="Q33" s="6">
        <v>0</v>
      </c>
      <c r="R33" s="6">
        <v>0</v>
      </c>
      <c r="S33" s="6" t="s">
        <v>26</v>
      </c>
      <c r="T33" s="6"/>
    </row>
    <row r="34" spans="1:20" x14ac:dyDescent="0.25">
      <c r="A34" s="5">
        <f>27</f>
      </c>
      <c r="B34" s="5" t="s">
        <v>52</v>
      </c>
      <c r="C34" s="5" t="s">
        <v>26</v>
      </c>
      <c r="D34" s="5" t="s">
        <v>26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6">
        <f>28</f>
      </c>
      <c r="B35" s="6" t="s">
        <v>53</v>
      </c>
      <c r="C35" s="6" t="s">
        <v>26</v>
      </c>
      <c r="D35" s="6" t="s">
        <v>26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10</v>
      </c>
      <c r="Q35" s="6">
        <v>0</v>
      </c>
      <c r="R35" s="6">
        <v>0</v>
      </c>
      <c r="S35" s="6" t="s">
        <v>26</v>
      </c>
      <c r="T35" s="6"/>
    </row>
    <row r="36" spans="1:20" x14ac:dyDescent="0.25">
      <c r="A36" s="5">
        <f>29</f>
      </c>
      <c r="B36" s="5" t="s">
        <v>54</v>
      </c>
      <c r="C36" s="5" t="s">
        <v>26</v>
      </c>
      <c r="D36" s="5" t="s">
        <v>26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6">
        <f>30</f>
      </c>
      <c r="B37" s="6" t="s">
        <v>55</v>
      </c>
      <c r="C37" s="6" t="s">
        <v>26</v>
      </c>
      <c r="D37" s="6" t="s">
        <v>26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10</v>
      </c>
      <c r="Q37" s="6">
        <v>0</v>
      </c>
      <c r="R37" s="6">
        <v>0</v>
      </c>
      <c r="S37" s="6" t="s">
        <v>26</v>
      </c>
      <c r="T37" s="6"/>
    </row>
    <row r="38" spans="1:20" x14ac:dyDescent="0.25">
      <c r="A38" s="5">
        <f>31</f>
      </c>
      <c r="B38" s="5" t="s">
        <v>56</v>
      </c>
      <c r="C38" s="5" t="s">
        <v>26</v>
      </c>
      <c r="D38" s="5" t="s">
        <v>26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6">
        <f>32</f>
      </c>
      <c r="B39" s="6" t="s">
        <v>57</v>
      </c>
      <c r="C39" s="6" t="s">
        <v>26</v>
      </c>
      <c r="D39" s="6" t="s">
        <v>26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10</v>
      </c>
      <c r="Q39" s="6">
        <v>0</v>
      </c>
      <c r="R39" s="6">
        <v>0</v>
      </c>
      <c r="S39" s="6" t="s">
        <v>26</v>
      </c>
      <c r="T39" s="6"/>
    </row>
    <row r="40" spans="1:20" x14ac:dyDescent="0.25">
      <c r="A40" s="5">
        <f>33</f>
      </c>
      <c r="B40" s="5" t="s">
        <v>58</v>
      </c>
      <c r="C40" s="5" t="s">
        <v>26</v>
      </c>
      <c r="D40" s="5" t="s">
        <v>26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6">
        <f>34</f>
      </c>
      <c r="B41" s="6" t="s">
        <v>59</v>
      </c>
      <c r="C41" s="6" t="s">
        <v>26</v>
      </c>
      <c r="D41" s="6" t="s">
        <v>26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10</v>
      </c>
      <c r="Q41" s="6">
        <v>0</v>
      </c>
      <c r="R41" s="6">
        <v>0</v>
      </c>
      <c r="S41" s="6" t="s">
        <v>26</v>
      </c>
      <c r="T41" s="6"/>
    </row>
    <row r="42" spans="1:20" x14ac:dyDescent="0.25">
      <c r="A42" s="5">
        <f>35</f>
      </c>
      <c r="B42" s="5" t="s">
        <v>60</v>
      </c>
      <c r="C42" s="5" t="s">
        <v>26</v>
      </c>
      <c r="D42" s="5" t="s">
        <v>26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6">
        <f>36</f>
      </c>
      <c r="B43" s="6" t="s">
        <v>61</v>
      </c>
      <c r="C43" s="6" t="s">
        <v>26</v>
      </c>
      <c r="D43" s="6" t="s">
        <v>26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10</v>
      </c>
      <c r="Q43" s="6">
        <v>0</v>
      </c>
      <c r="R43" s="6">
        <v>0</v>
      </c>
      <c r="S43" s="6" t="s">
        <v>26</v>
      </c>
      <c r="T43" s="6"/>
    </row>
    <row r="44" spans="1:20" x14ac:dyDescent="0.25">
      <c r="A44" s="5">
        <f>37</f>
      </c>
      <c r="B44" s="5" t="s">
        <v>62</v>
      </c>
      <c r="C44" s="5" t="s">
        <v>26</v>
      </c>
      <c r="D44" s="5" t="s">
        <v>26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6">
        <f>38</f>
      </c>
      <c r="B45" s="6" t="s">
        <v>63</v>
      </c>
      <c r="C45" s="6" t="s">
        <v>26</v>
      </c>
      <c r="D45" s="6" t="s">
        <v>26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10</v>
      </c>
      <c r="Q45" s="6">
        <v>0</v>
      </c>
      <c r="R45" s="6">
        <v>0</v>
      </c>
      <c r="S45" s="6" t="s">
        <v>26</v>
      </c>
      <c r="T45" s="6"/>
    </row>
    <row r="46" spans="1:20" x14ac:dyDescent="0.25">
      <c r="A46" s="5">
        <f>39</f>
      </c>
      <c r="B46" s="5" t="s">
        <v>64</v>
      </c>
      <c r="C46" s="5" t="s">
        <v>26</v>
      </c>
      <c r="D46" s="5" t="s">
        <v>26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6">
        <f>40</f>
      </c>
      <c r="B47" s="6" t="s">
        <v>65</v>
      </c>
      <c r="C47" s="6" t="s">
        <v>26</v>
      </c>
      <c r="D47" s="6" t="s">
        <v>26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10</v>
      </c>
      <c r="Q47" s="6">
        <v>0</v>
      </c>
      <c r="R47" s="6">
        <v>0</v>
      </c>
      <c r="S47" s="6" t="s">
        <v>26</v>
      </c>
      <c r="T47" s="6"/>
    </row>
    <row r="48" spans="1:20" x14ac:dyDescent="0.25">
      <c r="A48" s="5">
        <f>41</f>
      </c>
      <c r="B48" s="5" t="s">
        <v>66</v>
      </c>
      <c r="C48" s="5" t="s">
        <v>26</v>
      </c>
      <c r="D48" s="5" t="s">
        <v>26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6">
        <f>42</f>
      </c>
      <c r="B49" s="6" t="s">
        <v>67</v>
      </c>
      <c r="C49" s="6" t="s">
        <v>26</v>
      </c>
      <c r="D49" s="6" t="s">
        <v>26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10</v>
      </c>
      <c r="Q49" s="6">
        <v>0</v>
      </c>
      <c r="R49" s="6">
        <v>0</v>
      </c>
      <c r="S49" s="6" t="s">
        <v>26</v>
      </c>
      <c r="T49" s="6"/>
    </row>
    <row r="50" spans="1:20" x14ac:dyDescent="0.25">
      <c r="A50" s="5">
        <f>43</f>
      </c>
      <c r="B50" s="5" t="s">
        <v>68</v>
      </c>
      <c r="C50" s="5" t="s">
        <v>26</v>
      </c>
      <c r="D50" s="5" t="s">
        <v>26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6">
        <f>44</f>
      </c>
      <c r="B51" s="6" t="s">
        <v>69</v>
      </c>
      <c r="C51" s="6" t="s">
        <v>26</v>
      </c>
      <c r="D51" s="6" t="s">
        <v>26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10</v>
      </c>
      <c r="Q51" s="6">
        <v>0</v>
      </c>
      <c r="R51" s="6">
        <v>0</v>
      </c>
      <c r="S51" s="6" t="s">
        <v>26</v>
      </c>
      <c r="T51" s="6"/>
    </row>
    <row r="52" spans="1:20" x14ac:dyDescent="0.25">
      <c r="A52" s="5">
        <f>45</f>
      </c>
      <c r="B52" s="5" t="s">
        <v>70</v>
      </c>
      <c r="C52" s="5" t="s">
        <v>26</v>
      </c>
      <c r="D52" s="5" t="s">
        <v>26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6">
        <f>46</f>
      </c>
      <c r="B53" s="6" t="s">
        <v>71</v>
      </c>
      <c r="C53" s="6" t="s">
        <v>26</v>
      </c>
      <c r="D53" s="6" t="s">
        <v>26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10</v>
      </c>
      <c r="Q53" s="6">
        <v>0</v>
      </c>
      <c r="R53" s="6">
        <v>0</v>
      </c>
      <c r="S53" s="6" t="s">
        <v>26</v>
      </c>
      <c r="T53" s="6"/>
    </row>
    <row r="54" spans="1:20" x14ac:dyDescent="0.25">
      <c r="A54" s="5">
        <f>47</f>
      </c>
      <c r="B54" s="5" t="s">
        <v>72</v>
      </c>
      <c r="C54" s="5" t="s">
        <v>26</v>
      </c>
      <c r="D54" s="5" t="s">
        <v>26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6">
        <f>48</f>
      </c>
      <c r="B55" s="6" t="s">
        <v>73</v>
      </c>
      <c r="C55" s="6" t="s">
        <v>26</v>
      </c>
      <c r="D55" s="6" t="s">
        <v>26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10</v>
      </c>
      <c r="Q55" s="6">
        <v>0</v>
      </c>
      <c r="R55" s="6">
        <v>0</v>
      </c>
      <c r="S55" s="6" t="s">
        <v>26</v>
      </c>
      <c r="T55" s="6"/>
    </row>
    <row r="56" spans="1:20" x14ac:dyDescent="0.25">
      <c r="A56" s="5">
        <f>49</f>
      </c>
      <c r="B56" s="5" t="s">
        <v>74</v>
      </c>
      <c r="C56" s="5" t="s">
        <v>26</v>
      </c>
      <c r="D56" s="5" t="s">
        <v>26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6">
        <f>50</f>
      </c>
      <c r="B57" s="6" t="s">
        <v>75</v>
      </c>
      <c r="C57" s="6" t="s">
        <v>26</v>
      </c>
      <c r="D57" s="6" t="s">
        <v>26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10</v>
      </c>
      <c r="Q57" s="6">
        <v>0</v>
      </c>
      <c r="R57" s="6">
        <v>0</v>
      </c>
      <c r="S57" s="6" t="s">
        <v>26</v>
      </c>
      <c r="T57" s="6"/>
    </row>
    <row r="58" spans="1:20" x14ac:dyDescent="0.25">
      <c r="A58" s="5">
        <f>51</f>
      </c>
      <c r="B58" s="5" t="s">
        <v>76</v>
      </c>
      <c r="C58" s="5" t="s">
        <v>26</v>
      </c>
      <c r="D58" s="5" t="s">
        <v>26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6">
        <f>52</f>
      </c>
      <c r="B59" s="6" t="s">
        <v>77</v>
      </c>
      <c r="C59" s="6" t="s">
        <v>26</v>
      </c>
      <c r="D59" s="6" t="s">
        <v>26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10</v>
      </c>
      <c r="Q59" s="6">
        <v>0</v>
      </c>
      <c r="R59" s="6">
        <v>0</v>
      </c>
      <c r="S59" s="6" t="s">
        <v>26</v>
      </c>
      <c r="T59" s="6"/>
    </row>
    <row r="60" spans="1:20" x14ac:dyDescent="0.25">
      <c r="A60" s="5">
        <f>53</f>
      </c>
      <c r="B60" s="5" t="s">
        <v>78</v>
      </c>
      <c r="C60" s="5" t="s">
        <v>26</v>
      </c>
      <c r="D60" s="5" t="s">
        <v>26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6">
        <f>54</f>
      </c>
      <c r="B61" s="6" t="s">
        <v>79</v>
      </c>
      <c r="C61" s="6" t="s">
        <v>26</v>
      </c>
      <c r="D61" s="6" t="s">
        <v>26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10</v>
      </c>
      <c r="Q61" s="6">
        <v>0</v>
      </c>
      <c r="R61" s="6">
        <v>0</v>
      </c>
      <c r="S61" s="6" t="s">
        <v>26</v>
      </c>
      <c r="T61" s="6"/>
    </row>
    <row r="62" spans="1:20" x14ac:dyDescent="0.25">
      <c r="A62" s="5">
        <f>55</f>
      </c>
      <c r="B62" s="5" t="s">
        <v>80</v>
      </c>
      <c r="C62" s="5" t="s">
        <v>26</v>
      </c>
      <c r="D62" s="5" t="s">
        <v>26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6">
        <f>56</f>
      </c>
      <c r="B63" s="6" t="s">
        <v>81</v>
      </c>
      <c r="C63" s="6" t="s">
        <v>26</v>
      </c>
      <c r="D63" s="6" t="s">
        <v>26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10</v>
      </c>
      <c r="Q63" s="6">
        <v>0</v>
      </c>
      <c r="R63" s="6">
        <v>0</v>
      </c>
      <c r="S63" s="6" t="s">
        <v>26</v>
      </c>
      <c r="T63" s="6"/>
    </row>
    <row r="64" spans="1:20" x14ac:dyDescent="0.25">
      <c r="A64" s="5">
        <f>57</f>
      </c>
      <c r="B64" s="5" t="s">
        <v>82</v>
      </c>
      <c r="C64" s="5" t="s">
        <v>26</v>
      </c>
      <c r="D64" s="5" t="s">
        <v>26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6">
        <f>58</f>
      </c>
      <c r="B65" s="6" t="s">
        <v>83</v>
      </c>
      <c r="C65" s="6" t="s">
        <v>26</v>
      </c>
      <c r="D65" s="6" t="s">
        <v>26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10</v>
      </c>
      <c r="Q65" s="6">
        <v>0</v>
      </c>
      <c r="R65" s="6">
        <v>0</v>
      </c>
      <c r="S65" s="6" t="s">
        <v>26</v>
      </c>
      <c r="T65" s="6"/>
    </row>
    <row r="66" spans="1:20" x14ac:dyDescent="0.25">
      <c r="A66" s="5">
        <f>59</f>
      </c>
      <c r="B66" s="5" t="s">
        <v>84</v>
      </c>
      <c r="C66" s="5" t="s">
        <v>26</v>
      </c>
      <c r="D66" s="5" t="s">
        <v>26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6">
        <f>60</f>
      </c>
      <c r="B67" s="6" t="s">
        <v>85</v>
      </c>
      <c r="C67" s="6" t="s">
        <v>26</v>
      </c>
      <c r="D67" s="6" t="s">
        <v>26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10</v>
      </c>
      <c r="Q67" s="6">
        <v>0</v>
      </c>
      <c r="R67" s="6">
        <v>0</v>
      </c>
      <c r="S67" s="6" t="s">
        <v>26</v>
      </c>
      <c r="T67" s="6"/>
    </row>
    <row r="68" spans="1:20" x14ac:dyDescent="0.25">
      <c r="A68" s="5">
        <f>61</f>
      </c>
      <c r="B68" s="5" t="s">
        <v>86</v>
      </c>
      <c r="C68" s="5" t="s">
        <v>26</v>
      </c>
      <c r="D68" s="5" t="s">
        <v>26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6">
        <f>62</f>
      </c>
      <c r="B69" s="6" t="s">
        <v>87</v>
      </c>
      <c r="C69" s="6" t="s">
        <v>26</v>
      </c>
      <c r="D69" s="6" t="s">
        <v>26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10</v>
      </c>
      <c r="Q69" s="6">
        <v>0</v>
      </c>
      <c r="R69" s="6">
        <v>0</v>
      </c>
      <c r="S69" s="6" t="s">
        <v>26</v>
      </c>
      <c r="T69" s="6"/>
    </row>
    <row r="70" spans="1:20" x14ac:dyDescent="0.25">
      <c r="A70" s="5">
        <f>63</f>
      </c>
      <c r="B70" s="5" t="s">
        <v>88</v>
      </c>
      <c r="C70" s="5" t="s">
        <v>26</v>
      </c>
      <c r="D70" s="5" t="s">
        <v>26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6">
        <f>64</f>
      </c>
      <c r="B71" s="6" t="s">
        <v>89</v>
      </c>
      <c r="C71" s="6" t="s">
        <v>26</v>
      </c>
      <c r="D71" s="6" t="s">
        <v>26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10</v>
      </c>
      <c r="Q71" s="6">
        <v>0</v>
      </c>
      <c r="R71" s="6">
        <v>0</v>
      </c>
      <c r="S71" s="6" t="s">
        <v>26</v>
      </c>
      <c r="T71" s="6"/>
    </row>
    <row r="72" spans="1:20" x14ac:dyDescent="0.25">
      <c r="A72" s="5">
        <f>65</f>
      </c>
      <c r="B72" s="5" t="s">
        <v>90</v>
      </c>
      <c r="C72" s="5" t="s">
        <v>26</v>
      </c>
      <c r="D72" s="5" t="s">
        <v>26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6">
        <f>66</f>
      </c>
      <c r="B73" s="6" t="s">
        <v>91</v>
      </c>
      <c r="C73" s="6" t="s">
        <v>26</v>
      </c>
      <c r="D73" s="6" t="s">
        <v>26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10</v>
      </c>
      <c r="Q73" s="6">
        <v>0</v>
      </c>
      <c r="R73" s="6">
        <v>0</v>
      </c>
      <c r="S73" s="6" t="s">
        <v>26</v>
      </c>
      <c r="T73" s="6"/>
    </row>
    <row r="74" spans="1:20" x14ac:dyDescent="0.25">
      <c r="A74" s="5">
        <f>67</f>
      </c>
      <c r="B74" s="5" t="s">
        <v>92</v>
      </c>
      <c r="C74" s="5" t="s">
        <v>26</v>
      </c>
      <c r="D74" s="5" t="s">
        <v>26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6">
        <f>68</f>
      </c>
      <c r="B75" s="6" t="s">
        <v>93</v>
      </c>
      <c r="C75" s="6" t="s">
        <v>26</v>
      </c>
      <c r="D75" s="6" t="s">
        <v>26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10</v>
      </c>
      <c r="Q75" s="6">
        <v>0</v>
      </c>
      <c r="R75" s="6">
        <v>0</v>
      </c>
      <c r="S75" s="6" t="s">
        <v>26</v>
      </c>
      <c r="T75" s="6"/>
    </row>
    <row r="76" spans="1:20" x14ac:dyDescent="0.25">
      <c r="A76" s="5">
        <f>69</f>
      </c>
      <c r="B76" s="5" t="s">
        <v>94</v>
      </c>
      <c r="C76" s="5" t="s">
        <v>26</v>
      </c>
      <c r="D76" s="5" t="s">
        <v>26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6">
        <f>70</f>
      </c>
      <c r="B77" s="6" t="s">
        <v>95</v>
      </c>
      <c r="C77" s="6" t="s">
        <v>26</v>
      </c>
      <c r="D77" s="6" t="s">
        <v>26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10</v>
      </c>
      <c r="Q77" s="6">
        <v>0</v>
      </c>
      <c r="R77" s="6">
        <v>0</v>
      </c>
      <c r="S77" s="6" t="s">
        <v>26</v>
      </c>
      <c r="T77" s="6"/>
    </row>
    <row r="78" spans="1:20" x14ac:dyDescent="0.25">
      <c r="A78" s="5">
        <f>71</f>
      </c>
      <c r="B78" s="5" t="s">
        <v>96</v>
      </c>
      <c r="C78" s="5" t="s">
        <v>26</v>
      </c>
      <c r="D78" s="5" t="s">
        <v>26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6">
        <f>72</f>
      </c>
      <c r="B79" s="6" t="s">
        <v>97</v>
      </c>
      <c r="C79" s="6" t="s">
        <v>26</v>
      </c>
      <c r="D79" s="6" t="s">
        <v>26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10</v>
      </c>
      <c r="Q79" s="6">
        <v>0</v>
      </c>
      <c r="R79" s="6">
        <v>0</v>
      </c>
      <c r="S79" s="6" t="s">
        <v>26</v>
      </c>
      <c r="T79" s="6"/>
    </row>
    <row r="80" spans="1:20" x14ac:dyDescent="0.25">
      <c r="A80" s="5">
        <f>73</f>
      </c>
      <c r="B80" s="5" t="s">
        <v>98</v>
      </c>
      <c r="C80" s="5" t="s">
        <v>26</v>
      </c>
      <c r="D80" s="5" t="s">
        <v>26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6">
        <f>74</f>
      </c>
      <c r="B81" s="6" t="s">
        <v>99</v>
      </c>
      <c r="C81" s="6" t="s">
        <v>26</v>
      </c>
      <c r="D81" s="6" t="s">
        <v>26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10</v>
      </c>
      <c r="Q81" s="6">
        <v>0</v>
      </c>
      <c r="R81" s="6">
        <v>0</v>
      </c>
      <c r="S81" s="6" t="s">
        <v>26</v>
      </c>
      <c r="T81" s="6"/>
    </row>
    <row r="82" spans="1:20" x14ac:dyDescent="0.25">
      <c r="A82" s="5">
        <f>75</f>
      </c>
      <c r="B82" s="5" t="s">
        <v>100</v>
      </c>
      <c r="C82" s="5" t="s">
        <v>26</v>
      </c>
      <c r="D82" s="5" t="s">
        <v>26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6">
        <f>76</f>
      </c>
      <c r="B83" s="6" t="s">
        <v>101</v>
      </c>
      <c r="C83" s="6" t="s">
        <v>26</v>
      </c>
      <c r="D83" s="6" t="s">
        <v>26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10</v>
      </c>
      <c r="Q83" s="6">
        <v>0</v>
      </c>
      <c r="R83" s="6">
        <v>0</v>
      </c>
      <c r="S83" s="6" t="s">
        <v>26</v>
      </c>
      <c r="T83" s="6"/>
    </row>
    <row r="84" spans="1:20" x14ac:dyDescent="0.25">
      <c r="A84" s="5">
        <f>77</f>
      </c>
      <c r="B84" s="5" t="s">
        <v>102</v>
      </c>
      <c r="C84" s="5" t="s">
        <v>26</v>
      </c>
      <c r="D84" s="5" t="s">
        <v>26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6">
        <f>78</f>
      </c>
      <c r="B85" s="6" t="s">
        <v>103</v>
      </c>
      <c r="C85" s="6" t="s">
        <v>26</v>
      </c>
      <c r="D85" s="6" t="s">
        <v>26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10</v>
      </c>
      <c r="Q85" s="6">
        <v>0</v>
      </c>
      <c r="R85" s="6">
        <v>0</v>
      </c>
      <c r="S85" s="6" t="s">
        <v>26</v>
      </c>
      <c r="T85" s="6"/>
    </row>
    <row r="86" spans="1:20" x14ac:dyDescent="0.25">
      <c r="A86" s="5">
        <f>79</f>
      </c>
      <c r="B86" s="5" t="s">
        <v>104</v>
      </c>
      <c r="C86" s="5" t="s">
        <v>26</v>
      </c>
      <c r="D86" s="5" t="s">
        <v>26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6">
        <f>80</f>
      </c>
      <c r="B87" s="6" t="s">
        <v>105</v>
      </c>
      <c r="C87" s="6" t="s">
        <v>26</v>
      </c>
      <c r="D87" s="6" t="s">
        <v>26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10</v>
      </c>
      <c r="Q87" s="6">
        <v>0</v>
      </c>
      <c r="R87" s="6">
        <v>0</v>
      </c>
      <c r="S87" s="6" t="s">
        <v>26</v>
      </c>
      <c r="T87" s="6"/>
    </row>
    <row r="88" spans="1:20" x14ac:dyDescent="0.25">
      <c r="A88" s="5">
        <f>81</f>
      </c>
      <c r="B88" s="5" t="s">
        <v>106</v>
      </c>
      <c r="C88" s="5" t="s">
        <v>26</v>
      </c>
      <c r="D88" s="5" t="s">
        <v>26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6">
        <f>82</f>
      </c>
      <c r="B89" s="6" t="s">
        <v>107</v>
      </c>
      <c r="C89" s="6" t="s">
        <v>26</v>
      </c>
      <c r="D89" s="6" t="s">
        <v>26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10</v>
      </c>
      <c r="Q89" s="6">
        <v>0</v>
      </c>
      <c r="R89" s="6">
        <v>0</v>
      </c>
      <c r="S89" s="6" t="s">
        <v>26</v>
      </c>
      <c r="T89" s="6"/>
    </row>
    <row r="90" spans="1:20" x14ac:dyDescent="0.25">
      <c r="A90" s="5">
        <f>83</f>
      </c>
      <c r="B90" s="5" t="s">
        <v>108</v>
      </c>
      <c r="C90" s="5" t="s">
        <v>26</v>
      </c>
      <c r="D90" s="5" t="s">
        <v>26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6">
        <f>84</f>
      </c>
      <c r="B91" s="6" t="s">
        <v>109</v>
      </c>
      <c r="C91" s="6" t="s">
        <v>26</v>
      </c>
      <c r="D91" s="6" t="s">
        <v>26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10</v>
      </c>
      <c r="Q91" s="6">
        <v>0</v>
      </c>
      <c r="R91" s="6">
        <v>0</v>
      </c>
      <c r="S91" s="6" t="s">
        <v>26</v>
      </c>
      <c r="T91" s="6"/>
    </row>
    <row r="92" spans="1:20" x14ac:dyDescent="0.25">
      <c r="A92" s="5">
        <f>85</f>
      </c>
      <c r="B92" s="5" t="s">
        <v>110</v>
      </c>
      <c r="C92" s="5" t="s">
        <v>26</v>
      </c>
      <c r="D92" s="5" t="s">
        <v>26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6">
        <f>86</f>
      </c>
      <c r="B93" s="6" t="s">
        <v>111</v>
      </c>
      <c r="C93" s="6" t="s">
        <v>26</v>
      </c>
      <c r="D93" s="6" t="s">
        <v>26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10</v>
      </c>
      <c r="Q93" s="6">
        <v>0</v>
      </c>
      <c r="R93" s="6">
        <v>0</v>
      </c>
      <c r="S93" s="6" t="s">
        <v>26</v>
      </c>
      <c r="T93" s="6"/>
    </row>
    <row r="94" spans="1:20" x14ac:dyDescent="0.25">
      <c r="A94" s="5">
        <f>87</f>
      </c>
      <c r="B94" s="5" t="s">
        <v>112</v>
      </c>
      <c r="C94" s="5" t="s">
        <v>26</v>
      </c>
      <c r="D94" s="5" t="s">
        <v>26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6">
        <f>88</f>
      </c>
      <c r="B95" s="6" t="s">
        <v>113</v>
      </c>
      <c r="C95" s="6" t="s">
        <v>26</v>
      </c>
      <c r="D95" s="6" t="s">
        <v>26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10</v>
      </c>
      <c r="Q95" s="6">
        <v>0</v>
      </c>
      <c r="R95" s="6">
        <v>0</v>
      </c>
      <c r="S95" s="6" t="s">
        <v>26</v>
      </c>
      <c r="T95" s="6"/>
    </row>
    <row r="96" spans="1:20" x14ac:dyDescent="0.25">
      <c r="A96" s="5">
        <f>89</f>
      </c>
      <c r="B96" s="5" t="s">
        <v>114</v>
      </c>
      <c r="C96" s="5" t="s">
        <v>26</v>
      </c>
      <c r="D96" s="5" t="s">
        <v>26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6">
        <f>90</f>
      </c>
      <c r="B97" s="6" t="s">
        <v>115</v>
      </c>
      <c r="C97" s="6" t="s">
        <v>26</v>
      </c>
      <c r="D97" s="6" t="s">
        <v>26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10</v>
      </c>
      <c r="Q97" s="6">
        <v>0</v>
      </c>
      <c r="R97" s="6">
        <v>0</v>
      </c>
      <c r="S97" s="6" t="s">
        <v>26</v>
      </c>
      <c r="T97" s="6"/>
    </row>
    <row r="98" spans="1:20" x14ac:dyDescent="0.25">
      <c r="A98" s="5">
        <f>91</f>
      </c>
      <c r="B98" s="5" t="s">
        <v>116</v>
      </c>
      <c r="C98" s="5" t="s">
        <v>26</v>
      </c>
      <c r="D98" s="5" t="s">
        <v>26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6">
        <f>92</f>
      </c>
      <c r="B99" s="6" t="s">
        <v>117</v>
      </c>
      <c r="C99" s="6" t="s">
        <v>26</v>
      </c>
      <c r="D99" s="6" t="s">
        <v>26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10</v>
      </c>
      <c r="Q99" s="6">
        <v>0</v>
      </c>
      <c r="R99" s="6">
        <v>0</v>
      </c>
      <c r="S99" s="6" t="s">
        <v>26</v>
      </c>
      <c r="T99" s="6"/>
    </row>
    <row r="100" spans="1:20" x14ac:dyDescent="0.25">
      <c r="A100" s="5">
        <f>93</f>
      </c>
      <c r="B100" s="5" t="s">
        <v>118</v>
      </c>
      <c r="C100" s="5" t="s">
        <v>26</v>
      </c>
      <c r="D100" s="5" t="s">
        <v>26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6">
        <f>94</f>
      </c>
      <c r="B101" s="6" t="s">
        <v>119</v>
      </c>
      <c r="C101" s="6" t="s">
        <v>26</v>
      </c>
      <c r="D101" s="6" t="s">
        <v>26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10</v>
      </c>
      <c r="Q101" s="6">
        <v>0</v>
      </c>
      <c r="R101" s="6">
        <v>0</v>
      </c>
      <c r="S101" s="6" t="s">
        <v>26</v>
      </c>
      <c r="T101" s="6"/>
    </row>
    <row r="102" spans="1:20" x14ac:dyDescent="0.25">
      <c r="A102" s="5">
        <f>95</f>
      </c>
      <c r="B102" s="5" t="s">
        <v>120</v>
      </c>
      <c r="C102" s="5" t="s">
        <v>26</v>
      </c>
      <c r="D102" s="5" t="s">
        <v>26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6">
        <f>96</f>
      </c>
      <c r="B103" s="6" t="s">
        <v>121</v>
      </c>
      <c r="C103" s="6" t="s">
        <v>26</v>
      </c>
      <c r="D103" s="6" t="s">
        <v>26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10</v>
      </c>
      <c r="Q103" s="6">
        <v>0</v>
      </c>
      <c r="R103" s="6">
        <v>0</v>
      </c>
      <c r="S103" s="6" t="s">
        <v>26</v>
      </c>
      <c r="T103" s="6"/>
    </row>
    <row r="104" spans="1:20" x14ac:dyDescent="0.25">
      <c r="A104" s="5">
        <f>97</f>
      </c>
      <c r="B104" s="5" t="s">
        <v>122</v>
      </c>
      <c r="C104" s="5" t="s">
        <v>26</v>
      </c>
      <c r="D104" s="5" t="s">
        <v>26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6">
        <f>98</f>
      </c>
      <c r="B105" s="6" t="s">
        <v>123</v>
      </c>
      <c r="C105" s="6" t="s">
        <v>26</v>
      </c>
      <c r="D105" s="6" t="s">
        <v>26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10</v>
      </c>
      <c r="Q105" s="6">
        <v>0</v>
      </c>
      <c r="R105" s="6">
        <v>0</v>
      </c>
      <c r="S105" s="6" t="s">
        <v>26</v>
      </c>
      <c r="T105" s="6"/>
    </row>
    <row r="106" spans="1:20" x14ac:dyDescent="0.25">
      <c r="A106" s="5">
        <f>99</f>
      </c>
      <c r="B106" s="5" t="s">
        <v>124</v>
      </c>
      <c r="C106" s="5" t="s">
        <v>26</v>
      </c>
      <c r="D106" s="5" t="s">
        <v>26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6">
        <f>100</f>
      </c>
      <c r="B107" s="6" t="s">
        <v>125</v>
      </c>
      <c r="C107" s="6" t="s">
        <v>26</v>
      </c>
      <c r="D107" s="6" t="s">
        <v>26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10</v>
      </c>
      <c r="Q107" s="6">
        <v>0</v>
      </c>
      <c r="R107" s="6">
        <v>0</v>
      </c>
      <c r="S107" s="6" t="s">
        <v>26</v>
      </c>
      <c r="T107" s="6"/>
    </row>
    <row r="108" spans="1:20" x14ac:dyDescent="0.25">
      <c r="A108" s="5">
        <f>101</f>
      </c>
      <c r="B108" s="5" t="s">
        <v>126</v>
      </c>
      <c r="C108" s="5" t="s">
        <v>26</v>
      </c>
      <c r="D108" s="5" t="s">
        <v>26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6">
        <f>102</f>
      </c>
      <c r="B109" s="6" t="s">
        <v>127</v>
      </c>
      <c r="C109" s="6" t="s">
        <v>26</v>
      </c>
      <c r="D109" s="6" t="s">
        <v>26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10</v>
      </c>
      <c r="Q109" s="6">
        <v>0</v>
      </c>
      <c r="R109" s="6">
        <v>0</v>
      </c>
      <c r="S109" s="6" t="s">
        <v>26</v>
      </c>
      <c r="T109" s="6"/>
    </row>
    <row r="110" spans="1:20" x14ac:dyDescent="0.25">
      <c r="A110" s="5">
        <f>103</f>
      </c>
      <c r="B110" s="5" t="s">
        <v>128</v>
      </c>
      <c r="C110" s="5" t="s">
        <v>26</v>
      </c>
      <c r="D110" s="5" t="s">
        <v>26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6">
        <f>104</f>
      </c>
      <c r="B111" s="6" t="s">
        <v>129</v>
      </c>
      <c r="C111" s="6" t="s">
        <v>26</v>
      </c>
      <c r="D111" s="6" t="s">
        <v>26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10</v>
      </c>
      <c r="Q111" s="6">
        <v>0</v>
      </c>
      <c r="R111" s="6">
        <v>0</v>
      </c>
      <c r="S111" s="6" t="s">
        <v>26</v>
      </c>
      <c r="T111" s="6"/>
    </row>
    <row r="112" spans="1:20" x14ac:dyDescent="0.25">
      <c r="A112" s="5">
        <f>105</f>
      </c>
      <c r="B112" s="5" t="s">
        <v>130</v>
      </c>
      <c r="C112" s="5" t="s">
        <v>26</v>
      </c>
      <c r="D112" s="5" t="s">
        <v>26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6">
        <f>106</f>
      </c>
      <c r="B113" s="6" t="s">
        <v>131</v>
      </c>
      <c r="C113" s="6" t="s">
        <v>26</v>
      </c>
      <c r="D113" s="6" t="s">
        <v>26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10</v>
      </c>
      <c r="Q113" s="6">
        <v>0</v>
      </c>
      <c r="R113" s="6">
        <v>0</v>
      </c>
      <c r="S113" s="6" t="s">
        <v>26</v>
      </c>
      <c r="T113" s="6"/>
    </row>
    <row r="114" spans="1:20" x14ac:dyDescent="0.25">
      <c r="A114" s="5">
        <f>107</f>
      </c>
      <c r="B114" s="5" t="s">
        <v>132</v>
      </c>
      <c r="C114" s="5" t="s">
        <v>26</v>
      </c>
      <c r="D114" s="5" t="s">
        <v>26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6">
        <f>108</f>
      </c>
      <c r="B115" s="6" t="s">
        <v>133</v>
      </c>
      <c r="C115" s="6" t="s">
        <v>26</v>
      </c>
      <c r="D115" s="6" t="s">
        <v>26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10</v>
      </c>
      <c r="Q115" s="6">
        <v>0</v>
      </c>
      <c r="R115" s="6">
        <v>0</v>
      </c>
      <c r="S115" s="6" t="s">
        <v>26</v>
      </c>
      <c r="T115" s="6"/>
    </row>
    <row r="116" spans="1:20" x14ac:dyDescent="0.25">
      <c r="A116" s="5">
        <f>109</f>
      </c>
      <c r="B116" s="5" t="s">
        <v>134</v>
      </c>
      <c r="C116" s="5" t="s">
        <v>26</v>
      </c>
      <c r="D116" s="5" t="s">
        <v>26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6">
        <f>110</f>
      </c>
      <c r="B117" s="6" t="s">
        <v>135</v>
      </c>
      <c r="C117" s="6" t="s">
        <v>26</v>
      </c>
      <c r="D117" s="6" t="s">
        <v>26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10</v>
      </c>
      <c r="Q117" s="6">
        <v>0</v>
      </c>
      <c r="R117" s="6">
        <v>0</v>
      </c>
      <c r="S117" s="6" t="s">
        <v>26</v>
      </c>
      <c r="T117" s="6"/>
    </row>
    <row r="118" spans="1:20" x14ac:dyDescent="0.25">
      <c r="A118" s="5">
        <f>111</f>
      </c>
      <c r="B118" s="5" t="s">
        <v>136</v>
      </c>
      <c r="C118" s="5" t="s">
        <v>26</v>
      </c>
      <c r="D118" s="5" t="s">
        <v>26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6">
        <f>112</f>
      </c>
      <c r="B119" s="6" t="s">
        <v>137</v>
      </c>
      <c r="C119" s="6" t="s">
        <v>26</v>
      </c>
      <c r="D119" s="6" t="s">
        <v>26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10</v>
      </c>
      <c r="Q119" s="6">
        <v>0</v>
      </c>
      <c r="R119" s="6">
        <v>0</v>
      </c>
      <c r="S119" s="6" t="s">
        <v>26</v>
      </c>
      <c r="T119" s="6"/>
    </row>
    <row r="120" spans="1:20" x14ac:dyDescent="0.25">
      <c r="A120" s="5">
        <f>113</f>
      </c>
      <c r="B120" s="5" t="s">
        <v>138</v>
      </c>
      <c r="C120" s="5" t="s">
        <v>26</v>
      </c>
      <c r="D120" s="5" t="s">
        <v>26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6">
        <f>114</f>
      </c>
      <c r="B121" s="6" t="s">
        <v>139</v>
      </c>
      <c r="C121" s="6" t="s">
        <v>26</v>
      </c>
      <c r="D121" s="6" t="s">
        <v>26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10</v>
      </c>
      <c r="Q121" s="6">
        <v>0</v>
      </c>
      <c r="R121" s="6">
        <v>0</v>
      </c>
      <c r="S121" s="6" t="s">
        <v>26</v>
      </c>
      <c r="T121" s="6"/>
    </row>
    <row r="122" spans="1:20" x14ac:dyDescent="0.25">
      <c r="A122" s="5">
        <f>115</f>
      </c>
      <c r="B122" s="5" t="s">
        <v>140</v>
      </c>
      <c r="C122" s="5" t="s">
        <v>26</v>
      </c>
      <c r="D122" s="5" t="s">
        <v>26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6">
        <f>116</f>
      </c>
      <c r="B123" s="6" t="s">
        <v>141</v>
      </c>
      <c r="C123" s="6" t="s">
        <v>26</v>
      </c>
      <c r="D123" s="6" t="s">
        <v>26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10</v>
      </c>
      <c r="Q123" s="6">
        <v>0</v>
      </c>
      <c r="R123" s="6">
        <v>0</v>
      </c>
      <c r="S123" s="6" t="s">
        <v>26</v>
      </c>
      <c r="T123" s="6"/>
    </row>
    <row r="124" spans="1:20" x14ac:dyDescent="0.25">
      <c r="A124" s="5">
        <f>117</f>
      </c>
      <c r="B124" s="5" t="s">
        <v>142</v>
      </c>
      <c r="C124" s="5" t="s">
        <v>26</v>
      </c>
      <c r="D124" s="5" t="s">
        <v>26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6">
        <f>118</f>
      </c>
      <c r="B125" s="6" t="s">
        <v>143</v>
      </c>
      <c r="C125" s="6" t="s">
        <v>26</v>
      </c>
      <c r="D125" s="6" t="s">
        <v>26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10</v>
      </c>
      <c r="Q125" s="6">
        <v>0</v>
      </c>
      <c r="R125" s="6">
        <v>0</v>
      </c>
      <c r="S125" s="6" t="s">
        <v>26</v>
      </c>
      <c r="T125" s="6"/>
    </row>
    <row r="126" spans="1:20" x14ac:dyDescent="0.25">
      <c r="A126" s="5">
        <f>119</f>
      </c>
      <c r="B126" s="5" t="s">
        <v>144</v>
      </c>
      <c r="C126" s="5" t="s">
        <v>26</v>
      </c>
      <c r="D126" s="5" t="s">
        <v>26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6">
        <f>120</f>
      </c>
      <c r="B127" s="6" t="s">
        <v>145</v>
      </c>
      <c r="C127" s="6" t="s">
        <v>26</v>
      </c>
      <c r="D127" s="6" t="s">
        <v>26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10</v>
      </c>
      <c r="Q127" s="6">
        <v>0</v>
      </c>
      <c r="R127" s="6">
        <v>0</v>
      </c>
      <c r="S127" s="6" t="s">
        <v>26</v>
      </c>
      <c r="T127" s="6"/>
    </row>
    <row r="128" spans="1:20" x14ac:dyDescent="0.25">
      <c r="A128" s="5">
        <f>121</f>
      </c>
      <c r="B128" s="5" t="s">
        <v>146</v>
      </c>
      <c r="C128" s="5" t="s">
        <v>26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6">
        <f>122</f>
      </c>
      <c r="B129" s="6" t="s">
        <v>147</v>
      </c>
      <c r="C129" s="6" t="s">
        <v>26</v>
      </c>
      <c r="D129" s="6" t="s">
        <v>26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10</v>
      </c>
      <c r="Q129" s="6">
        <v>0</v>
      </c>
      <c r="R129" s="6">
        <v>0</v>
      </c>
      <c r="S129" s="6" t="s">
        <v>26</v>
      </c>
      <c r="T129" s="6"/>
    </row>
    <row r="130" spans="1:20" x14ac:dyDescent="0.25">
      <c r="A130" s="5">
        <f>123</f>
      </c>
      <c r="B130" s="5" t="s">
        <v>148</v>
      </c>
      <c r="C130" s="5" t="s">
        <v>26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6">
        <f>124</f>
      </c>
      <c r="B131" s="6" t="s">
        <v>149</v>
      </c>
      <c r="C131" s="6" t="s">
        <v>26</v>
      </c>
      <c r="D131" s="6" t="s">
        <v>26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10</v>
      </c>
      <c r="Q131" s="6">
        <v>0</v>
      </c>
      <c r="R131" s="6">
        <v>0</v>
      </c>
      <c r="S131" s="6" t="s">
        <v>26</v>
      </c>
      <c r="T131" s="6"/>
    </row>
    <row r="132" spans="1:20" x14ac:dyDescent="0.25">
      <c r="A132" s="5">
        <f>125</f>
      </c>
      <c r="B132" s="5" t="s">
        <v>150</v>
      </c>
      <c r="C132" s="5" t="s">
        <v>26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6">
        <f>126</f>
      </c>
      <c r="B133" s="6" t="s">
        <v>151</v>
      </c>
      <c r="C133" s="6" t="s">
        <v>26</v>
      </c>
      <c r="D133" s="6" t="s">
        <v>26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10</v>
      </c>
      <c r="Q133" s="6">
        <v>0</v>
      </c>
      <c r="R133" s="6">
        <v>0</v>
      </c>
      <c r="S133" s="6" t="s">
        <v>26</v>
      </c>
      <c r="T133" s="6"/>
    </row>
    <row r="134" spans="1:20" x14ac:dyDescent="0.25">
      <c r="A134" s="5">
        <f>127</f>
      </c>
      <c r="B134" s="5" t="s">
        <v>152</v>
      </c>
      <c r="C134" s="5" t="s">
        <v>26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6">
        <f>128</f>
      </c>
      <c r="B135" s="6" t="s">
        <v>153</v>
      </c>
      <c r="C135" s="6" t="s">
        <v>26</v>
      </c>
      <c r="D135" s="6" t="s">
        <v>26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10</v>
      </c>
      <c r="Q135" s="6">
        <v>0</v>
      </c>
      <c r="R135" s="6">
        <v>0</v>
      </c>
      <c r="S135" s="6" t="s">
        <v>26</v>
      </c>
      <c r="T135" s="6"/>
    </row>
    <row r="136" spans="1:20" x14ac:dyDescent="0.25">
      <c r="A136" s="5">
        <f>129</f>
      </c>
      <c r="B136" s="5" t="s">
        <v>154</v>
      </c>
      <c r="C136" s="5" t="s">
        <v>26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6">
        <f>130</f>
      </c>
      <c r="B137" s="6" t="s">
        <v>155</v>
      </c>
      <c r="C137" s="6" t="s">
        <v>26</v>
      </c>
      <c r="D137" s="6" t="s">
        <v>26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10</v>
      </c>
      <c r="Q137" s="6">
        <v>0</v>
      </c>
      <c r="R137" s="6">
        <v>0</v>
      </c>
      <c r="S137" s="6" t="s">
        <v>26</v>
      </c>
      <c r="T137" s="6"/>
    </row>
    <row r="138" spans="1:20" x14ac:dyDescent="0.25">
      <c r="A138" s="5">
        <f>131</f>
      </c>
      <c r="B138" s="5" t="s">
        <v>156</v>
      </c>
      <c r="C138" s="5" t="s">
        <v>26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6">
        <f>132</f>
      </c>
      <c r="B139" s="6" t="s">
        <v>157</v>
      </c>
      <c r="C139" s="6" t="s">
        <v>26</v>
      </c>
      <c r="D139" s="6" t="s">
        <v>26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10</v>
      </c>
      <c r="Q139" s="6">
        <v>0</v>
      </c>
      <c r="R139" s="6">
        <v>0</v>
      </c>
      <c r="S139" s="6" t="s">
        <v>26</v>
      </c>
      <c r="T139" s="6"/>
    </row>
    <row r="140" spans="1:20" x14ac:dyDescent="0.25">
      <c r="A140" s="5">
        <f>133</f>
      </c>
      <c r="B140" s="5" t="s">
        <v>158</v>
      </c>
      <c r="C140" s="5" t="s">
        <v>26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6">
        <f>134</f>
      </c>
      <c r="B141" s="6" t="s">
        <v>159</v>
      </c>
      <c r="C141" s="6" t="s">
        <v>26</v>
      </c>
      <c r="D141" s="6" t="s">
        <v>26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10</v>
      </c>
      <c r="Q141" s="6">
        <v>0</v>
      </c>
      <c r="R141" s="6">
        <v>0</v>
      </c>
      <c r="S141" s="6" t="s">
        <v>26</v>
      </c>
      <c r="T141" s="6"/>
    </row>
    <row r="142" spans="1:20" x14ac:dyDescent="0.25">
      <c r="A142" s="5">
        <f>135</f>
      </c>
      <c r="B142" s="5" t="s">
        <v>160</v>
      </c>
      <c r="C142" s="5" t="s">
        <v>26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6">
        <f>136</f>
      </c>
      <c r="B143" s="6" t="s">
        <v>161</v>
      </c>
      <c r="C143" s="6" t="s">
        <v>26</v>
      </c>
      <c r="D143" s="6" t="s">
        <v>26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10</v>
      </c>
      <c r="Q143" s="6">
        <v>0</v>
      </c>
      <c r="R143" s="6">
        <v>0</v>
      </c>
      <c r="S143" s="6" t="s">
        <v>26</v>
      </c>
      <c r="T143" s="6"/>
    </row>
    <row r="144" spans="1:20" x14ac:dyDescent="0.25">
      <c r="A144" s="5">
        <f>137</f>
      </c>
      <c r="B144" s="5" t="s">
        <v>162</v>
      </c>
      <c r="C144" s="5" t="s">
        <v>26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6">
        <f>138</f>
      </c>
      <c r="B145" s="6" t="s">
        <v>163</v>
      </c>
      <c r="C145" s="6" t="s">
        <v>26</v>
      </c>
      <c r="D145" s="6" t="s">
        <v>26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10</v>
      </c>
      <c r="Q145" s="6">
        <v>0</v>
      </c>
      <c r="R145" s="6">
        <v>0</v>
      </c>
      <c r="S145" s="6" t="s">
        <v>26</v>
      </c>
      <c r="T145" s="6"/>
    </row>
    <row r="146" spans="1:20" x14ac:dyDescent="0.25">
      <c r="A146" s="5">
        <f>139</f>
      </c>
      <c r="B146" s="5" t="s">
        <v>164</v>
      </c>
      <c r="C146" s="5" t="s">
        <v>26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6">
        <f>140</f>
      </c>
      <c r="B147" s="6" t="s">
        <v>165</v>
      </c>
      <c r="C147" s="6" t="s">
        <v>26</v>
      </c>
      <c r="D147" s="6" t="s">
        <v>26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10</v>
      </c>
      <c r="Q147" s="6">
        <v>0</v>
      </c>
      <c r="R147" s="6">
        <v>0</v>
      </c>
      <c r="S147" s="6" t="s">
        <v>26</v>
      </c>
      <c r="T147" s="6"/>
    </row>
    <row r="148" spans="1:20" x14ac:dyDescent="0.25">
      <c r="A148" s="5">
        <f>141</f>
      </c>
      <c r="B148" s="5" t="s">
        <v>166</v>
      </c>
      <c r="C148" s="5" t="s">
        <v>26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6">
        <f>142</f>
      </c>
      <c r="B149" s="6" t="s">
        <v>167</v>
      </c>
      <c r="C149" s="6" t="s">
        <v>26</v>
      </c>
      <c r="D149" s="6" t="s">
        <v>26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10</v>
      </c>
      <c r="Q149" s="6">
        <v>0</v>
      </c>
      <c r="R149" s="6">
        <v>0</v>
      </c>
      <c r="S149" s="6" t="s">
        <v>26</v>
      </c>
      <c r="T149" s="6"/>
    </row>
    <row r="150" spans="1:20" x14ac:dyDescent="0.25">
      <c r="A150" s="5">
        <f>143</f>
      </c>
      <c r="B150" s="5" t="s">
        <v>168</v>
      </c>
      <c r="C150" s="5" t="s">
        <v>26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6">
        <f>144</f>
      </c>
      <c r="B151" s="6" t="s">
        <v>169</v>
      </c>
      <c r="C151" s="6" t="s">
        <v>26</v>
      </c>
      <c r="D151" s="6" t="s">
        <v>26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10</v>
      </c>
      <c r="Q151" s="6">
        <v>0</v>
      </c>
      <c r="R151" s="6">
        <v>0</v>
      </c>
      <c r="S151" s="6" t="s">
        <v>26</v>
      </c>
      <c r="T151" s="6"/>
    </row>
    <row r="152" spans="1:20" x14ac:dyDescent="0.25">
      <c r="A152" s="5">
        <f>145</f>
      </c>
      <c r="B152" s="5" t="s">
        <v>170</v>
      </c>
      <c r="C152" s="5" t="s">
        <v>26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6">
        <f>146</f>
      </c>
      <c r="B153" s="6" t="s">
        <v>171</v>
      </c>
      <c r="C153" s="6" t="s">
        <v>26</v>
      </c>
      <c r="D153" s="6" t="s">
        <v>26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10</v>
      </c>
      <c r="Q153" s="6">
        <v>0</v>
      </c>
      <c r="R153" s="6">
        <v>0</v>
      </c>
      <c r="S153" s="6" t="s">
        <v>26</v>
      </c>
      <c r="T153" s="6"/>
    </row>
    <row r="154" spans="1:20" x14ac:dyDescent="0.25">
      <c r="A154" s="5">
        <f>147</f>
      </c>
      <c r="B154" s="5" t="s">
        <v>172</v>
      </c>
      <c r="C154" s="5" t="s">
        <v>26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6">
        <f>148</f>
      </c>
      <c r="B155" s="6" t="s">
        <v>173</v>
      </c>
      <c r="C155" s="6" t="s">
        <v>26</v>
      </c>
      <c r="D155" s="6" t="s">
        <v>26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10</v>
      </c>
      <c r="Q155" s="6">
        <v>0</v>
      </c>
      <c r="R155" s="6">
        <v>0</v>
      </c>
      <c r="S155" s="6" t="s">
        <v>26</v>
      </c>
      <c r="T155" s="6"/>
    </row>
    <row r="156" spans="1:20" x14ac:dyDescent="0.25">
      <c r="A156" s="5">
        <f>149</f>
      </c>
      <c r="B156" s="5" t="s">
        <v>174</v>
      </c>
      <c r="C156" s="5" t="s">
        <v>26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6">
        <f>150</f>
      </c>
      <c r="B157" s="6" t="s">
        <v>175</v>
      </c>
      <c r="C157" s="6" t="s">
        <v>26</v>
      </c>
      <c r="D157" s="6" t="s">
        <v>26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10</v>
      </c>
      <c r="Q157" s="6">
        <v>0</v>
      </c>
      <c r="R157" s="6">
        <v>0</v>
      </c>
      <c r="S157" s="6" t="s">
        <v>26</v>
      </c>
      <c r="T157" s="6"/>
    </row>
    <row r="158" spans="1:20" x14ac:dyDescent="0.25">
      <c r="A158" s="5">
        <f>151</f>
      </c>
      <c r="B158" s="5" t="s">
        <v>176</v>
      </c>
      <c r="C158" s="5" t="s">
        <v>26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6">
        <f>152</f>
      </c>
      <c r="B159" s="6" t="s">
        <v>177</v>
      </c>
      <c r="C159" s="6" t="s">
        <v>26</v>
      </c>
      <c r="D159" s="6" t="s">
        <v>26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10</v>
      </c>
      <c r="Q159" s="6">
        <v>0</v>
      </c>
      <c r="R159" s="6">
        <v>0</v>
      </c>
      <c r="S159" s="6" t="s">
        <v>26</v>
      </c>
      <c r="T159" s="6"/>
    </row>
    <row r="160" spans="1:20" x14ac:dyDescent="0.25">
      <c r="A160" s="5">
        <f>153</f>
      </c>
      <c r="B160" s="5" t="s">
        <v>178</v>
      </c>
      <c r="C160" s="5" t="s">
        <v>26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6">
        <f>154</f>
      </c>
      <c r="B161" s="6" t="s">
        <v>179</v>
      </c>
      <c r="C161" s="6" t="s">
        <v>26</v>
      </c>
      <c r="D161" s="6" t="s">
        <v>26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10</v>
      </c>
      <c r="Q161" s="6">
        <v>0</v>
      </c>
      <c r="R161" s="6">
        <v>0</v>
      </c>
      <c r="S161" s="6" t="s">
        <v>26</v>
      </c>
      <c r="T161" s="6"/>
    </row>
    <row r="162" spans="1:20" x14ac:dyDescent="0.25">
      <c r="A162" s="5">
        <f>155</f>
      </c>
      <c r="B162" s="5" t="s">
        <v>180</v>
      </c>
      <c r="C162" s="5" t="s">
        <v>26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6">
        <f>156</f>
      </c>
      <c r="B163" s="6" t="s">
        <v>181</v>
      </c>
      <c r="C163" s="6" t="s">
        <v>26</v>
      </c>
      <c r="D163" s="6" t="s">
        <v>26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10</v>
      </c>
      <c r="Q163" s="6">
        <v>0</v>
      </c>
      <c r="R163" s="6">
        <v>0</v>
      </c>
      <c r="S163" s="6" t="s">
        <v>26</v>
      </c>
      <c r="T163" s="6"/>
    </row>
    <row r="164" spans="1:20" x14ac:dyDescent="0.25">
      <c r="A164" s="5">
        <f>157</f>
      </c>
      <c r="B164" s="5" t="s">
        <v>182</v>
      </c>
      <c r="C164" s="5" t="s">
        <v>26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6">
        <f>158</f>
      </c>
      <c r="B165" s="6" t="s">
        <v>183</v>
      </c>
      <c r="C165" s="6" t="s">
        <v>26</v>
      </c>
      <c r="D165" s="6" t="s">
        <v>26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10</v>
      </c>
      <c r="Q165" s="6">
        <v>0</v>
      </c>
      <c r="R165" s="6">
        <v>0</v>
      </c>
      <c r="S165" s="6" t="s">
        <v>26</v>
      </c>
      <c r="T165" s="6"/>
    </row>
    <row r="166" spans="1:20" x14ac:dyDescent="0.25">
      <c r="A166" s="5">
        <f>159</f>
      </c>
      <c r="B166" s="5" t="s">
        <v>184</v>
      </c>
      <c r="C166" s="5" t="s">
        <v>26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6">
        <f>160</f>
      </c>
      <c r="B167" s="6" t="s">
        <v>185</v>
      </c>
      <c r="C167" s="6" t="s">
        <v>26</v>
      </c>
      <c r="D167" s="6" t="s">
        <v>26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10</v>
      </c>
      <c r="Q167" s="6">
        <v>0</v>
      </c>
      <c r="R167" s="6">
        <v>0</v>
      </c>
      <c r="S167" s="6" t="s">
        <v>26</v>
      </c>
      <c r="T167" s="6"/>
    </row>
    <row r="168" spans="1:20" x14ac:dyDescent="0.25">
      <c r="A168" s="5">
        <f>161</f>
      </c>
      <c r="B168" s="5" t="s">
        <v>186</v>
      </c>
      <c r="C168" s="5" t="s">
        <v>26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6">
        <f>162</f>
      </c>
      <c r="B169" s="6" t="s">
        <v>187</v>
      </c>
      <c r="C169" s="6" t="s">
        <v>26</v>
      </c>
      <c r="D169" s="6" t="s">
        <v>26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10</v>
      </c>
      <c r="Q169" s="6">
        <v>0</v>
      </c>
      <c r="R169" s="6">
        <v>0</v>
      </c>
      <c r="S169" s="6" t="s">
        <v>26</v>
      </c>
      <c r="T169" s="6"/>
    </row>
    <row r="170" spans="1:20" x14ac:dyDescent="0.25">
      <c r="A170" s="5">
        <f>163</f>
      </c>
      <c r="B170" s="5" t="s">
        <v>188</v>
      </c>
      <c r="C170" s="5" t="s">
        <v>26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6">
        <f>164</f>
      </c>
      <c r="B171" s="6" t="s">
        <v>189</v>
      </c>
      <c r="C171" s="6" t="s">
        <v>26</v>
      </c>
      <c r="D171" s="6" t="s">
        <v>26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10</v>
      </c>
      <c r="Q171" s="6">
        <v>0</v>
      </c>
      <c r="R171" s="6">
        <v>0</v>
      </c>
      <c r="S171" s="6" t="s">
        <v>26</v>
      </c>
      <c r="T171" s="6"/>
    </row>
    <row r="172" spans="1:20" x14ac:dyDescent="0.25">
      <c r="A172" s="5">
        <f>165</f>
      </c>
      <c r="B172" s="5" t="s">
        <v>190</v>
      </c>
      <c r="C172" s="5" t="s">
        <v>26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6">
        <f>166</f>
      </c>
      <c r="B173" s="6" t="s">
        <v>191</v>
      </c>
      <c r="C173" s="6" t="s">
        <v>26</v>
      </c>
      <c r="D173" s="6" t="s">
        <v>26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10</v>
      </c>
      <c r="Q173" s="6">
        <v>0</v>
      </c>
      <c r="R173" s="6">
        <v>0</v>
      </c>
      <c r="S173" s="6" t="s">
        <v>26</v>
      </c>
      <c r="T173" s="6"/>
    </row>
    <row r="174" spans="1:20" x14ac:dyDescent="0.25">
      <c r="A174" s="5">
        <f>167</f>
      </c>
      <c r="B174" s="5" t="s">
        <v>192</v>
      </c>
      <c r="C174" s="5" t="s">
        <v>26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6">
        <f>168</f>
      </c>
      <c r="B175" s="6" t="s">
        <v>193</v>
      </c>
      <c r="C175" s="6" t="s">
        <v>26</v>
      </c>
      <c r="D175" s="6" t="s">
        <v>26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10</v>
      </c>
      <c r="Q175" s="6">
        <v>0</v>
      </c>
      <c r="R175" s="6">
        <v>0</v>
      </c>
      <c r="S175" s="6" t="s">
        <v>26</v>
      </c>
      <c r="T175" s="6"/>
    </row>
    <row r="176" spans="1:20" x14ac:dyDescent="0.25">
      <c r="A176" s="5">
        <f>169</f>
      </c>
      <c r="B176" s="5" t="s">
        <v>194</v>
      </c>
      <c r="C176" s="5" t="s">
        <v>26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6">
        <f>170</f>
      </c>
      <c r="B177" s="6" t="s">
        <v>195</v>
      </c>
      <c r="C177" s="6" t="s">
        <v>26</v>
      </c>
      <c r="D177" s="6" t="s">
        <v>26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10</v>
      </c>
      <c r="Q177" s="6">
        <v>0</v>
      </c>
      <c r="R177" s="6">
        <v>0</v>
      </c>
      <c r="S177" s="6" t="s">
        <v>26</v>
      </c>
      <c r="T177" s="6"/>
    </row>
    <row r="178" spans="1:20" x14ac:dyDescent="0.25">
      <c r="A178" s="5">
        <f>171</f>
      </c>
      <c r="B178" s="5" t="s">
        <v>196</v>
      </c>
      <c r="C178" s="5" t="s">
        <v>26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6">
        <f>172</f>
      </c>
      <c r="B179" s="6" t="s">
        <v>197</v>
      </c>
      <c r="C179" s="6" t="s">
        <v>26</v>
      </c>
      <c r="D179" s="6" t="s">
        <v>26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10</v>
      </c>
      <c r="Q179" s="6">
        <v>0</v>
      </c>
      <c r="R179" s="6">
        <v>0</v>
      </c>
      <c r="S179" s="6" t="s">
        <v>26</v>
      </c>
      <c r="T179" s="6"/>
    </row>
    <row r="180" spans="1:20" x14ac:dyDescent="0.25">
      <c r="A180" s="5">
        <f>173</f>
      </c>
      <c r="B180" s="5" t="s">
        <v>198</v>
      </c>
      <c r="C180" s="5" t="s">
        <v>26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6">
        <f>174</f>
      </c>
      <c r="B181" s="6" t="s">
        <v>199</v>
      </c>
      <c r="C181" s="6" t="s">
        <v>26</v>
      </c>
      <c r="D181" s="6" t="s">
        <v>26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10</v>
      </c>
      <c r="Q181" s="6">
        <v>0</v>
      </c>
      <c r="R181" s="6">
        <v>0</v>
      </c>
      <c r="S181" s="6" t="s">
        <v>26</v>
      </c>
      <c r="T181" s="6"/>
    </row>
    <row r="182" spans="1:20" x14ac:dyDescent="0.25">
      <c r="A182" s="5">
        <f>175</f>
      </c>
      <c r="B182" s="5" t="s">
        <v>200</v>
      </c>
      <c r="C182" s="5" t="s">
        <v>26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6">
        <f>176</f>
      </c>
      <c r="B183" s="6" t="s">
        <v>201</v>
      </c>
      <c r="C183" s="6" t="s">
        <v>26</v>
      </c>
      <c r="D183" s="6" t="s">
        <v>26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10</v>
      </c>
      <c r="Q183" s="6">
        <v>0</v>
      </c>
      <c r="R183" s="6">
        <v>0</v>
      </c>
      <c r="S183" s="6" t="s">
        <v>26</v>
      </c>
      <c r="T183" s="6"/>
    </row>
    <row r="184" spans="1:20" x14ac:dyDescent="0.25">
      <c r="A184" s="5">
        <f>177</f>
      </c>
      <c r="B184" s="5" t="s">
        <v>202</v>
      </c>
      <c r="C184" s="5" t="s">
        <v>26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6">
        <f>178</f>
      </c>
      <c r="B185" s="6" t="s">
        <v>203</v>
      </c>
      <c r="C185" s="6" t="s">
        <v>26</v>
      </c>
      <c r="D185" s="6" t="s">
        <v>26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10</v>
      </c>
      <c r="Q185" s="6">
        <v>0</v>
      </c>
      <c r="R185" s="6">
        <v>0</v>
      </c>
      <c r="S185" s="6" t="s">
        <v>26</v>
      </c>
      <c r="T185" s="6"/>
    </row>
    <row r="186" spans="1:20" x14ac:dyDescent="0.25">
      <c r="A186" s="5">
        <f>179</f>
      </c>
      <c r="B186" s="5" t="s">
        <v>204</v>
      </c>
      <c r="C186" s="5" t="s">
        <v>26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6">
        <f>180</f>
      </c>
      <c r="B187" s="6" t="s">
        <v>205</v>
      </c>
      <c r="C187" s="6" t="s">
        <v>26</v>
      </c>
      <c r="D187" s="6" t="s">
        <v>26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10</v>
      </c>
      <c r="Q187" s="6">
        <v>0</v>
      </c>
      <c r="R187" s="6">
        <v>0</v>
      </c>
      <c r="S187" s="6" t="s">
        <v>26</v>
      </c>
      <c r="T187" s="6"/>
    </row>
    <row r="188" spans="1:20" x14ac:dyDescent="0.25">
      <c r="A188" s="5">
        <f>181</f>
      </c>
      <c r="B188" s="5" t="s">
        <v>206</v>
      </c>
      <c r="C188" s="5" t="s">
        <v>26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6">
        <f>182</f>
      </c>
      <c r="B189" s="6" t="s">
        <v>207</v>
      </c>
      <c r="C189" s="6" t="s">
        <v>26</v>
      </c>
      <c r="D189" s="6" t="s">
        <v>26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10</v>
      </c>
      <c r="Q189" s="6">
        <v>0</v>
      </c>
      <c r="R189" s="6">
        <v>0</v>
      </c>
      <c r="S189" s="6" t="s">
        <v>26</v>
      </c>
      <c r="T189" s="6"/>
    </row>
    <row r="190" spans="1:20" x14ac:dyDescent="0.25">
      <c r="A190" s="5">
        <f>183</f>
      </c>
      <c r="B190" s="5" t="s">
        <v>208</v>
      </c>
      <c r="C190" s="5" t="s">
        <v>26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6">
        <f>184</f>
      </c>
      <c r="B191" s="6" t="s">
        <v>209</v>
      </c>
      <c r="C191" s="6" t="s">
        <v>26</v>
      </c>
      <c r="D191" s="6" t="s">
        <v>26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10</v>
      </c>
      <c r="Q191" s="6">
        <v>0</v>
      </c>
      <c r="R191" s="6">
        <v>0</v>
      </c>
      <c r="S191" s="6" t="s">
        <v>26</v>
      </c>
      <c r="T191" s="6"/>
    </row>
    <row r="192" spans="1:20" x14ac:dyDescent="0.25">
      <c r="A192" s="5">
        <f>185</f>
      </c>
      <c r="B192" s="5" t="s">
        <v>210</v>
      </c>
      <c r="C192" s="5" t="s">
        <v>26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6">
        <f>186</f>
      </c>
      <c r="B193" s="6" t="s">
        <v>211</v>
      </c>
      <c r="C193" s="6" t="s">
        <v>26</v>
      </c>
      <c r="D193" s="6" t="s">
        <v>26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10</v>
      </c>
      <c r="Q193" s="6">
        <v>0</v>
      </c>
      <c r="R193" s="6">
        <v>0</v>
      </c>
      <c r="S193" s="6" t="s">
        <v>26</v>
      </c>
      <c r="T193" s="6"/>
    </row>
    <row r="194" spans="1:20" x14ac:dyDescent="0.25">
      <c r="A194" s="5">
        <f>187</f>
      </c>
      <c r="B194" s="5" t="s">
        <v>212</v>
      </c>
      <c r="C194" s="5" t="s">
        <v>26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6">
        <f>188</f>
      </c>
      <c r="B195" s="6" t="s">
        <v>213</v>
      </c>
      <c r="C195" s="6" t="s">
        <v>26</v>
      </c>
      <c r="D195" s="6" t="s">
        <v>26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10</v>
      </c>
      <c r="Q195" s="6">
        <v>0</v>
      </c>
      <c r="R195" s="6">
        <v>0</v>
      </c>
      <c r="S195" s="6" t="s">
        <v>26</v>
      </c>
      <c r="T195" s="6"/>
    </row>
    <row r="196" spans="1:20" x14ac:dyDescent="0.25">
      <c r="A196" s="5">
        <f>189</f>
      </c>
      <c r="B196" s="5" t="s">
        <v>214</v>
      </c>
      <c r="C196" s="5" t="s">
        <v>26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6">
        <f>190</f>
      </c>
      <c r="B197" s="6" t="s">
        <v>215</v>
      </c>
      <c r="C197" s="6" t="s">
        <v>26</v>
      </c>
      <c r="D197" s="6" t="s">
        <v>26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10</v>
      </c>
      <c r="Q197" s="6">
        <v>0</v>
      </c>
      <c r="R197" s="6">
        <v>0</v>
      </c>
      <c r="S197" s="6" t="s">
        <v>26</v>
      </c>
      <c r="T197" s="6"/>
    </row>
    <row r="198" spans="1:20" x14ac:dyDescent="0.25">
      <c r="A198" s="5">
        <f>191</f>
      </c>
      <c r="B198" s="5" t="s">
        <v>216</v>
      </c>
      <c r="C198" s="5" t="s">
        <v>26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6">
        <f>192</f>
      </c>
      <c r="B199" s="6" t="s">
        <v>217</v>
      </c>
      <c r="C199" s="6" t="s">
        <v>26</v>
      </c>
      <c r="D199" s="6" t="s">
        <v>26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10</v>
      </c>
      <c r="Q199" s="6">
        <v>0</v>
      </c>
      <c r="R199" s="6">
        <v>0</v>
      </c>
      <c r="S199" s="6" t="s">
        <v>26</v>
      </c>
      <c r="T199" s="6"/>
    </row>
    <row r="200" spans="1:20" x14ac:dyDescent="0.25">
      <c r="A200" s="5">
        <f>193</f>
      </c>
      <c r="B200" s="5" t="s">
        <v>218</v>
      </c>
      <c r="C200" s="5" t="s">
        <v>26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6">
        <f>194</f>
      </c>
      <c r="B201" s="6" t="s">
        <v>219</v>
      </c>
      <c r="C201" s="6" t="s">
        <v>26</v>
      </c>
      <c r="D201" s="6" t="s">
        <v>26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10</v>
      </c>
      <c r="Q201" s="6">
        <v>0</v>
      </c>
      <c r="R201" s="6">
        <v>0</v>
      </c>
      <c r="S201" s="6" t="s">
        <v>26</v>
      </c>
      <c r="T201" s="6"/>
    </row>
    <row r="202" spans="1:20" x14ac:dyDescent="0.25">
      <c r="A202" s="5">
        <f>195</f>
      </c>
      <c r="B202" s="5" t="s">
        <v>220</v>
      </c>
      <c r="C202" s="5" t="s">
        <v>26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6">
        <f>196</f>
      </c>
      <c r="B203" s="6" t="s">
        <v>221</v>
      </c>
      <c r="C203" s="6" t="s">
        <v>26</v>
      </c>
      <c r="D203" s="6" t="s">
        <v>26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10</v>
      </c>
      <c r="Q203" s="6">
        <v>0</v>
      </c>
      <c r="R203" s="6">
        <v>0</v>
      </c>
      <c r="S203" s="6" t="s">
        <v>26</v>
      </c>
      <c r="T203" s="6"/>
    </row>
    <row r="204" spans="1:20" x14ac:dyDescent="0.25">
      <c r="A204" s="5">
        <f>197</f>
      </c>
      <c r="B204" s="5" t="s">
        <v>222</v>
      </c>
      <c r="C204" s="5" t="s">
        <v>26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6">
        <f>198</f>
      </c>
      <c r="B205" s="6" t="s">
        <v>223</v>
      </c>
      <c r="C205" s="6" t="s">
        <v>26</v>
      </c>
      <c r="D205" s="6" t="s">
        <v>26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10</v>
      </c>
      <c r="Q205" s="6">
        <v>0</v>
      </c>
      <c r="R205" s="6">
        <v>0</v>
      </c>
      <c r="S205" s="6" t="s">
        <v>26</v>
      </c>
      <c r="T205" s="6"/>
    </row>
    <row r="206" spans="1:20" x14ac:dyDescent="0.25">
      <c r="A206" s="5">
        <f>199</f>
      </c>
      <c r="B206" s="5" t="s">
        <v>224</v>
      </c>
      <c r="C206" s="5" t="s">
        <v>26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6">
        <f>200</f>
      </c>
      <c r="B207" s="6" t="s">
        <v>225</v>
      </c>
      <c r="C207" s="6" t="s">
        <v>26</v>
      </c>
      <c r="D207" s="6" t="s">
        <v>26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10</v>
      </c>
      <c r="Q207" s="6">
        <v>0</v>
      </c>
      <c r="R207" s="6">
        <v>0</v>
      </c>
      <c r="S207" s="6" t="s">
        <v>26</v>
      </c>
      <c r="T207" s="6"/>
    </row>
    <row r="208" spans="1:20" x14ac:dyDescent="0.25">
      <c r="A208" s="5">
        <f>201</f>
      </c>
      <c r="B208" s="5" t="s">
        <v>226</v>
      </c>
      <c r="C208" s="5" t="s">
        <v>26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6">
        <f>202</f>
      </c>
      <c r="B209" s="6" t="s">
        <v>227</v>
      </c>
      <c r="C209" s="6" t="s">
        <v>26</v>
      </c>
      <c r="D209" s="6" t="s">
        <v>26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10</v>
      </c>
      <c r="Q209" s="6">
        <v>0</v>
      </c>
      <c r="R209" s="6">
        <v>0</v>
      </c>
      <c r="S209" s="6" t="s">
        <v>26</v>
      </c>
      <c r="T209" s="6"/>
    </row>
    <row r="210" spans="1:20" x14ac:dyDescent="0.25">
      <c r="A210" s="5">
        <f>203</f>
      </c>
      <c r="B210" s="5" t="s">
        <v>228</v>
      </c>
      <c r="C210" s="5" t="s">
        <v>26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6">
        <f>204</f>
      </c>
      <c r="B211" s="6" t="s">
        <v>229</v>
      </c>
      <c r="C211" s="6" t="s">
        <v>26</v>
      </c>
      <c r="D211" s="6" t="s">
        <v>26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10</v>
      </c>
      <c r="Q211" s="6">
        <v>0</v>
      </c>
      <c r="R211" s="6">
        <v>0</v>
      </c>
      <c r="S211" s="6" t="s">
        <v>26</v>
      </c>
      <c r="T211" s="6"/>
    </row>
    <row r="212" spans="1:20" x14ac:dyDescent="0.25">
      <c r="A212" s="5">
        <f>205</f>
      </c>
      <c r="B212" s="5" t="s">
        <v>230</v>
      </c>
      <c r="C212" s="5" t="s">
        <v>26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6">
        <f>206</f>
      </c>
      <c r="B213" s="6" t="s">
        <v>231</v>
      </c>
      <c r="C213" s="6" t="s">
        <v>26</v>
      </c>
      <c r="D213" s="6" t="s">
        <v>26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10</v>
      </c>
      <c r="Q213" s="6">
        <v>0</v>
      </c>
      <c r="R213" s="6">
        <v>0</v>
      </c>
      <c r="S213" s="6" t="s">
        <v>26</v>
      </c>
      <c r="T213" s="6"/>
    </row>
    <row r="214" spans="1:20" x14ac:dyDescent="0.25">
      <c r="A214" s="5">
        <f>207</f>
      </c>
      <c r="B214" s="5" t="s">
        <v>232</v>
      </c>
      <c r="C214" s="5" t="s">
        <v>26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6">
        <f>208</f>
      </c>
      <c r="B215" s="6" t="s">
        <v>233</v>
      </c>
      <c r="C215" s="6" t="s">
        <v>26</v>
      </c>
      <c r="D215" s="6" t="s">
        <v>26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10</v>
      </c>
      <c r="Q215" s="6">
        <v>0</v>
      </c>
      <c r="R215" s="6">
        <v>0</v>
      </c>
      <c r="S215" s="6" t="s">
        <v>26</v>
      </c>
      <c r="T215" s="6"/>
    </row>
    <row r="216" spans="1:20" x14ac:dyDescent="0.25">
      <c r="A216" s="5">
        <f>209</f>
      </c>
      <c r="B216" s="5" t="s">
        <v>234</v>
      </c>
      <c r="C216" s="5" t="s">
        <v>26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6">
        <f>210</f>
      </c>
      <c r="B217" s="6" t="s">
        <v>235</v>
      </c>
      <c r="C217" s="6" t="s">
        <v>26</v>
      </c>
      <c r="D217" s="6" t="s">
        <v>26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10</v>
      </c>
      <c r="Q217" s="6">
        <v>0</v>
      </c>
      <c r="R217" s="6">
        <v>0</v>
      </c>
      <c r="S217" s="6" t="s">
        <v>26</v>
      </c>
      <c r="T217" s="6"/>
    </row>
    <row r="218" spans="1:20" x14ac:dyDescent="0.25">
      <c r="A218" s="5">
        <f>211</f>
      </c>
      <c r="B218" s="5" t="s">
        <v>236</v>
      </c>
      <c r="C218" s="5" t="s">
        <v>26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6">
        <f>212</f>
      </c>
      <c r="B219" s="6" t="s">
        <v>237</v>
      </c>
      <c r="C219" s="6" t="s">
        <v>26</v>
      </c>
      <c r="D219" s="6" t="s">
        <v>26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10</v>
      </c>
      <c r="Q219" s="6">
        <v>0</v>
      </c>
      <c r="R219" s="6">
        <v>0</v>
      </c>
      <c r="S219" s="6" t="s">
        <v>26</v>
      </c>
      <c r="T219" s="6"/>
    </row>
    <row r="220" spans="1:20" x14ac:dyDescent="0.25">
      <c r="A220" s="5">
        <f>213</f>
      </c>
      <c r="B220" s="5" t="s">
        <v>238</v>
      </c>
      <c r="C220" s="5" t="s">
        <v>26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6">
        <f>214</f>
      </c>
      <c r="B221" s="6" t="s">
        <v>239</v>
      </c>
      <c r="C221" s="6" t="s">
        <v>26</v>
      </c>
      <c r="D221" s="6" t="s">
        <v>26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10</v>
      </c>
      <c r="Q221" s="6">
        <v>0</v>
      </c>
      <c r="R221" s="6">
        <v>0</v>
      </c>
      <c r="S221" s="6" t="s">
        <v>26</v>
      </c>
      <c r="T221" s="6"/>
    </row>
    <row r="222" spans="1:20" x14ac:dyDescent="0.25">
      <c r="A222" s="5">
        <f>215</f>
      </c>
      <c r="B222" s="5" t="s">
        <v>240</v>
      </c>
      <c r="C222" s="5" t="s">
        <v>26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6">
        <f>216</f>
      </c>
      <c r="B223" s="6" t="s">
        <v>241</v>
      </c>
      <c r="C223" s="6" t="s">
        <v>26</v>
      </c>
      <c r="D223" s="6" t="s">
        <v>26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10</v>
      </c>
      <c r="Q223" s="6">
        <v>0</v>
      </c>
      <c r="R223" s="6">
        <v>0</v>
      </c>
      <c r="S223" s="6" t="s">
        <v>26</v>
      </c>
      <c r="T223" s="6"/>
    </row>
    <row r="224" spans="1:20" x14ac:dyDescent="0.25">
      <c r="A224" s="5">
        <f>217</f>
      </c>
      <c r="B224" s="5" t="s">
        <v>242</v>
      </c>
      <c r="C224" s="5" t="s">
        <v>26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6">
        <f>218</f>
      </c>
      <c r="B225" s="6" t="s">
        <v>243</v>
      </c>
      <c r="C225" s="6" t="s">
        <v>26</v>
      </c>
      <c r="D225" s="6" t="s">
        <v>26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10</v>
      </c>
      <c r="Q225" s="6">
        <v>0</v>
      </c>
      <c r="R225" s="6">
        <v>0</v>
      </c>
      <c r="S225" s="6" t="s">
        <v>26</v>
      </c>
      <c r="T225" s="6"/>
    </row>
    <row r="226" spans="1:20" x14ac:dyDescent="0.25">
      <c r="A226" s="5">
        <f>219</f>
      </c>
      <c r="B226" s="5" t="s">
        <v>244</v>
      </c>
      <c r="C226" s="5" t="s">
        <v>26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6">
        <f>220</f>
      </c>
      <c r="B227" s="6" t="s">
        <v>245</v>
      </c>
      <c r="C227" s="6" t="s">
        <v>26</v>
      </c>
      <c r="D227" s="6" t="s">
        <v>26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10</v>
      </c>
      <c r="Q227" s="6">
        <v>0</v>
      </c>
      <c r="R227" s="6">
        <v>0</v>
      </c>
      <c r="S227" s="6" t="s">
        <v>26</v>
      </c>
      <c r="T227" s="6"/>
    </row>
    <row r="228" spans="1:20" x14ac:dyDescent="0.25">
      <c r="A228" s="5">
        <f>221</f>
      </c>
      <c r="B228" s="5" t="s">
        <v>246</v>
      </c>
      <c r="C228" s="5" t="s">
        <v>26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6">
        <f>222</f>
      </c>
      <c r="B229" s="6" t="s">
        <v>247</v>
      </c>
      <c r="C229" s="6" t="s">
        <v>26</v>
      </c>
      <c r="D229" s="6" t="s">
        <v>26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10</v>
      </c>
      <c r="Q229" s="6">
        <v>0</v>
      </c>
      <c r="R229" s="6">
        <v>0</v>
      </c>
      <c r="S229" s="6" t="s">
        <v>26</v>
      </c>
      <c r="T229" s="6"/>
    </row>
    <row r="230" spans="1:20" x14ac:dyDescent="0.25">
      <c r="A230" s="5">
        <f>223</f>
      </c>
      <c r="B230" s="5" t="s">
        <v>248</v>
      </c>
      <c r="C230" s="5" t="s">
        <v>26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6">
        <f>224</f>
      </c>
      <c r="B231" s="6" t="s">
        <v>249</v>
      </c>
      <c r="C231" s="6" t="s">
        <v>26</v>
      </c>
      <c r="D231" s="6" t="s">
        <v>26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10</v>
      </c>
      <c r="Q231" s="6">
        <v>0</v>
      </c>
      <c r="R231" s="6">
        <v>0</v>
      </c>
      <c r="S231" s="6" t="s">
        <v>26</v>
      </c>
      <c r="T231" s="6"/>
    </row>
    <row r="232" spans="1:20" x14ac:dyDescent="0.25">
      <c r="A232" s="5">
        <f>225</f>
      </c>
      <c r="B232" s="5" t="s">
        <v>250</v>
      </c>
      <c r="C232" s="5" t="s">
        <v>26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6">
        <f>226</f>
      </c>
      <c r="B233" s="6" t="s">
        <v>251</v>
      </c>
      <c r="C233" s="6" t="s">
        <v>26</v>
      </c>
      <c r="D233" s="6" t="s">
        <v>26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10</v>
      </c>
      <c r="Q233" s="6">
        <v>0</v>
      </c>
      <c r="R233" s="6">
        <v>0</v>
      </c>
      <c r="S233" s="6" t="s">
        <v>26</v>
      </c>
      <c r="T233" s="6"/>
    </row>
    <row r="234" spans="1:20" x14ac:dyDescent="0.25">
      <c r="A234" s="5">
        <f>227</f>
      </c>
      <c r="B234" s="5" t="s">
        <v>252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6">
        <f>228</f>
      </c>
      <c r="B235" s="6" t="s">
        <v>253</v>
      </c>
      <c r="C235" s="6" t="s">
        <v>26</v>
      </c>
      <c r="D235" s="6" t="s">
        <v>26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10</v>
      </c>
      <c r="Q235" s="6">
        <v>0</v>
      </c>
      <c r="R235" s="6">
        <v>0</v>
      </c>
      <c r="S235" s="6" t="s">
        <v>26</v>
      </c>
      <c r="T235" s="6"/>
    </row>
    <row r="236" spans="1:20" x14ac:dyDescent="0.25">
      <c r="A236" s="5">
        <f>229</f>
      </c>
      <c r="B236" s="5" t="s">
        <v>254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6">
        <f>230</f>
      </c>
      <c r="B237" s="6" t="s">
        <v>255</v>
      </c>
      <c r="C237" s="6" t="s">
        <v>26</v>
      </c>
      <c r="D237" s="6" t="s">
        <v>26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10</v>
      </c>
      <c r="Q237" s="6">
        <v>0</v>
      </c>
      <c r="R237" s="6">
        <v>0</v>
      </c>
      <c r="S237" s="6" t="s">
        <v>26</v>
      </c>
      <c r="T237" s="6"/>
    </row>
    <row r="238" spans="1:20" x14ac:dyDescent="0.25">
      <c r="A238" s="5">
        <f>231</f>
      </c>
      <c r="B238" s="5" t="s">
        <v>256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6">
        <f>232</f>
      </c>
      <c r="B239" s="6" t="s">
        <v>257</v>
      </c>
      <c r="C239" s="6" t="s">
        <v>26</v>
      </c>
      <c r="D239" s="6" t="s">
        <v>26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10</v>
      </c>
      <c r="Q239" s="6">
        <v>0</v>
      </c>
      <c r="R239" s="6">
        <v>0</v>
      </c>
      <c r="S239" s="6" t="s">
        <v>26</v>
      </c>
      <c r="T239" s="6"/>
    </row>
    <row r="240" spans="1:20" x14ac:dyDescent="0.25">
      <c r="A240" s="5">
        <f>233</f>
      </c>
      <c r="B240" s="5" t="s">
        <v>258</v>
      </c>
      <c r="C240" s="5" t="s">
        <v>26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6">
        <f>234</f>
      </c>
      <c r="B241" s="6" t="s">
        <v>259</v>
      </c>
      <c r="C241" s="6" t="s">
        <v>26</v>
      </c>
      <c r="D241" s="6" t="s">
        <v>26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10</v>
      </c>
      <c r="Q241" s="6">
        <v>0</v>
      </c>
      <c r="R241" s="6">
        <v>0</v>
      </c>
      <c r="S241" s="6" t="s">
        <v>26</v>
      </c>
      <c r="T241" s="6"/>
    </row>
    <row r="242" spans="1:20" x14ac:dyDescent="0.25">
      <c r="A242" s="5">
        <f>235</f>
      </c>
      <c r="B242" s="5" t="s">
        <v>260</v>
      </c>
      <c r="C242" s="5" t="s">
        <v>26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6">
        <f>236</f>
      </c>
      <c r="B243" s="6" t="s">
        <v>261</v>
      </c>
      <c r="C243" s="6" t="s">
        <v>26</v>
      </c>
      <c r="D243" s="6" t="s">
        <v>26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10</v>
      </c>
      <c r="Q243" s="6">
        <v>0</v>
      </c>
      <c r="R243" s="6">
        <v>0</v>
      </c>
      <c r="S243" s="6" t="s">
        <v>26</v>
      </c>
      <c r="T243" s="6"/>
    </row>
    <row r="244" spans="1:20" x14ac:dyDescent="0.25">
      <c r="A244" s="5">
        <f>237</f>
      </c>
      <c r="B244" s="5" t="s">
        <v>262</v>
      </c>
      <c r="C244" s="5" t="s">
        <v>26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6">
        <f>238</f>
      </c>
      <c r="B245" s="6" t="s">
        <v>263</v>
      </c>
      <c r="C245" s="6" t="s">
        <v>26</v>
      </c>
      <c r="D245" s="6" t="s">
        <v>26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10</v>
      </c>
      <c r="Q245" s="6">
        <v>0</v>
      </c>
      <c r="R245" s="6">
        <v>0</v>
      </c>
      <c r="S245" s="6" t="s">
        <v>26</v>
      </c>
      <c r="T245" s="6"/>
    </row>
    <row r="246" spans="1:20" x14ac:dyDescent="0.25">
      <c r="A246" s="5">
        <f>239</f>
      </c>
      <c r="B246" s="5" t="s">
        <v>264</v>
      </c>
      <c r="C246" s="5" t="s">
        <v>26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6">
        <f>240</f>
      </c>
      <c r="B247" s="6" t="s">
        <v>265</v>
      </c>
      <c r="C247" s="6" t="s">
        <v>26</v>
      </c>
      <c r="D247" s="6" t="s">
        <v>26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10</v>
      </c>
      <c r="Q247" s="6">
        <v>0</v>
      </c>
      <c r="R247" s="6">
        <v>0</v>
      </c>
      <c r="S247" s="6" t="s">
        <v>26</v>
      </c>
      <c r="T247" s="6"/>
    </row>
    <row r="248" spans="1:20" x14ac:dyDescent="0.25">
      <c r="A248" s="5">
        <f>241</f>
      </c>
      <c r="B248" s="5" t="s">
        <v>266</v>
      </c>
      <c r="C248" s="5" t="s">
        <v>26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6">
        <f>242</f>
      </c>
      <c r="B249" s="6" t="s">
        <v>267</v>
      </c>
      <c r="C249" s="6" t="s">
        <v>26</v>
      </c>
      <c r="D249" s="6" t="s">
        <v>26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10</v>
      </c>
      <c r="Q249" s="6">
        <v>0</v>
      </c>
      <c r="R249" s="6">
        <v>0</v>
      </c>
      <c r="S249" s="6" t="s">
        <v>26</v>
      </c>
      <c r="T249" s="6"/>
    </row>
    <row r="250" spans="1:20" x14ac:dyDescent="0.25">
      <c r="A250" s="5">
        <f>243</f>
      </c>
      <c r="B250" s="5" t="s">
        <v>268</v>
      </c>
      <c r="C250" s="5" t="s">
        <v>26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6">
        <f>244</f>
      </c>
      <c r="B251" s="6" t="s">
        <v>269</v>
      </c>
      <c r="C251" s="6" t="s">
        <v>26</v>
      </c>
      <c r="D251" s="6" t="s">
        <v>26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10</v>
      </c>
      <c r="Q251" s="6">
        <v>0</v>
      </c>
      <c r="R251" s="6">
        <v>0</v>
      </c>
      <c r="S251" s="6" t="s">
        <v>26</v>
      </c>
      <c r="T251" s="6"/>
    </row>
    <row r="252" spans="1:20" x14ac:dyDescent="0.25">
      <c r="A252" s="5">
        <f>245</f>
      </c>
      <c r="B252" s="5" t="s">
        <v>270</v>
      </c>
      <c r="C252" s="5" t="s">
        <v>26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6">
        <f>246</f>
      </c>
      <c r="B253" s="6" t="s">
        <v>271</v>
      </c>
      <c r="C253" s="6" t="s">
        <v>26</v>
      </c>
      <c r="D253" s="6" t="s">
        <v>26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10</v>
      </c>
      <c r="Q253" s="6">
        <v>0</v>
      </c>
      <c r="R253" s="6">
        <v>0</v>
      </c>
      <c r="S253" s="6" t="s">
        <v>26</v>
      </c>
      <c r="T253" s="6"/>
    </row>
    <row r="254" spans="1:20" x14ac:dyDescent="0.25">
      <c r="A254" s="5">
        <f>247</f>
      </c>
      <c r="B254" s="5" t="s">
        <v>272</v>
      </c>
      <c r="C254" s="5" t="s">
        <v>26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6">
        <f>248</f>
      </c>
      <c r="B255" s="6" t="s">
        <v>273</v>
      </c>
      <c r="C255" s="6" t="s">
        <v>26</v>
      </c>
      <c r="D255" s="6" t="s">
        <v>26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10</v>
      </c>
      <c r="Q255" s="6">
        <v>0</v>
      </c>
      <c r="R255" s="6">
        <v>0</v>
      </c>
      <c r="S255" s="6" t="s">
        <v>26</v>
      </c>
      <c r="T255" s="6"/>
    </row>
    <row r="256" spans="1:20" x14ac:dyDescent="0.25">
      <c r="A256" s="5">
        <f>249</f>
      </c>
      <c r="B256" s="5" t="s">
        <v>274</v>
      </c>
      <c r="C256" s="5" t="s">
        <v>26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6">
        <f>250</f>
      </c>
      <c r="B257" s="6" t="s">
        <v>275</v>
      </c>
      <c r="C257" s="6" t="s">
        <v>26</v>
      </c>
      <c r="D257" s="6" t="s">
        <v>26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10</v>
      </c>
      <c r="Q257" s="6">
        <v>0</v>
      </c>
      <c r="R257" s="6">
        <v>0</v>
      </c>
      <c r="S257" s="6" t="s">
        <v>26</v>
      </c>
      <c r="T257" s="6"/>
    </row>
    <row r="258" spans="1:20" x14ac:dyDescent="0.25">
      <c r="A258" s="5">
        <f>251</f>
      </c>
      <c r="B258" s="5" t="s">
        <v>276</v>
      </c>
      <c r="C258" s="5" t="s">
        <v>26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6">
        <f>252</f>
      </c>
      <c r="B259" s="6" t="s">
        <v>277</v>
      </c>
      <c r="C259" s="6" t="s">
        <v>26</v>
      </c>
      <c r="D259" s="6" t="s">
        <v>26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10</v>
      </c>
      <c r="Q259" s="6">
        <v>0</v>
      </c>
      <c r="R259" s="6">
        <v>0</v>
      </c>
      <c r="S259" s="6" t="s">
        <v>26</v>
      </c>
      <c r="T259" s="6"/>
    </row>
    <row r="260" spans="1:20" x14ac:dyDescent="0.25">
      <c r="A260" s="5">
        <f>253</f>
      </c>
      <c r="B260" s="5" t="s">
        <v>278</v>
      </c>
      <c r="C260" s="5" t="s">
        <v>26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6">
        <f>254</f>
      </c>
      <c r="B261" s="6" t="s">
        <v>279</v>
      </c>
      <c r="C261" s="6" t="s">
        <v>26</v>
      </c>
      <c r="D261" s="6" t="s">
        <v>26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10</v>
      </c>
      <c r="Q261" s="6">
        <v>0</v>
      </c>
      <c r="R261" s="6">
        <v>0</v>
      </c>
      <c r="S261" s="6" t="s">
        <v>26</v>
      </c>
      <c r="T261" s="6"/>
    </row>
    <row r="262" spans="1:20" x14ac:dyDescent="0.25">
      <c r="A262" s="5">
        <f>255</f>
      </c>
      <c r="B262" s="5" t="s">
        <v>280</v>
      </c>
      <c r="C262" s="5" t="s">
        <v>26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6">
        <f>256</f>
      </c>
      <c r="B263" s="6" t="s">
        <v>281</v>
      </c>
      <c r="C263" s="6" t="s">
        <v>26</v>
      </c>
      <c r="D263" s="6" t="s">
        <v>26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10</v>
      </c>
      <c r="Q263" s="6">
        <v>0</v>
      </c>
      <c r="R263" s="6">
        <v>0</v>
      </c>
      <c r="S263" s="6" t="s">
        <v>26</v>
      </c>
      <c r="T263" s="6"/>
    </row>
    <row r="264" spans="1:20" x14ac:dyDescent="0.25">
      <c r="A264" s="5">
        <f>257</f>
      </c>
      <c r="B264" s="5" t="s">
        <v>282</v>
      </c>
      <c r="C264" s="5" t="s">
        <v>26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6">
        <f>258</f>
      </c>
      <c r="B265" s="6" t="s">
        <v>283</v>
      </c>
      <c r="C265" s="6" t="s">
        <v>26</v>
      </c>
      <c r="D265" s="6" t="s">
        <v>26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10</v>
      </c>
      <c r="Q265" s="6">
        <v>0</v>
      </c>
      <c r="R265" s="6">
        <v>0</v>
      </c>
      <c r="S265" s="6" t="s">
        <v>26</v>
      </c>
      <c r="T265" s="6"/>
    </row>
    <row r="266" spans="1:20" x14ac:dyDescent="0.25">
      <c r="A266" s="5">
        <f>259</f>
      </c>
      <c r="B266" s="5" t="s">
        <v>284</v>
      </c>
      <c r="C266" s="5" t="s">
        <v>26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6">
        <f>260</f>
      </c>
      <c r="B267" s="6" t="s">
        <v>285</v>
      </c>
      <c r="C267" s="6" t="s">
        <v>26</v>
      </c>
      <c r="D267" s="6" t="s">
        <v>26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10</v>
      </c>
      <c r="Q267" s="6">
        <v>0</v>
      </c>
      <c r="R267" s="6">
        <v>0</v>
      </c>
      <c r="S267" s="6" t="s">
        <v>26</v>
      </c>
      <c r="T267" s="6"/>
    </row>
    <row r="268" spans="1:20" x14ac:dyDescent="0.25">
      <c r="A268" s="5">
        <f>261</f>
      </c>
      <c r="B268" s="5" t="s">
        <v>286</v>
      </c>
      <c r="C268" s="5" t="s">
        <v>26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6">
        <f>262</f>
      </c>
      <c r="B269" s="6" t="s">
        <v>287</v>
      </c>
      <c r="C269" s="6" t="s">
        <v>26</v>
      </c>
      <c r="D269" s="6" t="s">
        <v>26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10</v>
      </c>
      <c r="Q269" s="6">
        <v>0</v>
      </c>
      <c r="R269" s="6">
        <v>0</v>
      </c>
      <c r="S269" s="6" t="s">
        <v>26</v>
      </c>
      <c r="T269" s="6"/>
    </row>
    <row r="270" spans="1:20" x14ac:dyDescent="0.25">
      <c r="A270" s="5">
        <f>263</f>
      </c>
      <c r="B270" s="5" t="s">
        <v>288</v>
      </c>
      <c r="C270" s="5" t="s">
        <v>26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6">
        <f>264</f>
      </c>
      <c r="B271" s="6" t="s">
        <v>289</v>
      </c>
      <c r="C271" s="6" t="s">
        <v>26</v>
      </c>
      <c r="D271" s="6" t="s">
        <v>26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10</v>
      </c>
      <c r="Q271" s="6">
        <v>0</v>
      </c>
      <c r="R271" s="6">
        <v>0</v>
      </c>
      <c r="S271" s="6" t="s">
        <v>26</v>
      </c>
      <c r="T271" s="6"/>
    </row>
    <row r="272" spans="1:20" x14ac:dyDescent="0.25">
      <c r="A272" s="5">
        <f>265</f>
      </c>
      <c r="B272" s="5" t="s">
        <v>290</v>
      </c>
      <c r="C272" s="5" t="s">
        <v>26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6">
        <f>266</f>
      </c>
      <c r="B273" s="6" t="s">
        <v>291</v>
      </c>
      <c r="C273" s="6" t="s">
        <v>26</v>
      </c>
      <c r="D273" s="6" t="s">
        <v>26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10</v>
      </c>
      <c r="Q273" s="6">
        <v>0</v>
      </c>
      <c r="R273" s="6">
        <v>0</v>
      </c>
      <c r="S273" s="6" t="s">
        <v>26</v>
      </c>
      <c r="T273" s="6"/>
    </row>
    <row r="274" spans="1:20" x14ac:dyDescent="0.25">
      <c r="A274" s="5">
        <f>267</f>
      </c>
      <c r="B274" s="5" t="s">
        <v>292</v>
      </c>
      <c r="C274" s="5" t="s">
        <v>26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6">
        <f>268</f>
      </c>
      <c r="B275" s="6" t="s">
        <v>293</v>
      </c>
      <c r="C275" s="6" t="s">
        <v>26</v>
      </c>
      <c r="D275" s="6" t="s">
        <v>26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10</v>
      </c>
      <c r="Q275" s="6">
        <v>0</v>
      </c>
      <c r="R275" s="6">
        <v>0</v>
      </c>
      <c r="S275" s="6" t="s">
        <v>26</v>
      </c>
      <c r="T275" s="6"/>
    </row>
    <row r="276" spans="1:20" x14ac:dyDescent="0.25">
      <c r="A276" s="5">
        <f>269</f>
      </c>
      <c r="B276" s="5" t="s">
        <v>294</v>
      </c>
      <c r="C276" s="5" t="s">
        <v>26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6">
        <f>270</f>
      </c>
      <c r="B277" s="6" t="s">
        <v>295</v>
      </c>
      <c r="C277" s="6" t="s">
        <v>26</v>
      </c>
      <c r="D277" s="6" t="s">
        <v>26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10</v>
      </c>
      <c r="Q277" s="6">
        <v>0</v>
      </c>
      <c r="R277" s="6">
        <v>0</v>
      </c>
      <c r="S277" s="6" t="s">
        <v>26</v>
      </c>
      <c r="T277" s="6"/>
    </row>
    <row r="278" spans="1:20" x14ac:dyDescent="0.25">
      <c r="A278" s="5">
        <f>271</f>
      </c>
      <c r="B278" s="5" t="s">
        <v>296</v>
      </c>
      <c r="C278" s="5" t="s">
        <v>26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6">
        <f>272</f>
      </c>
      <c r="B279" s="6" t="s">
        <v>297</v>
      </c>
      <c r="C279" s="6" t="s">
        <v>26</v>
      </c>
      <c r="D279" s="6" t="s">
        <v>26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10</v>
      </c>
      <c r="Q279" s="6">
        <v>0</v>
      </c>
      <c r="R279" s="6">
        <v>0</v>
      </c>
      <c r="S279" s="6" t="s">
        <v>26</v>
      </c>
      <c r="T279" s="6"/>
    </row>
    <row r="280" spans="1:20" x14ac:dyDescent="0.25">
      <c r="A280" s="5">
        <f>273</f>
      </c>
      <c r="B280" s="5" t="s">
        <v>298</v>
      </c>
      <c r="C280" s="5" t="s">
        <v>26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6">
        <f>274</f>
      </c>
      <c r="B281" s="6" t="s">
        <v>299</v>
      </c>
      <c r="C281" s="6" t="s">
        <v>26</v>
      </c>
      <c r="D281" s="6" t="s">
        <v>26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10</v>
      </c>
      <c r="Q281" s="6">
        <v>0</v>
      </c>
      <c r="R281" s="6">
        <v>0</v>
      </c>
      <c r="S281" s="6" t="s">
        <v>26</v>
      </c>
      <c r="T281" s="6"/>
    </row>
    <row r="282" spans="1:20" x14ac:dyDescent="0.25">
      <c r="A282" s="5">
        <f>275</f>
      </c>
      <c r="B282" s="5" t="s">
        <v>300</v>
      </c>
      <c r="C282" s="5" t="s">
        <v>26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6">
        <f>276</f>
      </c>
      <c r="B283" s="6" t="s">
        <v>301</v>
      </c>
      <c r="C283" s="6" t="s">
        <v>26</v>
      </c>
      <c r="D283" s="6" t="s">
        <v>26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10</v>
      </c>
      <c r="Q283" s="6">
        <v>0</v>
      </c>
      <c r="R283" s="6">
        <v>0</v>
      </c>
      <c r="S283" s="6" t="s">
        <v>26</v>
      </c>
      <c r="T283" s="6"/>
    </row>
    <row r="284" spans="1:20" x14ac:dyDescent="0.25">
      <c r="A284" s="5">
        <f>277</f>
      </c>
      <c r="B284" s="5" t="s">
        <v>302</v>
      </c>
      <c r="C284" s="5" t="s">
        <v>26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6">
        <f>278</f>
      </c>
      <c r="B285" s="6" t="s">
        <v>303</v>
      </c>
      <c r="C285" s="6" t="s">
        <v>26</v>
      </c>
      <c r="D285" s="6" t="s">
        <v>26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10</v>
      </c>
      <c r="Q285" s="6">
        <v>0</v>
      </c>
      <c r="R285" s="6">
        <v>0</v>
      </c>
      <c r="S285" s="6" t="s">
        <v>26</v>
      </c>
      <c r="T285" s="6"/>
    </row>
    <row r="286" spans="1:20" x14ac:dyDescent="0.25">
      <c r="A286" s="5">
        <f>279</f>
      </c>
      <c r="B286" s="5" t="s">
        <v>304</v>
      </c>
      <c r="C286" s="5" t="s">
        <v>26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6">
        <f>280</f>
      </c>
      <c r="B287" s="6" t="s">
        <v>305</v>
      </c>
      <c r="C287" s="6" t="s">
        <v>26</v>
      </c>
      <c r="D287" s="6" t="s">
        <v>26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10</v>
      </c>
      <c r="Q287" s="6">
        <v>0</v>
      </c>
      <c r="R287" s="6">
        <v>0</v>
      </c>
      <c r="S287" s="6" t="s">
        <v>26</v>
      </c>
      <c r="T287" s="6"/>
    </row>
    <row r="288" spans="1:20" x14ac:dyDescent="0.25">
      <c r="A288" s="5">
        <f>281</f>
      </c>
      <c r="B288" s="5" t="s">
        <v>306</v>
      </c>
      <c r="C288" s="5" t="s">
        <v>26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6">
        <f>282</f>
      </c>
      <c r="B289" s="6" t="s">
        <v>307</v>
      </c>
      <c r="C289" s="6" t="s">
        <v>26</v>
      </c>
      <c r="D289" s="6" t="s">
        <v>26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10</v>
      </c>
      <c r="Q289" s="6">
        <v>0</v>
      </c>
      <c r="R289" s="6">
        <v>0</v>
      </c>
      <c r="S289" s="6" t="s">
        <v>26</v>
      </c>
      <c r="T289" s="6"/>
    </row>
    <row r="290" spans="1:20" x14ac:dyDescent="0.25">
      <c r="A290" s="5">
        <f>283</f>
      </c>
      <c r="B290" s="5" t="s">
        <v>308</v>
      </c>
      <c r="C290" s="5" t="s">
        <v>26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6">
        <f>284</f>
      </c>
      <c r="B291" s="6" t="s">
        <v>309</v>
      </c>
      <c r="C291" s="6" t="s">
        <v>26</v>
      </c>
      <c r="D291" s="6" t="s">
        <v>26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10</v>
      </c>
      <c r="Q291" s="6">
        <v>0</v>
      </c>
      <c r="R291" s="6">
        <v>0</v>
      </c>
      <c r="S291" s="6" t="s">
        <v>26</v>
      </c>
      <c r="T291" s="6"/>
    </row>
    <row r="292" spans="1:20" x14ac:dyDescent="0.25">
      <c r="A292" s="5">
        <f>285</f>
      </c>
      <c r="B292" s="5" t="s">
        <v>310</v>
      </c>
      <c r="C292" s="5" t="s">
        <v>26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6">
        <f>286</f>
      </c>
      <c r="B293" s="6" t="s">
        <v>311</v>
      </c>
      <c r="C293" s="6" t="s">
        <v>26</v>
      </c>
      <c r="D293" s="6" t="s">
        <v>26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10</v>
      </c>
      <c r="Q293" s="6">
        <v>0</v>
      </c>
      <c r="R293" s="6">
        <v>0</v>
      </c>
      <c r="S293" s="6" t="s">
        <v>26</v>
      </c>
      <c r="T293" s="6"/>
    </row>
    <row r="294" spans="1:20" x14ac:dyDescent="0.25">
      <c r="A294" s="5">
        <f>287</f>
      </c>
      <c r="B294" s="5" t="s">
        <v>312</v>
      </c>
      <c r="C294" s="5" t="s">
        <v>26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6">
        <f>288</f>
      </c>
      <c r="B295" s="6" t="s">
        <v>313</v>
      </c>
      <c r="C295" s="6" t="s">
        <v>26</v>
      </c>
      <c r="D295" s="6" t="s">
        <v>26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10</v>
      </c>
      <c r="Q295" s="6">
        <v>0</v>
      </c>
      <c r="R295" s="6">
        <v>0</v>
      </c>
      <c r="S295" s="6" t="s">
        <v>26</v>
      </c>
      <c r="T295" s="6"/>
    </row>
    <row r="296" spans="1:20" x14ac:dyDescent="0.25">
      <c r="A296" s="5">
        <f>289</f>
      </c>
      <c r="B296" s="5" t="s">
        <v>314</v>
      </c>
      <c r="C296" s="5" t="s">
        <v>26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6">
        <f>290</f>
      </c>
      <c r="B297" s="6" t="s">
        <v>315</v>
      </c>
      <c r="C297" s="6" t="s">
        <v>26</v>
      </c>
      <c r="D297" s="6" t="s">
        <v>26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10</v>
      </c>
      <c r="Q297" s="6">
        <v>0</v>
      </c>
      <c r="R297" s="6">
        <v>0</v>
      </c>
      <c r="S297" s="6" t="s">
        <v>26</v>
      </c>
      <c r="T297" s="6"/>
    </row>
    <row r="298" spans="1:20" x14ac:dyDescent="0.25">
      <c r="A298" s="5">
        <f>291</f>
      </c>
      <c r="B298" s="5" t="s">
        <v>316</v>
      </c>
      <c r="C298" s="5" t="s">
        <v>26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6">
        <f>292</f>
      </c>
      <c r="B299" s="6" t="s">
        <v>317</v>
      </c>
      <c r="C299" s="6" t="s">
        <v>26</v>
      </c>
      <c r="D299" s="6" t="s">
        <v>26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10</v>
      </c>
      <c r="Q299" s="6">
        <v>0</v>
      </c>
      <c r="R299" s="6">
        <v>0</v>
      </c>
      <c r="S299" s="6" t="s">
        <v>26</v>
      </c>
      <c r="T299" s="6"/>
    </row>
    <row r="300" spans="1:20" x14ac:dyDescent="0.25">
      <c r="A300" s="5">
        <f>293</f>
      </c>
      <c r="B300" s="5" t="s">
        <v>318</v>
      </c>
      <c r="C300" s="5" t="s">
        <v>26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6">
        <f>294</f>
      </c>
      <c r="B301" s="6" t="s">
        <v>319</v>
      </c>
      <c r="C301" s="6" t="s">
        <v>26</v>
      </c>
      <c r="D301" s="6" t="s">
        <v>26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10</v>
      </c>
      <c r="Q301" s="6">
        <v>0</v>
      </c>
      <c r="R301" s="6">
        <v>0</v>
      </c>
      <c r="S301" s="6" t="s">
        <v>26</v>
      </c>
      <c r="T301" s="6"/>
    </row>
    <row r="302" spans="1:20" x14ac:dyDescent="0.25">
      <c r="A302" s="5">
        <f>295</f>
      </c>
      <c r="B302" s="5" t="s">
        <v>320</v>
      </c>
      <c r="C302" s="5" t="s">
        <v>26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6">
        <f>296</f>
      </c>
      <c r="B303" s="6" t="s">
        <v>321</v>
      </c>
      <c r="C303" s="6" t="s">
        <v>26</v>
      </c>
      <c r="D303" s="6" t="s">
        <v>26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10</v>
      </c>
      <c r="Q303" s="6">
        <v>0</v>
      </c>
      <c r="R303" s="6">
        <v>0</v>
      </c>
      <c r="S303" s="6" t="s">
        <v>26</v>
      </c>
      <c r="T303" s="6"/>
    </row>
    <row r="304" spans="1:20" x14ac:dyDescent="0.25">
      <c r="A304" s="5">
        <f>297</f>
      </c>
      <c r="B304" s="5" t="s">
        <v>322</v>
      </c>
      <c r="C304" s="5" t="s">
        <v>26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6">
        <f>298</f>
      </c>
      <c r="B305" s="6" t="s">
        <v>323</v>
      </c>
      <c r="C305" s="6" t="s">
        <v>26</v>
      </c>
      <c r="D305" s="6" t="s">
        <v>26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10</v>
      </c>
      <c r="Q305" s="6">
        <v>0</v>
      </c>
      <c r="R305" s="6">
        <v>0</v>
      </c>
      <c r="S305" s="6" t="s">
        <v>26</v>
      </c>
      <c r="T305" s="6"/>
    </row>
    <row r="306" spans="1:20" x14ac:dyDescent="0.25">
      <c r="A306" s="5">
        <f>299</f>
      </c>
      <c r="B306" s="5" t="s">
        <v>324</v>
      </c>
      <c r="C306" s="5" t="s">
        <v>26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6">
        <f>300</f>
      </c>
      <c r="B307" s="6" t="s">
        <v>325</v>
      </c>
      <c r="C307" s="6" t="s">
        <v>26</v>
      </c>
      <c r="D307" s="6" t="s">
        <v>26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10</v>
      </c>
      <c r="Q307" s="6">
        <v>0</v>
      </c>
      <c r="R307" s="6">
        <v>0</v>
      </c>
      <c r="S307" s="6" t="s">
        <v>26</v>
      </c>
      <c r="T307" s="6"/>
    </row>
    <row r="308" spans="1:20" x14ac:dyDescent="0.25">
      <c r="A308" s="5">
        <f>301</f>
      </c>
      <c r="B308" s="5" t="s">
        <v>326</v>
      </c>
      <c r="C308" s="5" t="s">
        <v>26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6">
        <f>302</f>
      </c>
      <c r="B309" s="6" t="s">
        <v>327</v>
      </c>
      <c r="C309" s="6" t="s">
        <v>26</v>
      </c>
      <c r="D309" s="6" t="s">
        <v>26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10</v>
      </c>
      <c r="Q309" s="6">
        <v>0</v>
      </c>
      <c r="R309" s="6">
        <v>0</v>
      </c>
      <c r="S309" s="6" t="s">
        <v>26</v>
      </c>
      <c r="T309" s="6"/>
    </row>
    <row r="310" spans="1:20" x14ac:dyDescent="0.25">
      <c r="A310" s="5">
        <f>303</f>
      </c>
      <c r="B310" s="5" t="s">
        <v>328</v>
      </c>
      <c r="C310" s="5" t="s">
        <v>26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6">
        <f>304</f>
      </c>
      <c r="B311" s="6" t="s">
        <v>329</v>
      </c>
      <c r="C311" s="6" t="s">
        <v>26</v>
      </c>
      <c r="D311" s="6" t="s">
        <v>26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10</v>
      </c>
      <c r="Q311" s="6">
        <v>0</v>
      </c>
      <c r="R311" s="6">
        <v>0</v>
      </c>
      <c r="S311" s="6" t="s">
        <v>26</v>
      </c>
      <c r="T311" s="6"/>
    </row>
    <row r="312" spans="1:20" x14ac:dyDescent="0.25">
      <c r="A312" s="5">
        <f>305</f>
      </c>
      <c r="B312" s="5" t="s">
        <v>330</v>
      </c>
      <c r="C312" s="5" t="s">
        <v>26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6">
        <f>306</f>
      </c>
      <c r="B313" s="6" t="s">
        <v>331</v>
      </c>
      <c r="C313" s="6" t="s">
        <v>26</v>
      </c>
      <c r="D313" s="6" t="s">
        <v>26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10</v>
      </c>
      <c r="Q313" s="6">
        <v>0</v>
      </c>
      <c r="R313" s="6">
        <v>0</v>
      </c>
      <c r="S313" s="6" t="s">
        <v>26</v>
      </c>
      <c r="T313" s="6"/>
    </row>
    <row r="314" spans="1:20" x14ac:dyDescent="0.25">
      <c r="A314" s="5">
        <f>307</f>
      </c>
      <c r="B314" s="5" t="s">
        <v>332</v>
      </c>
      <c r="C314" s="5" t="s">
        <v>26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6">
        <f>308</f>
      </c>
      <c r="B315" s="6" t="s">
        <v>333</v>
      </c>
      <c r="C315" s="6" t="s">
        <v>26</v>
      </c>
      <c r="D315" s="6" t="s">
        <v>26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10</v>
      </c>
      <c r="Q315" s="6">
        <v>0</v>
      </c>
      <c r="R315" s="6">
        <v>0</v>
      </c>
      <c r="S315" s="6" t="s">
        <v>26</v>
      </c>
      <c r="T315" s="6"/>
    </row>
    <row r="316" spans="1:20" x14ac:dyDescent="0.25">
      <c r="A316" s="5">
        <f>309</f>
      </c>
      <c r="B316" s="5" t="s">
        <v>334</v>
      </c>
      <c r="C316" s="5" t="s">
        <v>26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6">
        <f>310</f>
      </c>
      <c r="B317" s="6" t="s">
        <v>335</v>
      </c>
      <c r="C317" s="6" t="s">
        <v>26</v>
      </c>
      <c r="D317" s="6" t="s">
        <v>26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10</v>
      </c>
      <c r="Q317" s="6">
        <v>0</v>
      </c>
      <c r="R317" s="6">
        <v>0</v>
      </c>
      <c r="S317" s="6" t="s">
        <v>26</v>
      </c>
      <c r="T317" s="6"/>
    </row>
    <row r="318" spans="1:20" x14ac:dyDescent="0.25">
      <c r="A318" s="5">
        <f>311</f>
      </c>
      <c r="B318" s="5" t="s">
        <v>336</v>
      </c>
      <c r="C318" s="5" t="s">
        <v>26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6">
        <f>312</f>
      </c>
      <c r="B319" s="6" t="s">
        <v>337</v>
      </c>
      <c r="C319" s="6" t="s">
        <v>26</v>
      </c>
      <c r="D319" s="6" t="s">
        <v>26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10</v>
      </c>
      <c r="Q319" s="6">
        <v>0</v>
      </c>
      <c r="R319" s="6">
        <v>0</v>
      </c>
      <c r="S319" s="6" t="s">
        <v>26</v>
      </c>
      <c r="T319" s="6"/>
    </row>
    <row r="320" spans="1:20" x14ac:dyDescent="0.25">
      <c r="A320" s="5">
        <f>313</f>
      </c>
      <c r="B320" s="5" t="s">
        <v>338</v>
      </c>
      <c r="C320" s="5" t="s">
        <v>26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6">
        <f>314</f>
      </c>
      <c r="B321" s="6" t="s">
        <v>339</v>
      </c>
      <c r="C321" s="6" t="s">
        <v>26</v>
      </c>
      <c r="D321" s="6" t="s">
        <v>26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10</v>
      </c>
      <c r="Q321" s="6">
        <v>0</v>
      </c>
      <c r="R321" s="6">
        <v>0</v>
      </c>
      <c r="S321" s="6" t="s">
        <v>26</v>
      </c>
      <c r="T321" s="6"/>
    </row>
    <row r="322" spans="1:20" x14ac:dyDescent="0.25">
      <c r="A322" s="5">
        <f>315</f>
      </c>
      <c r="B322" s="5" t="s">
        <v>340</v>
      </c>
      <c r="C322" s="5" t="s">
        <v>26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6">
        <f>316</f>
      </c>
      <c r="B323" s="6" t="s">
        <v>341</v>
      </c>
      <c r="C323" s="6" t="s">
        <v>26</v>
      </c>
      <c r="D323" s="6" t="s">
        <v>26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10</v>
      </c>
      <c r="Q323" s="6">
        <v>0</v>
      </c>
      <c r="R323" s="6">
        <v>0</v>
      </c>
      <c r="S323" s="6" t="s">
        <v>26</v>
      </c>
      <c r="T323" s="6"/>
    </row>
    <row r="324" spans="1:20" x14ac:dyDescent="0.25">
      <c r="A324" s="5">
        <f>317</f>
      </c>
      <c r="B324" s="5" t="s">
        <v>342</v>
      </c>
      <c r="C324" s="5" t="s">
        <v>26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6">
        <f>318</f>
      </c>
      <c r="B325" s="6" t="s">
        <v>343</v>
      </c>
      <c r="C325" s="6" t="s">
        <v>26</v>
      </c>
      <c r="D325" s="6" t="s">
        <v>26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10</v>
      </c>
      <c r="Q325" s="6">
        <v>0</v>
      </c>
      <c r="R325" s="6">
        <v>0</v>
      </c>
      <c r="S325" s="6" t="s">
        <v>26</v>
      </c>
      <c r="T325" s="6"/>
    </row>
    <row r="326" spans="1:20" x14ac:dyDescent="0.25">
      <c r="A326" s="5">
        <f>319</f>
      </c>
      <c r="B326" s="5" t="s">
        <v>344</v>
      </c>
      <c r="C326" s="5" t="s">
        <v>26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6">
        <f>320</f>
      </c>
      <c r="B327" s="6" t="s">
        <v>345</v>
      </c>
      <c r="C327" s="6" t="s">
        <v>26</v>
      </c>
      <c r="D327" s="6" t="s">
        <v>26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10</v>
      </c>
      <c r="Q327" s="6">
        <v>0</v>
      </c>
      <c r="R327" s="6">
        <v>0</v>
      </c>
      <c r="S327" s="6" t="s">
        <v>26</v>
      </c>
      <c r="T327" s="6"/>
    </row>
    <row r="328" spans="1:20" x14ac:dyDescent="0.25">
      <c r="A328" s="5">
        <f>321</f>
      </c>
      <c r="B328" s="5" t="s">
        <v>346</v>
      </c>
      <c r="C328" s="5" t="s">
        <v>26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6">
        <f>322</f>
      </c>
      <c r="B329" s="6" t="s">
        <v>347</v>
      </c>
      <c r="C329" s="6" t="s">
        <v>26</v>
      </c>
      <c r="D329" s="6" t="s">
        <v>26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10</v>
      </c>
      <c r="Q329" s="6">
        <v>0</v>
      </c>
      <c r="R329" s="6">
        <v>0</v>
      </c>
      <c r="S329" s="6" t="s">
        <v>26</v>
      </c>
      <c r="T329" s="6"/>
    </row>
    <row r="330" spans="1:20" x14ac:dyDescent="0.25">
      <c r="A330" s="5">
        <f>323</f>
      </c>
      <c r="B330" s="5" t="s">
        <v>348</v>
      </c>
      <c r="C330" s="5" t="s">
        <v>26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6">
        <f>324</f>
      </c>
      <c r="B331" s="6" t="s">
        <v>349</v>
      </c>
      <c r="C331" s="6" t="s">
        <v>26</v>
      </c>
      <c r="D331" s="6" t="s">
        <v>26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10</v>
      </c>
      <c r="Q331" s="6">
        <v>0</v>
      </c>
      <c r="R331" s="6">
        <v>0</v>
      </c>
      <c r="S331" s="6" t="s">
        <v>26</v>
      </c>
      <c r="T331" s="6"/>
    </row>
    <row r="332" spans="1:20" x14ac:dyDescent="0.25">
      <c r="A332" s="5">
        <f>325</f>
      </c>
      <c r="B332" s="5" t="s">
        <v>350</v>
      </c>
      <c r="C332" s="5" t="s">
        <v>26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6">
        <f>326</f>
      </c>
      <c r="B333" s="6" t="s">
        <v>351</v>
      </c>
      <c r="C333" s="6" t="s">
        <v>26</v>
      </c>
      <c r="D333" s="6" t="s">
        <v>26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10</v>
      </c>
      <c r="Q333" s="6">
        <v>0</v>
      </c>
      <c r="R333" s="6">
        <v>0</v>
      </c>
      <c r="S333" s="6" t="s">
        <v>26</v>
      </c>
      <c r="T333" s="6"/>
    </row>
    <row r="334" spans="1:20" x14ac:dyDescent="0.25">
      <c r="A334" s="5">
        <f>327</f>
      </c>
      <c r="B334" s="5" t="s">
        <v>352</v>
      </c>
      <c r="C334" s="5" t="s">
        <v>26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6">
        <f>328</f>
      </c>
      <c r="B335" s="6" t="s">
        <v>353</v>
      </c>
      <c r="C335" s="6" t="s">
        <v>26</v>
      </c>
      <c r="D335" s="6" t="s">
        <v>26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10</v>
      </c>
      <c r="Q335" s="6">
        <v>0</v>
      </c>
      <c r="R335" s="6">
        <v>0</v>
      </c>
      <c r="S335" s="6" t="s">
        <v>26</v>
      </c>
      <c r="T335" s="6"/>
    </row>
    <row r="336" spans="1:20" x14ac:dyDescent="0.25">
      <c r="A336" s="5">
        <f>329</f>
      </c>
      <c r="B336" s="5" t="s">
        <v>354</v>
      </c>
      <c r="C336" s="5" t="s">
        <v>26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6">
        <f>330</f>
      </c>
      <c r="B337" s="6" t="s">
        <v>355</v>
      </c>
      <c r="C337" s="6" t="s">
        <v>26</v>
      </c>
      <c r="D337" s="6" t="s">
        <v>26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10</v>
      </c>
      <c r="Q337" s="6">
        <v>0</v>
      </c>
      <c r="R337" s="6">
        <v>0</v>
      </c>
      <c r="S337" s="6" t="s">
        <v>26</v>
      </c>
      <c r="T337" s="6"/>
    </row>
    <row r="338" spans="1:20" x14ac:dyDescent="0.25">
      <c r="A338" s="5">
        <f>331</f>
      </c>
      <c r="B338" s="5" t="s">
        <v>356</v>
      </c>
      <c r="C338" s="5" t="s">
        <v>26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6">
        <f>332</f>
      </c>
      <c r="B339" s="6" t="s">
        <v>357</v>
      </c>
      <c r="C339" s="6" t="s">
        <v>26</v>
      </c>
      <c r="D339" s="6" t="s">
        <v>26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10</v>
      </c>
      <c r="Q339" s="6">
        <v>0</v>
      </c>
      <c r="R339" s="6">
        <v>0</v>
      </c>
      <c r="S339" s="6" t="s">
        <v>26</v>
      </c>
      <c r="T339" s="6"/>
    </row>
    <row r="340" spans="1:20" x14ac:dyDescent="0.25">
      <c r="A340" s="5">
        <f>333</f>
      </c>
      <c r="B340" s="5" t="s">
        <v>358</v>
      </c>
      <c r="C340" s="5" t="s">
        <v>26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6">
        <f>334</f>
      </c>
      <c r="B341" s="6" t="s">
        <v>359</v>
      </c>
      <c r="C341" s="6" t="s">
        <v>26</v>
      </c>
      <c r="D341" s="6" t="s">
        <v>26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10</v>
      </c>
      <c r="Q341" s="6">
        <v>0</v>
      </c>
      <c r="R341" s="6">
        <v>0</v>
      </c>
      <c r="S341" s="6" t="s">
        <v>26</v>
      </c>
      <c r="T341" s="6"/>
    </row>
    <row r="342" spans="1:20" x14ac:dyDescent="0.25">
      <c r="A342" s="5">
        <f>335</f>
      </c>
      <c r="B342" s="5" t="s">
        <v>360</v>
      </c>
      <c r="C342" s="5" t="s">
        <v>26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6">
        <f>336</f>
      </c>
      <c r="B343" s="6" t="s">
        <v>361</v>
      </c>
      <c r="C343" s="6" t="s">
        <v>26</v>
      </c>
      <c r="D343" s="6" t="s">
        <v>26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10</v>
      </c>
      <c r="Q343" s="6">
        <v>0</v>
      </c>
      <c r="R343" s="6">
        <v>0</v>
      </c>
      <c r="S343" s="6" t="s">
        <v>26</v>
      </c>
      <c r="T343" s="6"/>
    </row>
    <row r="344" spans="1:20" x14ac:dyDescent="0.25">
      <c r="A344" s="5">
        <f>337</f>
      </c>
      <c r="B344" s="5" t="s">
        <v>362</v>
      </c>
      <c r="C344" s="5" t="s">
        <v>26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6">
        <f>338</f>
      </c>
      <c r="B345" s="6" t="s">
        <v>363</v>
      </c>
      <c r="C345" s="6" t="s">
        <v>26</v>
      </c>
      <c r="D345" s="6" t="s">
        <v>26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10</v>
      </c>
      <c r="Q345" s="6">
        <v>0</v>
      </c>
      <c r="R345" s="6">
        <v>0</v>
      </c>
      <c r="S345" s="6" t="s">
        <v>26</v>
      </c>
      <c r="T345" s="6"/>
    </row>
    <row r="346" spans="1:20" x14ac:dyDescent="0.25">
      <c r="A346" s="5">
        <f>339</f>
      </c>
      <c r="B346" s="5" t="s">
        <v>364</v>
      </c>
      <c r="C346" s="5" t="s">
        <v>26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6">
        <f>340</f>
      </c>
      <c r="B347" s="6" t="s">
        <v>365</v>
      </c>
      <c r="C347" s="6" t="s">
        <v>26</v>
      </c>
      <c r="D347" s="6" t="s">
        <v>26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10</v>
      </c>
      <c r="Q347" s="6">
        <v>0</v>
      </c>
      <c r="R347" s="6">
        <v>0</v>
      </c>
      <c r="S347" s="6" t="s">
        <v>26</v>
      </c>
      <c r="T347" s="6"/>
    </row>
    <row r="348" spans="1:20" x14ac:dyDescent="0.25">
      <c r="A348" s="5">
        <f>341</f>
      </c>
      <c r="B348" s="5" t="s">
        <v>366</v>
      </c>
      <c r="C348" s="5" t="s">
        <v>26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6">
        <f>342</f>
      </c>
      <c r="B349" s="6" t="s">
        <v>367</v>
      </c>
      <c r="C349" s="6" t="s">
        <v>26</v>
      </c>
      <c r="D349" s="6" t="s">
        <v>26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10</v>
      </c>
      <c r="Q349" s="6">
        <v>0</v>
      </c>
      <c r="R349" s="6">
        <v>0</v>
      </c>
      <c r="S349" s="6" t="s">
        <v>26</v>
      </c>
      <c r="T349" s="6"/>
    </row>
    <row r="350" spans="1:20" x14ac:dyDescent="0.25">
      <c r="A350" s="5">
        <f>343</f>
      </c>
      <c r="B350" s="5" t="s">
        <v>368</v>
      </c>
      <c r="C350" s="5" t="s">
        <v>26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6">
        <f>344</f>
      </c>
      <c r="B351" s="6" t="s">
        <v>369</v>
      </c>
      <c r="C351" s="6" t="s">
        <v>26</v>
      </c>
      <c r="D351" s="6" t="s">
        <v>26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10</v>
      </c>
      <c r="Q351" s="6">
        <v>0</v>
      </c>
      <c r="R351" s="6">
        <v>0</v>
      </c>
      <c r="S351" s="6" t="s">
        <v>26</v>
      </c>
      <c r="T351" s="6"/>
    </row>
    <row r="352" spans="1:20" x14ac:dyDescent="0.25">
      <c r="A352" s="5">
        <f>345</f>
      </c>
      <c r="B352" s="5" t="s">
        <v>370</v>
      </c>
      <c r="C352" s="5" t="s">
        <v>26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6">
        <f>346</f>
      </c>
      <c r="B353" s="6" t="s">
        <v>371</v>
      </c>
      <c r="C353" s="6" t="s">
        <v>26</v>
      </c>
      <c r="D353" s="6" t="s">
        <v>26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10</v>
      </c>
      <c r="Q353" s="6">
        <v>0</v>
      </c>
      <c r="R353" s="6">
        <v>0</v>
      </c>
      <c r="S353" s="6" t="s">
        <v>26</v>
      </c>
      <c r="T353" s="6"/>
    </row>
    <row r="354" spans="1:20" x14ac:dyDescent="0.25">
      <c r="A354" s="5">
        <f>347</f>
      </c>
      <c r="B354" s="5" t="s">
        <v>372</v>
      </c>
      <c r="C354" s="5" t="s">
        <v>26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6">
        <f>348</f>
      </c>
      <c r="B355" s="6" t="s">
        <v>373</v>
      </c>
      <c r="C355" s="6" t="s">
        <v>26</v>
      </c>
      <c r="D355" s="6" t="s">
        <v>26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10</v>
      </c>
      <c r="Q355" s="6">
        <v>0</v>
      </c>
      <c r="R355" s="6">
        <v>0</v>
      </c>
      <c r="S355" s="6" t="s">
        <v>26</v>
      </c>
      <c r="T355" s="6"/>
    </row>
    <row r="356" spans="1:20" x14ac:dyDescent="0.25">
      <c r="A356" s="5">
        <f>349</f>
      </c>
      <c r="B356" s="5" t="s">
        <v>374</v>
      </c>
      <c r="C356" s="5" t="s">
        <v>26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6">
        <f>350</f>
      </c>
      <c r="B357" s="6" t="s">
        <v>375</v>
      </c>
      <c r="C357" s="6" t="s">
        <v>26</v>
      </c>
      <c r="D357" s="6" t="s">
        <v>26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10</v>
      </c>
      <c r="Q357" s="6">
        <v>0</v>
      </c>
      <c r="R357" s="6">
        <v>0</v>
      </c>
      <c r="S357" s="6" t="s">
        <v>26</v>
      </c>
      <c r="T357" s="6"/>
    </row>
    <row r="358" spans="1:20" x14ac:dyDescent="0.25">
      <c r="A358" s="5">
        <f>351</f>
      </c>
      <c r="B358" s="5" t="s">
        <v>376</v>
      </c>
      <c r="C358" s="5" t="s">
        <v>26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6">
        <f>352</f>
      </c>
      <c r="B359" s="6" t="s">
        <v>377</v>
      </c>
      <c r="C359" s="6" t="s">
        <v>26</v>
      </c>
      <c r="D359" s="6" t="s">
        <v>26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10</v>
      </c>
      <c r="Q359" s="6">
        <v>0</v>
      </c>
      <c r="R359" s="6">
        <v>0</v>
      </c>
      <c r="S359" s="6" t="s">
        <v>26</v>
      </c>
      <c r="T359" s="6"/>
    </row>
    <row r="360" spans="1:20" x14ac:dyDescent="0.25">
      <c r="A360" s="5">
        <f>353</f>
      </c>
      <c r="B360" s="5" t="s">
        <v>378</v>
      </c>
      <c r="C360" s="5" t="s">
        <v>26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6">
        <f>354</f>
      </c>
      <c r="B361" s="6" t="s">
        <v>379</v>
      </c>
      <c r="C361" s="6" t="s">
        <v>26</v>
      </c>
      <c r="D361" s="6" t="s">
        <v>26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10</v>
      </c>
      <c r="Q361" s="6">
        <v>0</v>
      </c>
      <c r="R361" s="6">
        <v>0</v>
      </c>
      <c r="S361" s="6" t="s">
        <v>26</v>
      </c>
      <c r="T361" s="6"/>
    </row>
    <row r="362" spans="1:20" x14ac:dyDescent="0.25">
      <c r="A362" s="5">
        <f>355</f>
      </c>
      <c r="B362" s="5" t="s">
        <v>380</v>
      </c>
      <c r="C362" s="5" t="s">
        <v>26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6">
        <f>356</f>
      </c>
      <c r="B363" s="6" t="s">
        <v>381</v>
      </c>
      <c r="C363" s="6" t="s">
        <v>26</v>
      </c>
      <c r="D363" s="6" t="s">
        <v>26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10</v>
      </c>
      <c r="Q363" s="6">
        <v>0</v>
      </c>
      <c r="R363" s="6">
        <v>0</v>
      </c>
      <c r="S363" s="6" t="s">
        <v>26</v>
      </c>
      <c r="T363" s="6"/>
    </row>
    <row r="364" spans="1:20" x14ac:dyDescent="0.25">
      <c r="A364" s="5">
        <f>357</f>
      </c>
      <c r="B364" s="5" t="s">
        <v>382</v>
      </c>
      <c r="C364" s="5" t="s">
        <v>26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6">
        <f>358</f>
      </c>
      <c r="B365" s="6" t="s">
        <v>383</v>
      </c>
      <c r="C365" s="6" t="s">
        <v>26</v>
      </c>
      <c r="D365" s="6" t="s">
        <v>26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10</v>
      </c>
      <c r="Q365" s="6">
        <v>0</v>
      </c>
      <c r="R365" s="6">
        <v>0</v>
      </c>
      <c r="S365" s="6" t="s">
        <v>26</v>
      </c>
      <c r="T365" s="6"/>
    </row>
    <row r="366" spans="1:20" x14ac:dyDescent="0.25">
      <c r="A366" s="5">
        <f>359</f>
      </c>
      <c r="B366" s="5" t="s">
        <v>384</v>
      </c>
      <c r="C366" s="5" t="s">
        <v>26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6">
        <f>360</f>
      </c>
      <c r="B367" s="6" t="s">
        <v>385</v>
      </c>
      <c r="C367" s="6" t="s">
        <v>26</v>
      </c>
      <c r="D367" s="6" t="s">
        <v>26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10</v>
      </c>
      <c r="Q367" s="6">
        <v>0</v>
      </c>
      <c r="R367" s="6">
        <v>0</v>
      </c>
      <c r="S367" s="6" t="s">
        <v>26</v>
      </c>
      <c r="T367" s="6"/>
    </row>
    <row r="368" spans="1:20" x14ac:dyDescent="0.25">
      <c r="A368" s="5">
        <f>361</f>
      </c>
      <c r="B368" s="5" t="s">
        <v>386</v>
      </c>
      <c r="C368" s="5" t="s">
        <v>26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6">
        <f>362</f>
      </c>
      <c r="B369" s="6" t="s">
        <v>387</v>
      </c>
      <c r="C369" s="6" t="s">
        <v>26</v>
      </c>
      <c r="D369" s="6" t="s">
        <v>26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10</v>
      </c>
      <c r="Q369" s="6">
        <v>0</v>
      </c>
      <c r="R369" s="6">
        <v>0</v>
      </c>
      <c r="S369" s="6" t="s">
        <v>26</v>
      </c>
      <c r="T369" s="6"/>
    </row>
    <row r="370" spans="1:20" x14ac:dyDescent="0.25">
      <c r="A370" s="5">
        <f>363</f>
      </c>
      <c r="B370" s="5" t="s">
        <v>388</v>
      </c>
      <c r="C370" s="5" t="s">
        <v>26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6">
        <f>364</f>
      </c>
      <c r="B371" s="6" t="s">
        <v>389</v>
      </c>
      <c r="C371" s="6" t="s">
        <v>26</v>
      </c>
      <c r="D371" s="6" t="s">
        <v>26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10</v>
      </c>
      <c r="Q371" s="6">
        <v>0</v>
      </c>
      <c r="R371" s="6">
        <v>0</v>
      </c>
      <c r="S371" s="6" t="s">
        <v>26</v>
      </c>
      <c r="T371" s="6"/>
    </row>
    <row r="372" spans="1:20" x14ac:dyDescent="0.25">
      <c r="A372" s="5">
        <f>365</f>
      </c>
      <c r="B372" s="5" t="s">
        <v>390</v>
      </c>
      <c r="C372" s="5" t="s">
        <v>26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6">
        <f>366</f>
      </c>
      <c r="B373" s="6" t="s">
        <v>391</v>
      </c>
      <c r="C373" s="6" t="s">
        <v>26</v>
      </c>
      <c r="D373" s="6" t="s">
        <v>26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10</v>
      </c>
      <c r="Q373" s="6">
        <v>0</v>
      </c>
      <c r="R373" s="6">
        <v>0</v>
      </c>
      <c r="S373" s="6" t="s">
        <v>26</v>
      </c>
      <c r="T373" s="6"/>
    </row>
    <row r="374" spans="1:20" x14ac:dyDescent="0.25">
      <c r="A374" s="5">
        <f>367</f>
      </c>
      <c r="B374" s="5" t="s">
        <v>392</v>
      </c>
      <c r="C374" s="5" t="s">
        <v>26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6">
        <f>368</f>
      </c>
      <c r="B375" s="6" t="s">
        <v>393</v>
      </c>
      <c r="C375" s="6" t="s">
        <v>26</v>
      </c>
      <c r="D375" s="6" t="s">
        <v>26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10</v>
      </c>
      <c r="Q375" s="6">
        <v>0</v>
      </c>
      <c r="R375" s="6">
        <v>0</v>
      </c>
      <c r="S375" s="6" t="s">
        <v>26</v>
      </c>
      <c r="T375" s="6"/>
    </row>
    <row r="376" spans="1:20" x14ac:dyDescent="0.25">
      <c r="A376" s="5">
        <f>369</f>
      </c>
      <c r="B376" s="5" t="s">
        <v>394</v>
      </c>
      <c r="C376" s="5" t="s">
        <v>26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6">
        <f>370</f>
      </c>
      <c r="B377" s="6" t="s">
        <v>395</v>
      </c>
      <c r="C377" s="6" t="s">
        <v>26</v>
      </c>
      <c r="D377" s="6" t="s">
        <v>26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10</v>
      </c>
      <c r="Q377" s="6">
        <v>0</v>
      </c>
      <c r="R377" s="6">
        <v>0</v>
      </c>
      <c r="S377" s="6" t="s">
        <v>26</v>
      </c>
      <c r="T377" s="6"/>
    </row>
    <row r="378" spans="1:20" x14ac:dyDescent="0.25">
      <c r="A378" s="5">
        <f>371</f>
      </c>
      <c r="B378" s="5" t="s">
        <v>396</v>
      </c>
      <c r="C378" s="5" t="s">
        <v>26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6">
        <f>372</f>
      </c>
      <c r="B379" s="6" t="s">
        <v>397</v>
      </c>
      <c r="C379" s="6" t="s">
        <v>26</v>
      </c>
      <c r="D379" s="6" t="s">
        <v>26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10</v>
      </c>
      <c r="Q379" s="6">
        <v>0</v>
      </c>
      <c r="R379" s="6">
        <v>0</v>
      </c>
      <c r="S379" s="6" t="s">
        <v>26</v>
      </c>
      <c r="T379" s="6"/>
    </row>
    <row r="380" spans="1:20" x14ac:dyDescent="0.25">
      <c r="A380" s="5">
        <f>373</f>
      </c>
      <c r="B380" s="5" t="s">
        <v>398</v>
      </c>
      <c r="C380" s="5" t="s">
        <v>26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6">
        <f>374</f>
      </c>
      <c r="B381" s="6" t="s">
        <v>399</v>
      </c>
      <c r="C381" s="6" t="s">
        <v>26</v>
      </c>
      <c r="D381" s="6" t="s">
        <v>26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10</v>
      </c>
      <c r="Q381" s="6">
        <v>0</v>
      </c>
      <c r="R381" s="6">
        <v>0</v>
      </c>
      <c r="S381" s="6" t="s">
        <v>26</v>
      </c>
      <c r="T381" s="6"/>
    </row>
    <row r="382" spans="1:20" x14ac:dyDescent="0.25">
      <c r="A382" s="5">
        <f>375</f>
      </c>
      <c r="B382" s="5" t="s">
        <v>400</v>
      </c>
      <c r="C382" s="5" t="s">
        <v>26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6">
        <f>376</f>
      </c>
      <c r="B383" s="6" t="s">
        <v>401</v>
      </c>
      <c r="C383" s="6" t="s">
        <v>26</v>
      </c>
      <c r="D383" s="6" t="s">
        <v>26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10</v>
      </c>
      <c r="Q383" s="6">
        <v>0</v>
      </c>
      <c r="R383" s="6">
        <v>0</v>
      </c>
      <c r="S383" s="6" t="s">
        <v>26</v>
      </c>
      <c r="T383" s="6"/>
    </row>
    <row r="384" spans="1:20" x14ac:dyDescent="0.25">
      <c r="A384" s="5">
        <f>377</f>
      </c>
      <c r="B384" s="5" t="s">
        <v>402</v>
      </c>
      <c r="C384" s="5" t="s">
        <v>26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6">
        <f>378</f>
      </c>
      <c r="B385" s="6" t="s">
        <v>403</v>
      </c>
      <c r="C385" s="6" t="s">
        <v>26</v>
      </c>
      <c r="D385" s="6" t="s">
        <v>26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10</v>
      </c>
      <c r="Q385" s="6">
        <v>0</v>
      </c>
      <c r="R385" s="6">
        <v>0</v>
      </c>
      <c r="S385" s="6" t="s">
        <v>26</v>
      </c>
      <c r="T385" s="6"/>
    </row>
    <row r="386" spans="1:20" x14ac:dyDescent="0.25">
      <c r="A386" s="5">
        <f>379</f>
      </c>
      <c r="B386" s="5" t="s">
        <v>404</v>
      </c>
      <c r="C386" s="5" t="s">
        <v>26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6">
        <f>380</f>
      </c>
      <c r="B387" s="6" t="s">
        <v>405</v>
      </c>
      <c r="C387" s="6" t="s">
        <v>26</v>
      </c>
      <c r="D387" s="6" t="s">
        <v>26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10</v>
      </c>
      <c r="Q387" s="6">
        <v>0</v>
      </c>
      <c r="R387" s="6">
        <v>0</v>
      </c>
      <c r="S387" s="6" t="s">
        <v>26</v>
      </c>
      <c r="T387" s="6"/>
    </row>
    <row r="388" spans="1:20" x14ac:dyDescent="0.25">
      <c r="A388" s="5">
        <f>381</f>
      </c>
      <c r="B388" s="5" t="s">
        <v>406</v>
      </c>
      <c r="C388" s="5" t="s">
        <v>26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6">
        <f>382</f>
      </c>
      <c r="B389" s="6" t="s">
        <v>407</v>
      </c>
      <c r="C389" s="6" t="s">
        <v>26</v>
      </c>
      <c r="D389" s="6" t="s">
        <v>26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10</v>
      </c>
      <c r="Q389" s="6">
        <v>0</v>
      </c>
      <c r="R389" s="6">
        <v>0</v>
      </c>
      <c r="S389" s="6" t="s">
        <v>26</v>
      </c>
      <c r="T389" s="6"/>
    </row>
    <row r="390" spans="1:20" x14ac:dyDescent="0.25">
      <c r="A390" s="5">
        <f>383</f>
      </c>
      <c r="B390" s="5" t="s">
        <v>408</v>
      </c>
      <c r="C390" s="5" t="s">
        <v>26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6">
        <f>384</f>
      </c>
      <c r="B391" s="6" t="s">
        <v>409</v>
      </c>
      <c r="C391" s="6" t="s">
        <v>26</v>
      </c>
      <c r="D391" s="6" t="s">
        <v>26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10</v>
      </c>
      <c r="Q391" s="6">
        <v>0</v>
      </c>
      <c r="R391" s="6">
        <v>0</v>
      </c>
      <c r="S391" s="6" t="s">
        <v>26</v>
      </c>
      <c r="T391" s="6"/>
    </row>
    <row r="392" spans="1:20" x14ac:dyDescent="0.25">
      <c r="A392" s="5">
        <f>385</f>
      </c>
      <c r="B392" s="5" t="s">
        <v>410</v>
      </c>
      <c r="C392" s="5" t="s">
        <v>26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6">
        <f>386</f>
      </c>
      <c r="B393" s="6" t="s">
        <v>411</v>
      </c>
      <c r="C393" s="6" t="s">
        <v>26</v>
      </c>
      <c r="D393" s="6" t="s">
        <v>26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10</v>
      </c>
      <c r="Q393" s="6">
        <v>0</v>
      </c>
      <c r="R393" s="6">
        <v>0</v>
      </c>
      <c r="S393" s="6" t="s">
        <v>26</v>
      </c>
      <c r="T393" s="6"/>
    </row>
    <row r="394" spans="1:20" x14ac:dyDescent="0.25">
      <c r="A394" s="5">
        <f>387</f>
      </c>
      <c r="B394" s="5" t="s">
        <v>412</v>
      </c>
      <c r="C394" s="5" t="s">
        <v>26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6">
        <f>388</f>
      </c>
      <c r="B395" s="6" t="s">
        <v>413</v>
      </c>
      <c r="C395" s="6" t="s">
        <v>26</v>
      </c>
      <c r="D395" s="6" t="s">
        <v>26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10</v>
      </c>
      <c r="Q395" s="6">
        <v>0</v>
      </c>
      <c r="R395" s="6">
        <v>0</v>
      </c>
      <c r="S395" s="6" t="s">
        <v>26</v>
      </c>
      <c r="T395" s="6"/>
    </row>
    <row r="396" spans="1:20" x14ac:dyDescent="0.25">
      <c r="A396" s="5">
        <f>389</f>
      </c>
      <c r="B396" s="5" t="s">
        <v>414</v>
      </c>
      <c r="C396" s="5" t="s">
        <v>26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6">
        <f>390</f>
      </c>
      <c r="B397" s="6" t="s">
        <v>415</v>
      </c>
      <c r="C397" s="6" t="s">
        <v>26</v>
      </c>
      <c r="D397" s="6" t="s">
        <v>26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10</v>
      </c>
      <c r="Q397" s="6">
        <v>0</v>
      </c>
      <c r="R397" s="6">
        <v>0</v>
      </c>
      <c r="S397" s="6" t="s">
        <v>26</v>
      </c>
      <c r="T397" s="6"/>
    </row>
    <row r="398" spans="1:20" x14ac:dyDescent="0.25">
      <c r="A398" s="5">
        <f>391</f>
      </c>
      <c r="B398" s="5" t="s">
        <v>416</v>
      </c>
      <c r="C398" s="5" t="s">
        <v>26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6">
        <f>392</f>
      </c>
      <c r="B399" s="6" t="s">
        <v>417</v>
      </c>
      <c r="C399" s="6" t="s">
        <v>26</v>
      </c>
      <c r="D399" s="6" t="s">
        <v>26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10</v>
      </c>
      <c r="Q399" s="6">
        <v>0</v>
      </c>
      <c r="R399" s="6">
        <v>0</v>
      </c>
      <c r="S399" s="6" t="s">
        <v>26</v>
      </c>
      <c r="T399" s="6"/>
    </row>
    <row r="400" spans="1:20" x14ac:dyDescent="0.25">
      <c r="A400" s="5">
        <f>393</f>
      </c>
      <c r="B400" s="5" t="s">
        <v>418</v>
      </c>
      <c r="C400" s="5" t="s">
        <v>26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6">
        <f>394</f>
      </c>
      <c r="B401" s="6" t="s">
        <v>419</v>
      </c>
      <c r="C401" s="6" t="s">
        <v>26</v>
      </c>
      <c r="D401" s="6" t="s">
        <v>26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10</v>
      </c>
      <c r="Q401" s="6">
        <v>0</v>
      </c>
      <c r="R401" s="6">
        <v>0</v>
      </c>
      <c r="S401" s="6" t="s">
        <v>26</v>
      </c>
      <c r="T401" s="6"/>
    </row>
    <row r="402" spans="1:20" x14ac:dyDescent="0.25">
      <c r="A402" s="5">
        <f>395</f>
      </c>
      <c r="B402" s="5" t="s">
        <v>420</v>
      </c>
      <c r="C402" s="5" t="s">
        <v>26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6">
        <f>396</f>
      </c>
      <c r="B403" s="6" t="s">
        <v>421</v>
      </c>
      <c r="C403" s="6" t="s">
        <v>26</v>
      </c>
      <c r="D403" s="6" t="s">
        <v>26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10</v>
      </c>
      <c r="Q403" s="6">
        <v>0</v>
      </c>
      <c r="R403" s="6">
        <v>0</v>
      </c>
      <c r="S403" s="6" t="s">
        <v>26</v>
      </c>
      <c r="T403" s="6"/>
    </row>
    <row r="404" spans="1:20" x14ac:dyDescent="0.25">
      <c r="A404" s="5">
        <f>397</f>
      </c>
      <c r="B404" s="5" t="s">
        <v>422</v>
      </c>
      <c r="C404" s="5" t="s">
        <v>26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6">
        <f>398</f>
      </c>
      <c r="B405" s="6" t="s">
        <v>423</v>
      </c>
      <c r="C405" s="6" t="s">
        <v>26</v>
      </c>
      <c r="D405" s="6" t="s">
        <v>26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10</v>
      </c>
      <c r="Q405" s="6">
        <v>0</v>
      </c>
      <c r="R405" s="6">
        <v>0</v>
      </c>
      <c r="S405" s="6" t="s">
        <v>26</v>
      </c>
      <c r="T405" s="6"/>
    </row>
    <row r="406" spans="1:20" x14ac:dyDescent="0.25">
      <c r="A406" s="5">
        <f>399</f>
      </c>
      <c r="B406" s="5" t="s">
        <v>424</v>
      </c>
      <c r="C406" s="5" t="s">
        <v>26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6">
        <f>400</f>
      </c>
      <c r="B407" s="6" t="s">
        <v>425</v>
      </c>
      <c r="C407" s="6" t="s">
        <v>26</v>
      </c>
      <c r="D407" s="6" t="s">
        <v>26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10</v>
      </c>
      <c r="Q407" s="6">
        <v>0</v>
      </c>
      <c r="R407" s="6">
        <v>0</v>
      </c>
      <c r="S407" s="6" t="s">
        <v>26</v>
      </c>
      <c r="T407" s="6"/>
    </row>
    <row r="408" spans="1:20" x14ac:dyDescent="0.25">
      <c r="A408" s="5">
        <f>401</f>
      </c>
      <c r="B408" s="5" t="s">
        <v>426</v>
      </c>
      <c r="C408" s="5" t="s">
        <v>26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6">
        <f>402</f>
      </c>
      <c r="B409" s="6" t="s">
        <v>427</v>
      </c>
      <c r="C409" s="6" t="s">
        <v>26</v>
      </c>
      <c r="D409" s="6" t="s">
        <v>26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10</v>
      </c>
      <c r="Q409" s="6">
        <v>0</v>
      </c>
      <c r="R409" s="6">
        <v>0</v>
      </c>
      <c r="S409" s="6" t="s">
        <v>26</v>
      </c>
      <c r="T409" s="6"/>
    </row>
    <row r="410" spans="1:20" x14ac:dyDescent="0.25">
      <c r="A410" s="5">
        <f>403</f>
      </c>
      <c r="B410" s="5" t="s">
        <v>428</v>
      </c>
      <c r="C410" s="5" t="s">
        <v>26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6">
        <f>404</f>
      </c>
      <c r="B411" s="6" t="s">
        <v>429</v>
      </c>
      <c r="C411" s="6" t="s">
        <v>26</v>
      </c>
      <c r="D411" s="6" t="s">
        <v>26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10</v>
      </c>
      <c r="Q411" s="6">
        <v>0</v>
      </c>
      <c r="R411" s="6">
        <v>0</v>
      </c>
      <c r="S411" s="6" t="s">
        <v>26</v>
      </c>
      <c r="T411" s="6"/>
    </row>
    <row r="412" spans="1:20" x14ac:dyDescent="0.25">
      <c r="A412" s="5">
        <f>405</f>
      </c>
      <c r="B412" s="5" t="s">
        <v>430</v>
      </c>
      <c r="C412" s="5" t="s">
        <v>26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6">
        <f>406</f>
      </c>
      <c r="B413" s="6" t="s">
        <v>431</v>
      </c>
      <c r="C413" s="6" t="s">
        <v>26</v>
      </c>
      <c r="D413" s="6" t="s">
        <v>26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10</v>
      </c>
      <c r="Q413" s="6">
        <v>0</v>
      </c>
      <c r="R413" s="6">
        <v>0</v>
      </c>
      <c r="S413" s="6" t="s">
        <v>26</v>
      </c>
      <c r="T413" s="6"/>
    </row>
    <row r="414" spans="1:20" x14ac:dyDescent="0.25">
      <c r="A414" s="5">
        <f>407</f>
      </c>
      <c r="B414" s="5" t="s">
        <v>432</v>
      </c>
      <c r="C414" s="5" t="s">
        <v>26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6">
        <f>408</f>
      </c>
      <c r="B415" s="6" t="s">
        <v>433</v>
      </c>
      <c r="C415" s="6" t="s">
        <v>26</v>
      </c>
      <c r="D415" s="6" t="s">
        <v>26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10</v>
      </c>
      <c r="Q415" s="6">
        <v>0</v>
      </c>
      <c r="R415" s="6">
        <v>0</v>
      </c>
      <c r="S415" s="6" t="s">
        <v>26</v>
      </c>
      <c r="T415" s="6"/>
    </row>
    <row r="416" spans="1:20" x14ac:dyDescent="0.25">
      <c r="A416" s="5">
        <f>409</f>
      </c>
      <c r="B416" s="5" t="s">
        <v>434</v>
      </c>
      <c r="C416" s="5" t="s">
        <v>26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6">
        <f>410</f>
      </c>
      <c r="B417" s="6" t="s">
        <v>435</v>
      </c>
      <c r="C417" s="6" t="s">
        <v>26</v>
      </c>
      <c r="D417" s="6" t="s">
        <v>26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10</v>
      </c>
      <c r="Q417" s="6">
        <v>0</v>
      </c>
      <c r="R417" s="6">
        <v>0</v>
      </c>
      <c r="S417" s="6" t="s">
        <v>26</v>
      </c>
      <c r="T417" s="6"/>
    </row>
    <row r="418" spans="1:20" x14ac:dyDescent="0.25">
      <c r="A418" s="5">
        <f>411</f>
      </c>
      <c r="B418" s="5" t="s">
        <v>436</v>
      </c>
      <c r="C418" s="5" t="s">
        <v>26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6">
        <f>412</f>
      </c>
      <c r="B419" s="6" t="s">
        <v>437</v>
      </c>
      <c r="C419" s="6" t="s">
        <v>26</v>
      </c>
      <c r="D419" s="6" t="s">
        <v>26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10</v>
      </c>
      <c r="Q419" s="6">
        <v>0</v>
      </c>
      <c r="R419" s="6">
        <v>0</v>
      </c>
      <c r="S419" s="6" t="s">
        <v>26</v>
      </c>
      <c r="T419" s="6"/>
    </row>
    <row r="420" spans="1:20" x14ac:dyDescent="0.25">
      <c r="A420" s="5">
        <f>413</f>
      </c>
      <c r="B420" s="5" t="s">
        <v>438</v>
      </c>
      <c r="C420" s="5" t="s">
        <v>26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6">
        <f>414</f>
      </c>
      <c r="B421" s="6" t="s">
        <v>439</v>
      </c>
      <c r="C421" s="6" t="s">
        <v>26</v>
      </c>
      <c r="D421" s="6" t="s">
        <v>26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10</v>
      </c>
      <c r="Q421" s="6">
        <v>0</v>
      </c>
      <c r="R421" s="6">
        <v>0</v>
      </c>
      <c r="S421" s="6" t="s">
        <v>26</v>
      </c>
      <c r="T421" s="6"/>
    </row>
    <row r="422" spans="1:20" x14ac:dyDescent="0.25">
      <c r="A422" s="5">
        <f>415</f>
      </c>
      <c r="B422" s="5" t="s">
        <v>440</v>
      </c>
      <c r="C422" s="5" t="s">
        <v>26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6">
        <f>416</f>
      </c>
      <c r="B423" s="6" t="s">
        <v>441</v>
      </c>
      <c r="C423" s="6" t="s">
        <v>26</v>
      </c>
      <c r="D423" s="6" t="s">
        <v>26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10</v>
      </c>
      <c r="Q423" s="6">
        <v>0</v>
      </c>
      <c r="R423" s="6">
        <v>0</v>
      </c>
      <c r="S423" s="6" t="s">
        <v>26</v>
      </c>
      <c r="T423" s="6"/>
    </row>
    <row r="424" spans="1:20" x14ac:dyDescent="0.25">
      <c r="A424" s="5">
        <f>417</f>
      </c>
      <c r="B424" s="5" t="s">
        <v>442</v>
      </c>
      <c r="C424" s="5" t="s">
        <v>26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6">
        <f>418</f>
      </c>
      <c r="B425" s="6" t="s">
        <v>443</v>
      </c>
      <c r="C425" s="6" t="s">
        <v>26</v>
      </c>
      <c r="D425" s="6" t="s">
        <v>26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10</v>
      </c>
      <c r="Q425" s="6">
        <v>0</v>
      </c>
      <c r="R425" s="6">
        <v>0</v>
      </c>
      <c r="S425" s="6" t="s">
        <v>26</v>
      </c>
      <c r="T425" s="6"/>
    </row>
    <row r="426" spans="1:20" x14ac:dyDescent="0.25">
      <c r="A426" s="5">
        <f>419</f>
      </c>
      <c r="B426" s="5" t="s">
        <v>444</v>
      </c>
      <c r="C426" s="5" t="s">
        <v>26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6">
        <f>420</f>
      </c>
      <c r="B427" s="6" t="s">
        <v>445</v>
      </c>
      <c r="C427" s="6" t="s">
        <v>26</v>
      </c>
      <c r="D427" s="6" t="s">
        <v>26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10</v>
      </c>
      <c r="Q427" s="6">
        <v>0</v>
      </c>
      <c r="R427" s="6">
        <v>0</v>
      </c>
      <c r="S427" s="6" t="s">
        <v>26</v>
      </c>
      <c r="T427" s="6"/>
    </row>
    <row r="428" spans="1:20" x14ac:dyDescent="0.25">
      <c r="A428" s="5">
        <f>421</f>
      </c>
      <c r="B428" s="5" t="s">
        <v>446</v>
      </c>
      <c r="C428" s="5" t="s">
        <v>26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6">
        <f>422</f>
      </c>
      <c r="B429" s="6" t="s">
        <v>447</v>
      </c>
      <c r="C429" s="6" t="s">
        <v>26</v>
      </c>
      <c r="D429" s="6" t="s">
        <v>26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10</v>
      </c>
      <c r="Q429" s="6">
        <v>0</v>
      </c>
      <c r="R429" s="6">
        <v>0</v>
      </c>
      <c r="S429" s="6" t="s">
        <v>26</v>
      </c>
      <c r="T429" s="6"/>
    </row>
    <row r="430" spans="1:20" x14ac:dyDescent="0.25">
      <c r="A430" s="5">
        <f>423</f>
      </c>
      <c r="B430" s="5" t="s">
        <v>448</v>
      </c>
      <c r="C430" s="5" t="s">
        <v>26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6">
        <f>424</f>
      </c>
      <c r="B431" s="6" t="s">
        <v>449</v>
      </c>
      <c r="C431" s="6" t="s">
        <v>26</v>
      </c>
      <c r="D431" s="6" t="s">
        <v>26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10</v>
      </c>
      <c r="Q431" s="6">
        <v>0</v>
      </c>
      <c r="R431" s="6">
        <v>0</v>
      </c>
      <c r="S431" s="6" t="s">
        <v>26</v>
      </c>
      <c r="T431" s="6"/>
    </row>
    <row r="432" spans="1:20" x14ac:dyDescent="0.25">
      <c r="A432" s="5">
        <f>425</f>
      </c>
      <c r="B432" s="5" t="s">
        <v>450</v>
      </c>
      <c r="C432" s="5" t="s">
        <v>26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6">
        <f>426</f>
      </c>
      <c r="B433" s="6" t="s">
        <v>451</v>
      </c>
      <c r="C433" s="6" t="s">
        <v>26</v>
      </c>
      <c r="D433" s="6" t="s">
        <v>26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10</v>
      </c>
      <c r="Q433" s="6">
        <v>0</v>
      </c>
      <c r="R433" s="6">
        <v>0</v>
      </c>
      <c r="S433" s="6" t="s">
        <v>26</v>
      </c>
      <c r="T433" s="6"/>
    </row>
    <row r="434" spans="1:20" x14ac:dyDescent="0.25">
      <c r="A434" s="5">
        <f>427</f>
      </c>
      <c r="B434" s="5" t="s">
        <v>452</v>
      </c>
      <c r="C434" s="5" t="s">
        <v>26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6">
        <f>428</f>
      </c>
      <c r="B435" s="6" t="s">
        <v>453</v>
      </c>
      <c r="C435" s="6" t="s">
        <v>26</v>
      </c>
      <c r="D435" s="6" t="s">
        <v>26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10</v>
      </c>
      <c r="Q435" s="6">
        <v>0</v>
      </c>
      <c r="R435" s="6">
        <v>0</v>
      </c>
      <c r="S435" s="6" t="s">
        <v>26</v>
      </c>
      <c r="T435" s="6"/>
    </row>
    <row r="436" spans="1:20" x14ac:dyDescent="0.25">
      <c r="A436" s="5">
        <f>429</f>
      </c>
      <c r="B436" s="5" t="s">
        <v>454</v>
      </c>
      <c r="C436" s="5" t="s">
        <v>26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6">
        <f>430</f>
      </c>
      <c r="B437" s="6" t="s">
        <v>455</v>
      </c>
      <c r="C437" s="6" t="s">
        <v>26</v>
      </c>
      <c r="D437" s="6" t="s">
        <v>26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10</v>
      </c>
      <c r="Q437" s="6">
        <v>0</v>
      </c>
      <c r="R437" s="6">
        <v>0</v>
      </c>
      <c r="S437" s="6" t="s">
        <v>26</v>
      </c>
      <c r="T437" s="6"/>
    </row>
    <row r="438" spans="1:20" x14ac:dyDescent="0.25">
      <c r="A438" s="5">
        <f>431</f>
      </c>
      <c r="B438" s="5" t="s">
        <v>456</v>
      </c>
      <c r="C438" s="5" t="s">
        <v>26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6">
        <f>432</f>
      </c>
      <c r="B439" s="6" t="s">
        <v>457</v>
      </c>
      <c r="C439" s="6" t="s">
        <v>26</v>
      </c>
      <c r="D439" s="6" t="s">
        <v>26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10</v>
      </c>
      <c r="Q439" s="6">
        <v>0</v>
      </c>
      <c r="R439" s="6">
        <v>0</v>
      </c>
      <c r="S439" s="6" t="s">
        <v>26</v>
      </c>
      <c r="T439" s="6"/>
    </row>
    <row r="440" spans="1:20" x14ac:dyDescent="0.25">
      <c r="A440" s="5">
        <f>433</f>
      </c>
      <c r="B440" s="5" t="s">
        <v>458</v>
      </c>
      <c r="C440" s="5" t="s">
        <v>26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6">
        <f>434</f>
      </c>
      <c r="B441" s="6" t="s">
        <v>459</v>
      </c>
      <c r="C441" s="6" t="s">
        <v>26</v>
      </c>
      <c r="D441" s="6" t="s">
        <v>26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10</v>
      </c>
      <c r="Q441" s="6">
        <v>0</v>
      </c>
      <c r="R441" s="6">
        <v>0</v>
      </c>
      <c r="S441" s="6" t="s">
        <v>26</v>
      </c>
      <c r="T441" s="6"/>
    </row>
    <row r="442" spans="1:20" x14ac:dyDescent="0.25">
      <c r="A442" s="5">
        <f>435</f>
      </c>
      <c r="B442" s="5" t="s">
        <v>460</v>
      </c>
      <c r="C442" s="5" t="s">
        <v>26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6">
        <f>436</f>
      </c>
      <c r="B443" s="6" t="s">
        <v>461</v>
      </c>
      <c r="C443" s="6" t="s">
        <v>26</v>
      </c>
      <c r="D443" s="6" t="s">
        <v>26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10</v>
      </c>
      <c r="Q443" s="6">
        <v>0</v>
      </c>
      <c r="R443" s="6">
        <v>0</v>
      </c>
      <c r="S443" s="6" t="s">
        <v>26</v>
      </c>
      <c r="T443" s="6"/>
    </row>
    <row r="444" spans="1:20" x14ac:dyDescent="0.25">
      <c r="A444" s="5">
        <f>437</f>
      </c>
      <c r="B444" s="5" t="s">
        <v>462</v>
      </c>
      <c r="C444" s="5" t="s">
        <v>26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6">
        <f>438</f>
      </c>
      <c r="B445" s="6" t="s">
        <v>463</v>
      </c>
      <c r="C445" s="6" t="s">
        <v>26</v>
      </c>
      <c r="D445" s="6" t="s">
        <v>26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10</v>
      </c>
      <c r="Q445" s="6">
        <v>0</v>
      </c>
      <c r="R445" s="6">
        <v>0</v>
      </c>
      <c r="S445" s="6" t="s">
        <v>26</v>
      </c>
      <c r="T445" s="6"/>
    </row>
    <row r="446" spans="1:20" x14ac:dyDescent="0.25">
      <c r="A446" s="5">
        <f>439</f>
      </c>
      <c r="B446" s="5" t="s">
        <v>464</v>
      </c>
      <c r="C446" s="5" t="s">
        <v>26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6">
        <f>440</f>
      </c>
      <c r="B447" s="6" t="s">
        <v>465</v>
      </c>
      <c r="C447" s="6" t="s">
        <v>26</v>
      </c>
      <c r="D447" s="6" t="s">
        <v>26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10</v>
      </c>
      <c r="Q447" s="6">
        <v>0</v>
      </c>
      <c r="R447" s="6">
        <v>0</v>
      </c>
      <c r="S447" s="6" t="s">
        <v>26</v>
      </c>
      <c r="T447" s="6"/>
    </row>
    <row r="448" spans="1:20" x14ac:dyDescent="0.25">
      <c r="A448" s="5">
        <f>441</f>
      </c>
      <c r="B448" s="5" t="s">
        <v>466</v>
      </c>
      <c r="C448" s="5" t="s">
        <v>26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6">
        <f>442</f>
      </c>
      <c r="B449" s="6" t="s">
        <v>467</v>
      </c>
      <c r="C449" s="6" t="s">
        <v>26</v>
      </c>
      <c r="D449" s="6" t="s">
        <v>26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10</v>
      </c>
      <c r="Q449" s="6">
        <v>0</v>
      </c>
      <c r="R449" s="6">
        <v>0</v>
      </c>
      <c r="S449" s="6" t="s">
        <v>26</v>
      </c>
      <c r="T449" s="6"/>
    </row>
    <row r="450" spans="1:20" x14ac:dyDescent="0.25">
      <c r="A450" s="5">
        <f>443</f>
      </c>
      <c r="B450" s="5" t="s">
        <v>468</v>
      </c>
      <c r="C450" s="5" t="s">
        <v>26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6">
        <f>444</f>
      </c>
      <c r="B451" s="6" t="s">
        <v>469</v>
      </c>
      <c r="C451" s="6" t="s">
        <v>26</v>
      </c>
      <c r="D451" s="6" t="s">
        <v>26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10</v>
      </c>
      <c r="Q451" s="6">
        <v>0</v>
      </c>
      <c r="R451" s="6">
        <v>0</v>
      </c>
      <c r="S451" s="6" t="s">
        <v>26</v>
      </c>
      <c r="T451" s="6"/>
    </row>
    <row r="452" spans="1:20" x14ac:dyDescent="0.25">
      <c r="A452" s="5">
        <f>445</f>
      </c>
      <c r="B452" s="5" t="s">
        <v>470</v>
      </c>
      <c r="C452" s="5" t="s">
        <v>26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6">
        <f>446</f>
      </c>
      <c r="B453" s="6" t="s">
        <v>471</v>
      </c>
      <c r="C453" s="6" t="s">
        <v>26</v>
      </c>
      <c r="D453" s="6" t="s">
        <v>26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10</v>
      </c>
      <c r="Q453" s="6">
        <v>0</v>
      </c>
      <c r="R453" s="6">
        <v>0</v>
      </c>
      <c r="S453" s="6" t="s">
        <v>26</v>
      </c>
      <c r="T453" s="6"/>
    </row>
    <row r="454" spans="1:20" x14ac:dyDescent="0.25">
      <c r="A454" s="5">
        <f>447</f>
      </c>
      <c r="B454" s="5" t="s">
        <v>472</v>
      </c>
      <c r="C454" s="5" t="s">
        <v>26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6">
        <f>448</f>
      </c>
      <c r="B455" s="6" t="s">
        <v>473</v>
      </c>
      <c r="C455" s="6" t="s">
        <v>26</v>
      </c>
      <c r="D455" s="6" t="s">
        <v>26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10</v>
      </c>
      <c r="Q455" s="6">
        <v>0</v>
      </c>
      <c r="R455" s="6">
        <v>0</v>
      </c>
      <c r="S455" s="6" t="s">
        <v>26</v>
      </c>
      <c r="T455" s="6"/>
    </row>
    <row r="456" spans="1:20" x14ac:dyDescent="0.25">
      <c r="A456" s="5">
        <f>449</f>
      </c>
      <c r="B456" s="5" t="s">
        <v>474</v>
      </c>
      <c r="C456" s="5" t="s">
        <v>26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6">
        <f>450</f>
      </c>
      <c r="B457" s="6" t="s">
        <v>475</v>
      </c>
      <c r="C457" s="6" t="s">
        <v>26</v>
      </c>
      <c r="D457" s="6" t="s">
        <v>26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10</v>
      </c>
      <c r="Q457" s="6">
        <v>0</v>
      </c>
      <c r="R457" s="6">
        <v>0</v>
      </c>
      <c r="S457" s="6" t="s">
        <v>26</v>
      </c>
      <c r="T457" s="6"/>
    </row>
    <row r="458" spans="1:20" x14ac:dyDescent="0.25">
      <c r="A458" s="5">
        <f>451</f>
      </c>
      <c r="B458" s="5" t="s">
        <v>476</v>
      </c>
      <c r="C458" s="5" t="s">
        <v>26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6">
        <f>452</f>
      </c>
      <c r="B459" s="6" t="s">
        <v>477</v>
      </c>
      <c r="C459" s="6" t="s">
        <v>26</v>
      </c>
      <c r="D459" s="6" t="s">
        <v>26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10</v>
      </c>
      <c r="Q459" s="6">
        <v>0</v>
      </c>
      <c r="R459" s="6">
        <v>0</v>
      </c>
      <c r="S459" s="6" t="s">
        <v>26</v>
      </c>
      <c r="T459" s="6"/>
    </row>
    <row r="460" spans="1:20" x14ac:dyDescent="0.25">
      <c r="A460" s="5">
        <f>453</f>
      </c>
      <c r="B460" s="5" t="s">
        <v>478</v>
      </c>
      <c r="C460" s="5" t="s">
        <v>26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6">
        <f>454</f>
      </c>
      <c r="B461" s="6" t="s">
        <v>479</v>
      </c>
      <c r="C461" s="6" t="s">
        <v>26</v>
      </c>
      <c r="D461" s="6" t="s">
        <v>26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10</v>
      </c>
      <c r="Q461" s="6">
        <v>0</v>
      </c>
      <c r="R461" s="6">
        <v>0</v>
      </c>
      <c r="S461" s="6" t="s">
        <v>26</v>
      </c>
      <c r="T461" s="6"/>
    </row>
    <row r="462" spans="1:20" x14ac:dyDescent="0.25">
      <c r="A462" s="5">
        <f>455</f>
      </c>
      <c r="B462" s="5" t="s">
        <v>480</v>
      </c>
      <c r="C462" s="5" t="s">
        <v>26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6">
        <f>456</f>
      </c>
      <c r="B463" s="6" t="s">
        <v>481</v>
      </c>
      <c r="C463" s="6" t="s">
        <v>26</v>
      </c>
      <c r="D463" s="6" t="s">
        <v>26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10</v>
      </c>
      <c r="Q463" s="6">
        <v>0</v>
      </c>
      <c r="R463" s="6">
        <v>0</v>
      </c>
      <c r="S463" s="6" t="s">
        <v>26</v>
      </c>
      <c r="T463" s="6"/>
    </row>
    <row r="464" spans="1:20" x14ac:dyDescent="0.25">
      <c r="A464" s="5">
        <f>457</f>
      </c>
      <c r="B464" s="5" t="s">
        <v>482</v>
      </c>
      <c r="C464" s="5" t="s">
        <v>26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6">
        <f>458</f>
      </c>
      <c r="B465" s="6" t="s">
        <v>483</v>
      </c>
      <c r="C465" s="6" t="s">
        <v>26</v>
      </c>
      <c r="D465" s="6" t="s">
        <v>26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10</v>
      </c>
      <c r="Q465" s="6">
        <v>0</v>
      </c>
      <c r="R465" s="6">
        <v>0</v>
      </c>
      <c r="S465" s="6" t="s">
        <v>26</v>
      </c>
      <c r="T465" s="6"/>
    </row>
    <row r="466" spans="1:20" x14ac:dyDescent="0.25">
      <c r="A466" s="5">
        <f>459</f>
      </c>
      <c r="B466" s="5" t="s">
        <v>484</v>
      </c>
      <c r="C466" s="5" t="s">
        <v>26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6">
        <f>460</f>
      </c>
      <c r="B467" s="6" t="s">
        <v>485</v>
      </c>
      <c r="C467" s="6" t="s">
        <v>26</v>
      </c>
      <c r="D467" s="6" t="s">
        <v>26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10</v>
      </c>
      <c r="Q467" s="6">
        <v>0</v>
      </c>
      <c r="R467" s="6">
        <v>0</v>
      </c>
      <c r="S467" s="6" t="s">
        <v>26</v>
      </c>
      <c r="T467" s="6"/>
    </row>
    <row r="468" spans="1:20" x14ac:dyDescent="0.25">
      <c r="A468" s="5">
        <f>461</f>
      </c>
      <c r="B468" s="5" t="s">
        <v>486</v>
      </c>
      <c r="C468" s="5" t="s">
        <v>26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6">
        <f>462</f>
      </c>
      <c r="B469" s="6" t="s">
        <v>487</v>
      </c>
      <c r="C469" s="6" t="s">
        <v>26</v>
      </c>
      <c r="D469" s="6" t="s">
        <v>26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10</v>
      </c>
      <c r="Q469" s="6">
        <v>0</v>
      </c>
      <c r="R469" s="6">
        <v>0</v>
      </c>
      <c r="S469" s="6" t="s">
        <v>26</v>
      </c>
      <c r="T469" s="6"/>
    </row>
    <row r="470" spans="1:20" x14ac:dyDescent="0.25">
      <c r="A470" s="5">
        <f>463</f>
      </c>
      <c r="B470" s="5" t="s">
        <v>488</v>
      </c>
      <c r="C470" s="5" t="s">
        <v>26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6">
        <f>464</f>
      </c>
      <c r="B471" s="6" t="s">
        <v>489</v>
      </c>
      <c r="C471" s="6" t="s">
        <v>26</v>
      </c>
      <c r="D471" s="6" t="s">
        <v>26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10</v>
      </c>
      <c r="Q471" s="6">
        <v>0</v>
      </c>
      <c r="R471" s="6">
        <v>0</v>
      </c>
      <c r="S471" s="6" t="s">
        <v>26</v>
      </c>
      <c r="T471" s="6"/>
    </row>
    <row r="472" spans="1:20" x14ac:dyDescent="0.25">
      <c r="A472" s="5">
        <f>465</f>
      </c>
      <c r="B472" s="5" t="s">
        <v>490</v>
      </c>
      <c r="C472" s="5" t="s">
        <v>26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6">
        <f>466</f>
      </c>
      <c r="B473" s="6" t="s">
        <v>491</v>
      </c>
      <c r="C473" s="6" t="s">
        <v>26</v>
      </c>
      <c r="D473" s="6" t="s">
        <v>26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10</v>
      </c>
      <c r="Q473" s="6">
        <v>0</v>
      </c>
      <c r="R473" s="6">
        <v>0</v>
      </c>
      <c r="S473" s="6" t="s">
        <v>26</v>
      </c>
      <c r="T473" s="6"/>
    </row>
    <row r="474" spans="1:20" x14ac:dyDescent="0.25">
      <c r="A474" s="5">
        <f>467</f>
      </c>
      <c r="B474" s="5" t="s">
        <v>492</v>
      </c>
      <c r="C474" s="5" t="s">
        <v>26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6">
        <f>468</f>
      </c>
      <c r="B475" s="6" t="s">
        <v>493</v>
      </c>
      <c r="C475" s="6" t="s">
        <v>26</v>
      </c>
      <c r="D475" s="6" t="s">
        <v>26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10</v>
      </c>
      <c r="Q475" s="6">
        <v>0</v>
      </c>
      <c r="R475" s="6">
        <v>0</v>
      </c>
      <c r="S475" s="6" t="s">
        <v>26</v>
      </c>
      <c r="T475" s="6"/>
    </row>
    <row r="476" spans="1:20" x14ac:dyDescent="0.25">
      <c r="A476" s="5">
        <f>469</f>
      </c>
      <c r="B476" s="5" t="s">
        <v>494</v>
      </c>
      <c r="C476" s="5" t="s">
        <v>26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6">
        <f>470</f>
      </c>
      <c r="B477" s="6" t="s">
        <v>495</v>
      </c>
      <c r="C477" s="6" t="s">
        <v>26</v>
      </c>
      <c r="D477" s="6" t="s">
        <v>26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10</v>
      </c>
      <c r="Q477" s="6">
        <v>0</v>
      </c>
      <c r="R477" s="6">
        <v>0</v>
      </c>
      <c r="S477" s="6" t="s">
        <v>26</v>
      </c>
      <c r="T477" s="6"/>
    </row>
    <row r="478" spans="1:20" x14ac:dyDescent="0.25">
      <c r="A478" s="5">
        <f>471</f>
      </c>
      <c r="B478" s="5" t="s">
        <v>496</v>
      </c>
      <c r="C478" s="5" t="s">
        <v>26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6">
        <f>472</f>
      </c>
      <c r="B479" s="6" t="s">
        <v>497</v>
      </c>
      <c r="C479" s="6" t="s">
        <v>26</v>
      </c>
      <c r="D479" s="6" t="s">
        <v>26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10</v>
      </c>
      <c r="Q479" s="6">
        <v>0</v>
      </c>
      <c r="R479" s="6">
        <v>0</v>
      </c>
      <c r="S479" s="6" t="s">
        <v>26</v>
      </c>
      <c r="T479" s="6"/>
    </row>
    <row r="480" spans="1:20" x14ac:dyDescent="0.25">
      <c r="A480" s="5">
        <f>473</f>
      </c>
      <c r="B480" s="5" t="s">
        <v>498</v>
      </c>
      <c r="C480" s="5" t="s">
        <v>26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6">
        <f>474</f>
      </c>
      <c r="B481" s="6" t="s">
        <v>499</v>
      </c>
      <c r="C481" s="6" t="s">
        <v>26</v>
      </c>
      <c r="D481" s="6" t="s">
        <v>26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10</v>
      </c>
      <c r="Q481" s="6">
        <v>0</v>
      </c>
      <c r="R481" s="6">
        <v>0</v>
      </c>
      <c r="S481" s="6" t="s">
        <v>26</v>
      </c>
      <c r="T481" s="6"/>
    </row>
    <row r="482" spans="1:20" x14ac:dyDescent="0.25">
      <c r="A482" s="5">
        <f>475</f>
      </c>
      <c r="B482" s="5" t="s">
        <v>500</v>
      </c>
      <c r="C482" s="5" t="s">
        <v>26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6">
        <f>476</f>
      </c>
      <c r="B483" s="6" t="s">
        <v>501</v>
      </c>
      <c r="C483" s="6" t="s">
        <v>26</v>
      </c>
      <c r="D483" s="6" t="s">
        <v>26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10</v>
      </c>
      <c r="Q483" s="6">
        <v>0</v>
      </c>
      <c r="R483" s="6">
        <v>0</v>
      </c>
      <c r="S483" s="6" t="s">
        <v>26</v>
      </c>
      <c r="T483" s="6"/>
    </row>
    <row r="484" spans="1:20" x14ac:dyDescent="0.25">
      <c r="A484" s="5">
        <f>477</f>
      </c>
      <c r="B484" s="5" t="s">
        <v>502</v>
      </c>
      <c r="C484" s="5" t="s">
        <v>26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6">
        <f>478</f>
      </c>
      <c r="B485" s="6" t="s">
        <v>503</v>
      </c>
      <c r="C485" s="6" t="s">
        <v>26</v>
      </c>
      <c r="D485" s="6" t="s">
        <v>26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10</v>
      </c>
      <c r="Q485" s="6">
        <v>0</v>
      </c>
      <c r="R485" s="6">
        <v>0</v>
      </c>
      <c r="S485" s="6" t="s">
        <v>26</v>
      </c>
      <c r="T485" s="6"/>
    </row>
    <row r="486" spans="1:20" x14ac:dyDescent="0.25">
      <c r="A486" s="5">
        <f>479</f>
      </c>
      <c r="B486" s="5" t="s">
        <v>504</v>
      </c>
      <c r="C486" s="5" t="s">
        <v>26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6">
        <f>480</f>
      </c>
      <c r="B487" s="6" t="s">
        <v>505</v>
      </c>
      <c r="C487" s="6" t="s">
        <v>26</v>
      </c>
      <c r="D487" s="6" t="s">
        <v>26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10</v>
      </c>
      <c r="Q487" s="6">
        <v>0</v>
      </c>
      <c r="R487" s="6">
        <v>0</v>
      </c>
      <c r="S487" s="6" t="s">
        <v>26</v>
      </c>
      <c r="T487" s="6"/>
    </row>
    <row r="488" spans="1:20" x14ac:dyDescent="0.25">
      <c r="A488" s="5">
        <f>481</f>
      </c>
      <c r="B488" s="5" t="s">
        <v>506</v>
      </c>
      <c r="C488" s="5" t="s">
        <v>26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6">
        <f>482</f>
      </c>
      <c r="B489" s="6" t="s">
        <v>507</v>
      </c>
      <c r="C489" s="6" t="s">
        <v>26</v>
      </c>
      <c r="D489" s="6" t="s">
        <v>26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10</v>
      </c>
      <c r="Q489" s="6">
        <v>0</v>
      </c>
      <c r="R489" s="6">
        <v>0</v>
      </c>
      <c r="S489" s="6" t="s">
        <v>26</v>
      </c>
      <c r="T489" s="6"/>
    </row>
    <row r="490" spans="1:20" x14ac:dyDescent="0.25">
      <c r="A490" s="5">
        <f>483</f>
      </c>
      <c r="B490" s="5" t="s">
        <v>508</v>
      </c>
      <c r="C490" s="5" t="s">
        <v>26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6">
        <f>484</f>
      </c>
      <c r="B491" s="6" t="s">
        <v>509</v>
      </c>
      <c r="C491" s="6" t="s">
        <v>26</v>
      </c>
      <c r="D491" s="6" t="s">
        <v>26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10</v>
      </c>
      <c r="Q491" s="6">
        <v>0</v>
      </c>
      <c r="R491" s="6">
        <v>0</v>
      </c>
      <c r="S491" s="6" t="s">
        <v>26</v>
      </c>
      <c r="T491" s="6"/>
    </row>
    <row r="492" spans="1:20" x14ac:dyDescent="0.25">
      <c r="A492" s="5">
        <f>485</f>
      </c>
      <c r="B492" s="5" t="s">
        <v>510</v>
      </c>
      <c r="C492" s="5" t="s">
        <v>26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6">
        <f>486</f>
      </c>
      <c r="B493" s="6" t="s">
        <v>511</v>
      </c>
      <c r="C493" s="6" t="s">
        <v>26</v>
      </c>
      <c r="D493" s="6" t="s">
        <v>26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10</v>
      </c>
      <c r="Q493" s="6">
        <v>0</v>
      </c>
      <c r="R493" s="6">
        <v>0</v>
      </c>
      <c r="S493" s="6" t="s">
        <v>26</v>
      </c>
      <c r="T493" s="6"/>
    </row>
    <row r="494" spans="1:20" x14ac:dyDescent="0.25">
      <c r="A494" s="5">
        <f>487</f>
      </c>
      <c r="B494" s="5" t="s">
        <v>512</v>
      </c>
      <c r="C494" s="5" t="s">
        <v>26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6">
        <f>488</f>
      </c>
      <c r="B495" s="6" t="s">
        <v>513</v>
      </c>
      <c r="C495" s="6" t="s">
        <v>26</v>
      </c>
      <c r="D495" s="6" t="s">
        <v>26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10</v>
      </c>
      <c r="Q495" s="6">
        <v>0</v>
      </c>
      <c r="R495" s="6">
        <v>0</v>
      </c>
      <c r="S495" s="6" t="s">
        <v>26</v>
      </c>
      <c r="T495" s="6"/>
    </row>
    <row r="496" spans="1:20" x14ac:dyDescent="0.25">
      <c r="A496" s="5">
        <f>489</f>
      </c>
      <c r="B496" s="5" t="s">
        <v>514</v>
      </c>
      <c r="C496" s="5" t="s">
        <v>26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6">
        <f>490</f>
      </c>
      <c r="B497" s="6" t="s">
        <v>515</v>
      </c>
      <c r="C497" s="6" t="s">
        <v>26</v>
      </c>
      <c r="D497" s="6" t="s">
        <v>26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10</v>
      </c>
      <c r="Q497" s="6">
        <v>0</v>
      </c>
      <c r="R497" s="6">
        <v>0</v>
      </c>
      <c r="S497" s="6" t="s">
        <v>26</v>
      </c>
      <c r="T497" s="6"/>
    </row>
    <row r="498" spans="1:20" x14ac:dyDescent="0.25">
      <c r="A498" s="5">
        <f>491</f>
      </c>
      <c r="B498" s="5" t="s">
        <v>516</v>
      </c>
      <c r="C498" s="5" t="s">
        <v>26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6">
        <f>492</f>
      </c>
      <c r="B499" s="6" t="s">
        <v>517</v>
      </c>
      <c r="C499" s="6" t="s">
        <v>26</v>
      </c>
      <c r="D499" s="6" t="s">
        <v>26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10</v>
      </c>
      <c r="Q499" s="6">
        <v>0</v>
      </c>
      <c r="R499" s="6">
        <v>0</v>
      </c>
      <c r="S499" s="6" t="s">
        <v>26</v>
      </c>
      <c r="T499" s="6"/>
    </row>
    <row r="500" spans="1:20" x14ac:dyDescent="0.25">
      <c r="A500" s="5">
        <f>493</f>
      </c>
      <c r="B500" s="5" t="s">
        <v>518</v>
      </c>
      <c r="C500" s="5" t="s">
        <v>26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6">
        <f>494</f>
      </c>
      <c r="B501" s="6" t="s">
        <v>519</v>
      </c>
      <c r="C501" s="6" t="s">
        <v>26</v>
      </c>
      <c r="D501" s="6" t="s">
        <v>26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10</v>
      </c>
      <c r="Q501" s="6">
        <v>0</v>
      </c>
      <c r="R501" s="6">
        <v>0</v>
      </c>
      <c r="S501" s="6" t="s">
        <v>26</v>
      </c>
      <c r="T501" s="6"/>
    </row>
    <row r="502" spans="1:20" x14ac:dyDescent="0.25">
      <c r="A502" s="5">
        <f>495</f>
      </c>
      <c r="B502" s="5" t="s">
        <v>520</v>
      </c>
      <c r="C502" s="5" t="s">
        <v>26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6">
        <f>496</f>
      </c>
      <c r="B503" s="6" t="s">
        <v>521</v>
      </c>
      <c r="C503" s="6" t="s">
        <v>26</v>
      </c>
      <c r="D503" s="6" t="s">
        <v>26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10</v>
      </c>
      <c r="Q503" s="6">
        <v>0</v>
      </c>
      <c r="R503" s="6">
        <v>0</v>
      </c>
      <c r="S503" s="6" t="s">
        <v>26</v>
      </c>
      <c r="T503" s="6"/>
    </row>
    <row r="504" spans="1:20" x14ac:dyDescent="0.25">
      <c r="A504" s="5">
        <f>497</f>
      </c>
      <c r="B504" s="5" t="s">
        <v>522</v>
      </c>
      <c r="C504" s="5" t="s">
        <v>26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6">
        <f>498</f>
      </c>
      <c r="B505" s="6" t="s">
        <v>523</v>
      </c>
      <c r="C505" s="6" t="s">
        <v>26</v>
      </c>
      <c r="D505" s="6" t="s">
        <v>26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10</v>
      </c>
      <c r="Q505" s="6">
        <v>0</v>
      </c>
      <c r="R505" s="6">
        <v>0</v>
      </c>
      <c r="S505" s="6" t="s">
        <v>26</v>
      </c>
      <c r="T505" s="6"/>
    </row>
    <row r="506" spans="1:20" x14ac:dyDescent="0.25">
      <c r="A506" s="5">
        <f>499</f>
      </c>
      <c r="B506" s="5" t="s">
        <v>524</v>
      </c>
      <c r="C506" s="5" t="s">
        <v>26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6">
        <f>500</f>
      </c>
      <c r="B507" s="6" t="s">
        <v>525</v>
      </c>
      <c r="C507" s="6" t="s">
        <v>26</v>
      </c>
      <c r="D507" s="6" t="s">
        <v>26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10</v>
      </c>
      <c r="Q507" s="6">
        <v>0</v>
      </c>
      <c r="R507" s="6">
        <v>0</v>
      </c>
      <c r="S507" s="6" t="s">
        <v>26</v>
      </c>
      <c r="T507" s="6"/>
    </row>
    <row r="508" spans="1:20" x14ac:dyDescent="0.25">
      <c r="A508" s="5">
        <f>501</f>
      </c>
      <c r="B508" s="5" t="s">
        <v>526</v>
      </c>
      <c r="C508" s="5" t="s">
        <v>26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6">
        <f>502</f>
      </c>
      <c r="B509" s="6" t="s">
        <v>527</v>
      </c>
      <c r="C509" s="6" t="s">
        <v>26</v>
      </c>
      <c r="D509" s="6" t="s">
        <v>26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10</v>
      </c>
      <c r="Q509" s="6">
        <v>0</v>
      </c>
      <c r="R509" s="6">
        <v>0</v>
      </c>
      <c r="S509" s="6" t="s">
        <v>26</v>
      </c>
      <c r="T509" s="6"/>
    </row>
    <row r="510" spans="1:20" x14ac:dyDescent="0.25">
      <c r="A510" s="5">
        <f>503</f>
      </c>
      <c r="B510" s="5" t="s">
        <v>528</v>
      </c>
      <c r="C510" s="5" t="s">
        <v>26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6">
        <f>504</f>
      </c>
      <c r="B511" s="6" t="s">
        <v>529</v>
      </c>
      <c r="C511" s="6" t="s">
        <v>26</v>
      </c>
      <c r="D511" s="6" t="s">
        <v>26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10</v>
      </c>
      <c r="Q511" s="6">
        <v>0</v>
      </c>
      <c r="R511" s="6">
        <v>0</v>
      </c>
      <c r="S511" s="6" t="s">
        <v>26</v>
      </c>
      <c r="T511" s="6"/>
    </row>
    <row r="512" spans="1:20" x14ac:dyDescent="0.25">
      <c r="A512" s="5">
        <f>505</f>
      </c>
      <c r="B512" s="5" t="s">
        <v>530</v>
      </c>
      <c r="C512" s="5" t="s">
        <v>26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6">
        <f>506</f>
      </c>
      <c r="B513" s="6" t="s">
        <v>531</v>
      </c>
      <c r="C513" s="6" t="s">
        <v>26</v>
      </c>
      <c r="D513" s="6" t="s">
        <v>26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10</v>
      </c>
      <c r="Q513" s="6">
        <v>0</v>
      </c>
      <c r="R513" s="6">
        <v>0</v>
      </c>
      <c r="S513" s="6" t="s">
        <v>26</v>
      </c>
      <c r="T513" s="6"/>
    </row>
    <row r="514" spans="1:20" x14ac:dyDescent="0.25">
      <c r="A514" s="5">
        <f>507</f>
      </c>
      <c r="B514" s="5" t="s">
        <v>532</v>
      </c>
      <c r="C514" s="5" t="s">
        <v>26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6">
        <f>508</f>
      </c>
      <c r="B515" s="6" t="s">
        <v>533</v>
      </c>
      <c r="C515" s="6" t="s">
        <v>26</v>
      </c>
      <c r="D515" s="6" t="s">
        <v>26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10</v>
      </c>
      <c r="Q515" s="6">
        <v>0</v>
      </c>
      <c r="R515" s="6">
        <v>0</v>
      </c>
      <c r="S515" s="6" t="s">
        <v>26</v>
      </c>
      <c r="T515" s="6"/>
    </row>
    <row r="516" spans="1:20" x14ac:dyDescent="0.25">
      <c r="A516" s="5">
        <f>509</f>
      </c>
      <c r="B516" s="5" t="s">
        <v>534</v>
      </c>
      <c r="C516" s="5" t="s">
        <v>26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6">
        <f>510</f>
      </c>
      <c r="B517" s="6" t="s">
        <v>535</v>
      </c>
      <c r="C517" s="6" t="s">
        <v>26</v>
      </c>
      <c r="D517" s="6" t="s">
        <v>26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10</v>
      </c>
      <c r="Q517" s="6">
        <v>0</v>
      </c>
      <c r="R517" s="6">
        <v>0</v>
      </c>
      <c r="S517" s="6" t="s">
        <v>26</v>
      </c>
      <c r="T517" s="6"/>
    </row>
    <row r="518" spans="1:20" x14ac:dyDescent="0.25">
      <c r="A518" s="5">
        <f>511</f>
      </c>
      <c r="B518" s="5" t="s">
        <v>536</v>
      </c>
      <c r="C518" s="5" t="s">
        <v>26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6">
        <f>512</f>
      </c>
      <c r="B519" s="6" t="s">
        <v>537</v>
      </c>
      <c r="C519" s="6" t="s">
        <v>26</v>
      </c>
      <c r="D519" s="6" t="s">
        <v>26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10</v>
      </c>
      <c r="Q519" s="6">
        <v>0</v>
      </c>
      <c r="R519" s="6">
        <v>0</v>
      </c>
      <c r="S519" s="6" t="s">
        <v>26</v>
      </c>
      <c r="T519" s="6"/>
    </row>
    <row r="520" spans="1:20" x14ac:dyDescent="0.25">
      <c r="A520" s="5">
        <f>513</f>
      </c>
      <c r="B520" s="5" t="s">
        <v>538</v>
      </c>
      <c r="C520" s="5" t="s">
        <v>26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6">
        <f>514</f>
      </c>
      <c r="B521" s="6" t="s">
        <v>539</v>
      </c>
      <c r="C521" s="6" t="s">
        <v>26</v>
      </c>
      <c r="D521" s="6" t="s">
        <v>26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10</v>
      </c>
      <c r="Q521" s="6">
        <v>0</v>
      </c>
      <c r="R521" s="6">
        <v>0</v>
      </c>
      <c r="S521" s="6" t="s">
        <v>26</v>
      </c>
      <c r="T521" s="6"/>
    </row>
    <row r="522" spans="1:20" x14ac:dyDescent="0.25">
      <c r="A522" s="5">
        <f>515</f>
      </c>
      <c r="B522" s="5" t="s">
        <v>540</v>
      </c>
      <c r="C522" s="5" t="s">
        <v>26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6">
        <f>516</f>
      </c>
      <c r="B523" s="6" t="s">
        <v>541</v>
      </c>
      <c r="C523" s="6" t="s">
        <v>26</v>
      </c>
      <c r="D523" s="6" t="s">
        <v>26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10</v>
      </c>
      <c r="Q523" s="6">
        <v>0</v>
      </c>
      <c r="R523" s="6">
        <v>0</v>
      </c>
      <c r="S523" s="6" t="s">
        <v>26</v>
      </c>
      <c r="T523" s="6"/>
    </row>
    <row r="524" spans="1:20" x14ac:dyDescent="0.25">
      <c r="A524" s="5">
        <f>517</f>
      </c>
      <c r="B524" s="5" t="s">
        <v>542</v>
      </c>
      <c r="C524" s="5" t="s">
        <v>26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6">
        <f>518</f>
      </c>
      <c r="B525" s="6" t="s">
        <v>543</v>
      </c>
      <c r="C525" s="6" t="s">
        <v>26</v>
      </c>
      <c r="D525" s="6" t="s">
        <v>26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10</v>
      </c>
      <c r="Q525" s="6">
        <v>0</v>
      </c>
      <c r="R525" s="6">
        <v>0</v>
      </c>
      <c r="S525" s="6" t="s">
        <v>26</v>
      </c>
      <c r="T525" s="6"/>
    </row>
    <row r="526" spans="1:20" x14ac:dyDescent="0.25">
      <c r="A526" s="5">
        <f>519</f>
      </c>
      <c r="B526" s="5" t="s">
        <v>544</v>
      </c>
      <c r="C526" s="5" t="s">
        <v>26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6">
        <f>520</f>
      </c>
      <c r="B527" s="6" t="s">
        <v>545</v>
      </c>
      <c r="C527" s="6" t="s">
        <v>26</v>
      </c>
      <c r="D527" s="6" t="s">
        <v>26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10</v>
      </c>
      <c r="Q527" s="6">
        <v>0</v>
      </c>
      <c r="R527" s="6">
        <v>0</v>
      </c>
      <c r="S527" s="6" t="s">
        <v>26</v>
      </c>
      <c r="T527" s="6"/>
    </row>
    <row r="528" spans="1:20" x14ac:dyDescent="0.25">
      <c r="A528" s="5">
        <f>521</f>
      </c>
      <c r="B528" s="5" t="s">
        <v>546</v>
      </c>
      <c r="C528" s="5" t="s">
        <v>26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6">
        <f>522</f>
      </c>
      <c r="B529" s="6" t="s">
        <v>547</v>
      </c>
      <c r="C529" s="6" t="s">
        <v>26</v>
      </c>
      <c r="D529" s="6" t="s">
        <v>26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10</v>
      </c>
      <c r="Q529" s="6">
        <v>0</v>
      </c>
      <c r="R529" s="6">
        <v>0</v>
      </c>
      <c r="S529" s="6" t="s">
        <v>26</v>
      </c>
      <c r="T529" s="6"/>
    </row>
    <row r="530" spans="1:20" x14ac:dyDescent="0.25">
      <c r="A530" s="5">
        <f>523</f>
      </c>
      <c r="B530" s="5" t="s">
        <v>548</v>
      </c>
      <c r="C530" s="5" t="s">
        <v>26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6">
        <f>524</f>
      </c>
      <c r="B531" s="6" t="s">
        <v>549</v>
      </c>
      <c r="C531" s="6" t="s">
        <v>26</v>
      </c>
      <c r="D531" s="6" t="s">
        <v>26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10</v>
      </c>
      <c r="Q531" s="6">
        <v>0</v>
      </c>
      <c r="R531" s="6">
        <v>0</v>
      </c>
      <c r="S531" s="6" t="s">
        <v>26</v>
      </c>
      <c r="T531" s="6"/>
    </row>
    <row r="532" spans="1:20" x14ac:dyDescent="0.25">
      <c r="A532" s="5">
        <f>525</f>
      </c>
      <c r="B532" s="5" t="s">
        <v>550</v>
      </c>
      <c r="C532" s="5" t="s">
        <v>26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6">
        <f>526</f>
      </c>
      <c r="B533" s="6" t="s">
        <v>551</v>
      </c>
      <c r="C533" s="6" t="s">
        <v>26</v>
      </c>
      <c r="D533" s="6" t="s">
        <v>26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10</v>
      </c>
      <c r="Q533" s="6">
        <v>0</v>
      </c>
      <c r="R533" s="6">
        <v>0</v>
      </c>
      <c r="S533" s="6" t="s">
        <v>26</v>
      </c>
      <c r="T533" s="6"/>
    </row>
    <row r="534" spans="1:20" x14ac:dyDescent="0.25">
      <c r="A534" s="5">
        <f>527</f>
      </c>
      <c r="B534" s="5" t="s">
        <v>552</v>
      </c>
      <c r="C534" s="5" t="s">
        <v>26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6">
        <f>528</f>
      </c>
      <c r="B535" s="6" t="s">
        <v>553</v>
      </c>
      <c r="C535" s="6" t="s">
        <v>26</v>
      </c>
      <c r="D535" s="6" t="s">
        <v>26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10</v>
      </c>
      <c r="Q535" s="6">
        <v>0</v>
      </c>
      <c r="R535" s="6">
        <v>0</v>
      </c>
      <c r="S535" s="6" t="s">
        <v>26</v>
      </c>
      <c r="T535" s="6"/>
    </row>
    <row r="536" spans="1:20" x14ac:dyDescent="0.25">
      <c r="A536" s="5">
        <f>529</f>
      </c>
      <c r="B536" s="5" t="s">
        <v>554</v>
      </c>
      <c r="C536" s="5" t="s">
        <v>26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6">
        <f>530</f>
      </c>
      <c r="B537" s="6" t="s">
        <v>555</v>
      </c>
      <c r="C537" s="6" t="s">
        <v>26</v>
      </c>
      <c r="D537" s="6" t="s">
        <v>26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10</v>
      </c>
      <c r="Q537" s="6">
        <v>0</v>
      </c>
      <c r="R537" s="6">
        <v>0</v>
      </c>
      <c r="S537" s="6" t="s">
        <v>26</v>
      </c>
      <c r="T537" s="6"/>
    </row>
    <row r="538" spans="1:20" x14ac:dyDescent="0.25">
      <c r="A538" s="5">
        <f>531</f>
      </c>
      <c r="B538" s="5" t="s">
        <v>556</v>
      </c>
      <c r="C538" s="5" t="s">
        <v>26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6">
        <f>532</f>
      </c>
      <c r="B539" s="6" t="s">
        <v>557</v>
      </c>
      <c r="C539" s="6" t="s">
        <v>26</v>
      </c>
      <c r="D539" s="6" t="s">
        <v>26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10</v>
      </c>
      <c r="Q539" s="6">
        <v>0</v>
      </c>
      <c r="R539" s="6">
        <v>0</v>
      </c>
      <c r="S539" s="6" t="s">
        <v>26</v>
      </c>
      <c r="T539" s="6"/>
    </row>
    <row r="540" spans="1:20" x14ac:dyDescent="0.25">
      <c r="A540" s="5">
        <f>533</f>
      </c>
      <c r="B540" s="5" t="s">
        <v>558</v>
      </c>
      <c r="C540" s="5" t="s">
        <v>26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6">
        <f>534</f>
      </c>
      <c r="B541" s="6" t="s">
        <v>559</v>
      </c>
      <c r="C541" s="6" t="s">
        <v>26</v>
      </c>
      <c r="D541" s="6" t="s">
        <v>26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10</v>
      </c>
      <c r="Q541" s="6">
        <v>0</v>
      </c>
      <c r="R541" s="6">
        <v>0</v>
      </c>
      <c r="S541" s="6" t="s">
        <v>26</v>
      </c>
      <c r="T541" s="6"/>
    </row>
    <row r="542" spans="1:20" x14ac:dyDescent="0.25">
      <c r="A542" s="5">
        <f>535</f>
      </c>
      <c r="B542" s="5" t="s">
        <v>560</v>
      </c>
      <c r="C542" s="5" t="s">
        <v>26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6">
        <f>536</f>
      </c>
      <c r="B543" s="6" t="s">
        <v>561</v>
      </c>
      <c r="C543" s="6" t="s">
        <v>26</v>
      </c>
      <c r="D543" s="6" t="s">
        <v>26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10</v>
      </c>
      <c r="Q543" s="6">
        <v>0</v>
      </c>
      <c r="R543" s="6">
        <v>0</v>
      </c>
      <c r="S543" s="6" t="s">
        <v>26</v>
      </c>
      <c r="T543" s="6"/>
    </row>
    <row r="544" spans="1:20" x14ac:dyDescent="0.25">
      <c r="A544" s="5">
        <f>537</f>
      </c>
      <c r="B544" s="5" t="s">
        <v>562</v>
      </c>
      <c r="C544" s="5" t="s">
        <v>26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6">
        <f>538</f>
      </c>
      <c r="B545" s="6" t="s">
        <v>563</v>
      </c>
      <c r="C545" s="6" t="s">
        <v>26</v>
      </c>
      <c r="D545" s="6" t="s">
        <v>26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10</v>
      </c>
      <c r="Q545" s="6">
        <v>0</v>
      </c>
      <c r="R545" s="6">
        <v>0</v>
      </c>
      <c r="S545" s="6" t="s">
        <v>26</v>
      </c>
      <c r="T545" s="6"/>
    </row>
    <row r="546" spans="1:20" x14ac:dyDescent="0.25">
      <c r="A546" s="5">
        <f>539</f>
      </c>
      <c r="B546" s="5" t="s">
        <v>564</v>
      </c>
      <c r="C546" s="5" t="s">
        <v>26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6">
        <f>540</f>
      </c>
      <c r="B547" s="6" t="s">
        <v>565</v>
      </c>
      <c r="C547" s="6" t="s">
        <v>26</v>
      </c>
      <c r="D547" s="6" t="s">
        <v>26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10</v>
      </c>
      <c r="Q547" s="6">
        <v>0</v>
      </c>
      <c r="R547" s="6">
        <v>0</v>
      </c>
      <c r="S547" s="6" t="s">
        <v>26</v>
      </c>
      <c r="T547" s="6"/>
    </row>
    <row r="548" spans="1:20" x14ac:dyDescent="0.25">
      <c r="A548" s="5">
        <f>541</f>
      </c>
      <c r="B548" s="5" t="s">
        <v>566</v>
      </c>
      <c r="C548" s="5" t="s">
        <v>26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6">
        <f>542</f>
      </c>
      <c r="B549" s="6" t="s">
        <v>567</v>
      </c>
      <c r="C549" s="6" t="s">
        <v>26</v>
      </c>
      <c r="D549" s="6" t="s">
        <v>26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10</v>
      </c>
      <c r="Q549" s="6">
        <v>0</v>
      </c>
      <c r="R549" s="6">
        <v>0</v>
      </c>
      <c r="S549" s="6" t="s">
        <v>26</v>
      </c>
      <c r="T549" s="6"/>
    </row>
    <row r="550" spans="1:20" x14ac:dyDescent="0.25">
      <c r="A550" s="5">
        <f>543</f>
      </c>
      <c r="B550" s="5" t="s">
        <v>568</v>
      </c>
      <c r="C550" s="5" t="s">
        <v>26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6">
        <f>544</f>
      </c>
      <c r="B551" s="6" t="s">
        <v>569</v>
      </c>
      <c r="C551" s="6" t="s">
        <v>26</v>
      </c>
      <c r="D551" s="6" t="s">
        <v>26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10</v>
      </c>
      <c r="Q551" s="6">
        <v>0</v>
      </c>
      <c r="R551" s="6">
        <v>0</v>
      </c>
      <c r="S551" s="6" t="s">
        <v>26</v>
      </c>
      <c r="T551" s="6"/>
    </row>
    <row r="552" spans="1:20" x14ac:dyDescent="0.25">
      <c r="A552" s="5">
        <f>545</f>
      </c>
      <c r="B552" s="5" t="s">
        <v>570</v>
      </c>
      <c r="C552" s="5" t="s">
        <v>26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6">
        <f>546</f>
      </c>
      <c r="B553" s="6" t="s">
        <v>571</v>
      </c>
      <c r="C553" s="6" t="s">
        <v>26</v>
      </c>
      <c r="D553" s="6" t="s">
        <v>26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10</v>
      </c>
      <c r="Q553" s="6">
        <v>0</v>
      </c>
      <c r="R553" s="6">
        <v>0</v>
      </c>
      <c r="S553" s="6" t="s">
        <v>26</v>
      </c>
      <c r="T553" s="6"/>
    </row>
    <row r="554" spans="1:20" x14ac:dyDescent="0.25">
      <c r="A554" s="5">
        <f>547</f>
      </c>
      <c r="B554" s="5" t="s">
        <v>572</v>
      </c>
      <c r="C554" s="5" t="s">
        <v>26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6">
        <f>548</f>
      </c>
      <c r="B555" s="6" t="s">
        <v>573</v>
      </c>
      <c r="C555" s="6" t="s">
        <v>26</v>
      </c>
      <c r="D555" s="6" t="s">
        <v>26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10</v>
      </c>
      <c r="Q555" s="6">
        <v>0</v>
      </c>
      <c r="R555" s="6">
        <v>0</v>
      </c>
      <c r="S555" s="6" t="s">
        <v>26</v>
      </c>
      <c r="T555" s="6"/>
    </row>
    <row r="556" spans="1:20" x14ac:dyDescent="0.25">
      <c r="A556" s="5">
        <f>549</f>
      </c>
      <c r="B556" s="5" t="s">
        <v>574</v>
      </c>
      <c r="C556" s="5" t="s">
        <v>26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6">
        <f>550</f>
      </c>
      <c r="B557" s="6" t="s">
        <v>575</v>
      </c>
      <c r="C557" s="6" t="s">
        <v>26</v>
      </c>
      <c r="D557" s="6" t="s">
        <v>26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10</v>
      </c>
      <c r="Q557" s="6">
        <v>0</v>
      </c>
      <c r="R557" s="6">
        <v>0</v>
      </c>
      <c r="S557" s="6" t="s">
        <v>26</v>
      </c>
      <c r="T557" s="6"/>
    </row>
    <row r="558" spans="1:20" x14ac:dyDescent="0.25">
      <c r="A558" s="5">
        <f>551</f>
      </c>
      <c r="B558" s="5" t="s">
        <v>576</v>
      </c>
      <c r="C558" s="5" t="s">
        <v>26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6">
        <f>552</f>
      </c>
      <c r="B559" s="6" t="s">
        <v>577</v>
      </c>
      <c r="C559" s="6" t="s">
        <v>26</v>
      </c>
      <c r="D559" s="6" t="s">
        <v>26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10</v>
      </c>
      <c r="Q559" s="6">
        <v>0</v>
      </c>
      <c r="R559" s="6">
        <v>0</v>
      </c>
      <c r="S559" s="6" t="s">
        <v>26</v>
      </c>
      <c r="T559" s="6"/>
    </row>
    <row r="560" spans="1:20" x14ac:dyDescent="0.25">
      <c r="A560" s="5">
        <f>553</f>
      </c>
      <c r="B560" s="5" t="s">
        <v>578</v>
      </c>
      <c r="C560" s="5" t="s">
        <v>26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6">
        <f>554</f>
      </c>
      <c r="B561" s="6" t="s">
        <v>579</v>
      </c>
      <c r="C561" s="6" t="s">
        <v>26</v>
      </c>
      <c r="D561" s="6" t="s">
        <v>26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10</v>
      </c>
      <c r="Q561" s="6">
        <v>0</v>
      </c>
      <c r="R561" s="6">
        <v>0</v>
      </c>
      <c r="S561" s="6" t="s">
        <v>26</v>
      </c>
      <c r="T561" s="6"/>
    </row>
    <row r="562" spans="1:20" x14ac:dyDescent="0.25">
      <c r="A562" s="5">
        <f>555</f>
      </c>
      <c r="B562" s="5" t="s">
        <v>580</v>
      </c>
      <c r="C562" s="5" t="s">
        <v>26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6">
        <f>556</f>
      </c>
      <c r="B563" s="6" t="s">
        <v>581</v>
      </c>
      <c r="C563" s="6" t="s">
        <v>26</v>
      </c>
      <c r="D563" s="6" t="s">
        <v>26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10</v>
      </c>
      <c r="Q563" s="6">
        <v>0</v>
      </c>
      <c r="R563" s="6">
        <v>0</v>
      </c>
      <c r="S563" s="6" t="s">
        <v>26</v>
      </c>
      <c r="T563" s="6"/>
    </row>
    <row r="564" spans="1:20" x14ac:dyDescent="0.25">
      <c r="A564" s="5">
        <f>557</f>
      </c>
      <c r="B564" s="5" t="s">
        <v>582</v>
      </c>
      <c r="C564" s="5" t="s">
        <v>26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6">
        <f>558</f>
      </c>
      <c r="B565" s="6" t="s">
        <v>583</v>
      </c>
      <c r="C565" s="6" t="s">
        <v>26</v>
      </c>
      <c r="D565" s="6" t="s">
        <v>26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10</v>
      </c>
      <c r="Q565" s="6">
        <v>0</v>
      </c>
      <c r="R565" s="6">
        <v>0</v>
      </c>
      <c r="S565" s="6" t="s">
        <v>26</v>
      </c>
      <c r="T565" s="6"/>
    </row>
    <row r="566" spans="1:20" x14ac:dyDescent="0.25">
      <c r="A566" s="5">
        <f>559</f>
      </c>
      <c r="B566" s="5" t="s">
        <v>584</v>
      </c>
      <c r="C566" s="5" t="s">
        <v>26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6">
        <f>560</f>
      </c>
      <c r="B567" s="6" t="s">
        <v>585</v>
      </c>
      <c r="C567" s="6" t="s">
        <v>26</v>
      </c>
      <c r="D567" s="6" t="s">
        <v>26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10</v>
      </c>
      <c r="Q567" s="6">
        <v>0</v>
      </c>
      <c r="R567" s="6">
        <v>0</v>
      </c>
      <c r="S567" s="6" t="s">
        <v>26</v>
      </c>
      <c r="T567" s="6"/>
    </row>
    <row r="568" spans="1:20" x14ac:dyDescent="0.25">
      <c r="A568" s="5">
        <f>561</f>
      </c>
      <c r="B568" s="5" t="s">
        <v>586</v>
      </c>
      <c r="C568" s="5" t="s">
        <v>26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6">
        <f>562</f>
      </c>
      <c r="B569" s="6" t="s">
        <v>587</v>
      </c>
      <c r="C569" s="6" t="s">
        <v>26</v>
      </c>
      <c r="D569" s="6" t="s">
        <v>26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10</v>
      </c>
      <c r="Q569" s="6">
        <v>0</v>
      </c>
      <c r="R569" s="6">
        <v>0</v>
      </c>
      <c r="S569" s="6" t="s">
        <v>26</v>
      </c>
      <c r="T569" s="6"/>
    </row>
    <row r="570" spans="1:20" x14ac:dyDescent="0.25">
      <c r="A570" s="5">
        <f>563</f>
      </c>
      <c r="B570" s="5" t="s">
        <v>588</v>
      </c>
      <c r="C570" s="5" t="s">
        <v>26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6">
        <f>564</f>
      </c>
      <c r="B571" s="6" t="s">
        <v>589</v>
      </c>
      <c r="C571" s="6" t="s">
        <v>26</v>
      </c>
      <c r="D571" s="6" t="s">
        <v>26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10</v>
      </c>
      <c r="Q571" s="6">
        <v>0</v>
      </c>
      <c r="R571" s="6">
        <v>0</v>
      </c>
      <c r="S571" s="6" t="s">
        <v>26</v>
      </c>
      <c r="T571" s="6"/>
    </row>
    <row r="572" spans="1:20" x14ac:dyDescent="0.25">
      <c r="A572" s="5">
        <f>565</f>
      </c>
      <c r="B572" s="5" t="s">
        <v>590</v>
      </c>
      <c r="C572" s="5" t="s">
        <v>26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6">
        <f>566</f>
      </c>
      <c r="B573" s="6" t="s">
        <v>591</v>
      </c>
      <c r="C573" s="6" t="s">
        <v>26</v>
      </c>
      <c r="D573" s="6" t="s">
        <v>26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10</v>
      </c>
      <c r="Q573" s="6">
        <v>0</v>
      </c>
      <c r="R573" s="6">
        <v>0</v>
      </c>
      <c r="S573" s="6" t="s">
        <v>26</v>
      </c>
      <c r="T573" s="6"/>
    </row>
    <row r="574" spans="1:20" x14ac:dyDescent="0.25">
      <c r="A574" s="5">
        <f>567</f>
      </c>
      <c r="B574" s="5" t="s">
        <v>592</v>
      </c>
      <c r="C574" s="5" t="s">
        <v>26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6">
        <f>568</f>
      </c>
      <c r="B575" s="6" t="s">
        <v>593</v>
      </c>
      <c r="C575" s="6" t="s">
        <v>26</v>
      </c>
      <c r="D575" s="6" t="s">
        <v>26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10</v>
      </c>
      <c r="Q575" s="6">
        <v>0</v>
      </c>
      <c r="R575" s="6">
        <v>0</v>
      </c>
      <c r="S575" s="6" t="s">
        <v>26</v>
      </c>
      <c r="T575" s="6"/>
    </row>
    <row r="576" spans="1:20" x14ac:dyDescent="0.25">
      <c r="A576" s="5">
        <f>569</f>
      </c>
      <c r="B576" s="5" t="s">
        <v>594</v>
      </c>
      <c r="C576" s="5" t="s">
        <v>26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6">
        <f>570</f>
      </c>
      <c r="B577" s="6" t="s">
        <v>595</v>
      </c>
      <c r="C577" s="6" t="s">
        <v>26</v>
      </c>
      <c r="D577" s="6" t="s">
        <v>26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10</v>
      </c>
      <c r="Q577" s="6">
        <v>0</v>
      </c>
      <c r="R577" s="6">
        <v>0</v>
      </c>
      <c r="S577" s="6" t="s">
        <v>26</v>
      </c>
      <c r="T577" s="6"/>
    </row>
    <row r="578" spans="1:20" x14ac:dyDescent="0.25">
      <c r="A578" s="5">
        <f>571</f>
      </c>
      <c r="B578" s="5" t="s">
        <v>596</v>
      </c>
      <c r="C578" s="5" t="s">
        <v>26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6">
        <f>572</f>
      </c>
      <c r="B579" s="6" t="s">
        <v>597</v>
      </c>
      <c r="C579" s="6" t="s">
        <v>26</v>
      </c>
      <c r="D579" s="6" t="s">
        <v>26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10</v>
      </c>
      <c r="Q579" s="6">
        <v>0</v>
      </c>
      <c r="R579" s="6">
        <v>0</v>
      </c>
      <c r="S579" s="6" t="s">
        <v>26</v>
      </c>
      <c r="T579" s="6"/>
    </row>
    <row r="580" spans="1:20" x14ac:dyDescent="0.25">
      <c r="A580" s="5">
        <f>573</f>
      </c>
      <c r="B580" s="5" t="s">
        <v>598</v>
      </c>
      <c r="C580" s="5" t="s">
        <v>26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6">
        <f>574</f>
      </c>
      <c r="B581" s="6" t="s">
        <v>599</v>
      </c>
      <c r="C581" s="6" t="s">
        <v>26</v>
      </c>
      <c r="D581" s="6" t="s">
        <v>26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10</v>
      </c>
      <c r="Q581" s="6">
        <v>0</v>
      </c>
      <c r="R581" s="6">
        <v>0</v>
      </c>
      <c r="S581" s="6" t="s">
        <v>26</v>
      </c>
      <c r="T581" s="6"/>
    </row>
    <row r="582" spans="1:20" x14ac:dyDescent="0.25">
      <c r="A582" s="5">
        <f>575</f>
      </c>
      <c r="B582" s="5" t="s">
        <v>600</v>
      </c>
      <c r="C582" s="5" t="s">
        <v>26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6">
        <f>576</f>
      </c>
      <c r="B583" s="6" t="s">
        <v>601</v>
      </c>
      <c r="C583" s="6" t="s">
        <v>26</v>
      </c>
      <c r="D583" s="6" t="s">
        <v>26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10</v>
      </c>
      <c r="Q583" s="6">
        <v>0</v>
      </c>
      <c r="R583" s="6">
        <v>0</v>
      </c>
      <c r="S583" s="6" t="s">
        <v>26</v>
      </c>
      <c r="T583" s="6"/>
    </row>
    <row r="584" spans="1:20" x14ac:dyDescent="0.25">
      <c r="A584" s="5">
        <f>577</f>
      </c>
      <c r="B584" s="5" t="s">
        <v>602</v>
      </c>
      <c r="C584" s="5" t="s">
        <v>26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6">
        <f>578</f>
      </c>
      <c r="B585" s="6" t="s">
        <v>603</v>
      </c>
      <c r="C585" s="6" t="s">
        <v>26</v>
      </c>
      <c r="D585" s="6" t="s">
        <v>26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10</v>
      </c>
      <c r="Q585" s="6">
        <v>0</v>
      </c>
      <c r="R585" s="6">
        <v>0</v>
      </c>
      <c r="S585" s="6" t="s">
        <v>26</v>
      </c>
      <c r="T585" s="6"/>
    </row>
    <row r="586" spans="1:20" x14ac:dyDescent="0.25">
      <c r="A586" s="5">
        <f>579</f>
      </c>
      <c r="B586" s="5" t="s">
        <v>604</v>
      </c>
      <c r="C586" s="5" t="s">
        <v>26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6">
        <f>580</f>
      </c>
      <c r="B587" s="6" t="s">
        <v>605</v>
      </c>
      <c r="C587" s="6" t="s">
        <v>26</v>
      </c>
      <c r="D587" s="6" t="s">
        <v>26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10</v>
      </c>
      <c r="Q587" s="6">
        <v>0</v>
      </c>
      <c r="R587" s="6">
        <v>0</v>
      </c>
      <c r="S587" s="6" t="s">
        <v>26</v>
      </c>
      <c r="T587" s="6"/>
    </row>
    <row r="588" spans="1:20" x14ac:dyDescent="0.25">
      <c r="A588" s="5">
        <f>581</f>
      </c>
      <c r="B588" s="5" t="s">
        <v>606</v>
      </c>
      <c r="C588" s="5" t="s">
        <v>26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6">
        <f>582</f>
      </c>
      <c r="B589" s="6" t="s">
        <v>607</v>
      </c>
      <c r="C589" s="6" t="s">
        <v>26</v>
      </c>
      <c r="D589" s="6" t="s">
        <v>26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10</v>
      </c>
      <c r="Q589" s="6">
        <v>0</v>
      </c>
      <c r="R589" s="6">
        <v>0</v>
      </c>
      <c r="S589" s="6" t="s">
        <v>26</v>
      </c>
      <c r="T589" s="6"/>
    </row>
    <row r="590" spans="1:20" x14ac:dyDescent="0.25">
      <c r="A590" s="5">
        <f>583</f>
      </c>
      <c r="B590" s="5" t="s">
        <v>608</v>
      </c>
      <c r="C590" s="5" t="s">
        <v>26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6">
        <f>584</f>
      </c>
      <c r="B591" s="6" t="s">
        <v>609</v>
      </c>
      <c r="C591" s="6" t="s">
        <v>26</v>
      </c>
      <c r="D591" s="6" t="s">
        <v>26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10</v>
      </c>
      <c r="Q591" s="6">
        <v>0</v>
      </c>
      <c r="R591" s="6">
        <v>0</v>
      </c>
      <c r="S591" s="6" t="s">
        <v>26</v>
      </c>
      <c r="T591" s="6"/>
    </row>
    <row r="592" spans="1:20" x14ac:dyDescent="0.25">
      <c r="A592" s="5">
        <f>585</f>
      </c>
      <c r="B592" s="5" t="s">
        <v>610</v>
      </c>
      <c r="C592" s="5" t="s">
        <v>26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6">
        <f>586</f>
      </c>
      <c r="B593" s="6" t="s">
        <v>611</v>
      </c>
      <c r="C593" s="6" t="s">
        <v>26</v>
      </c>
      <c r="D593" s="6" t="s">
        <v>26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10</v>
      </c>
      <c r="Q593" s="6">
        <v>0</v>
      </c>
      <c r="R593" s="6">
        <v>0</v>
      </c>
      <c r="S593" s="6" t="s">
        <v>26</v>
      </c>
      <c r="T593" s="6"/>
    </row>
    <row r="594" spans="1:20" x14ac:dyDescent="0.25">
      <c r="A594" s="5">
        <f>587</f>
      </c>
      <c r="B594" s="5" t="s">
        <v>612</v>
      </c>
      <c r="C594" s="5" t="s">
        <v>26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6">
        <f>588</f>
      </c>
      <c r="B595" s="6" t="s">
        <v>613</v>
      </c>
      <c r="C595" s="6" t="s">
        <v>26</v>
      </c>
      <c r="D595" s="6" t="s">
        <v>26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10</v>
      </c>
      <c r="Q595" s="6">
        <v>0</v>
      </c>
      <c r="R595" s="6">
        <v>0</v>
      </c>
      <c r="S595" s="6" t="s">
        <v>26</v>
      </c>
      <c r="T595" s="6"/>
    </row>
    <row r="596" spans="1:20" x14ac:dyDescent="0.25">
      <c r="A596" s="5">
        <f>589</f>
      </c>
      <c r="B596" s="5" t="s">
        <v>614</v>
      </c>
      <c r="C596" s="5" t="s">
        <v>26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6">
        <f>590</f>
      </c>
      <c r="B597" s="6" t="s">
        <v>615</v>
      </c>
      <c r="C597" s="6" t="s">
        <v>26</v>
      </c>
      <c r="D597" s="6" t="s">
        <v>26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10</v>
      </c>
      <c r="Q597" s="6">
        <v>0</v>
      </c>
      <c r="R597" s="6">
        <v>0</v>
      </c>
      <c r="S597" s="6" t="s">
        <v>26</v>
      </c>
      <c r="T597" s="6"/>
    </row>
    <row r="598" spans="1:20" x14ac:dyDescent="0.25">
      <c r="A598" s="5">
        <f>591</f>
      </c>
      <c r="B598" s="5" t="s">
        <v>616</v>
      </c>
      <c r="C598" s="5" t="s">
        <v>26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6">
        <f>592</f>
      </c>
      <c r="B599" s="6" t="s">
        <v>617</v>
      </c>
      <c r="C599" s="6" t="s">
        <v>26</v>
      </c>
      <c r="D599" s="6" t="s">
        <v>26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10</v>
      </c>
      <c r="Q599" s="6">
        <v>0</v>
      </c>
      <c r="R599" s="6">
        <v>0</v>
      </c>
      <c r="S599" s="6" t="s">
        <v>26</v>
      </c>
      <c r="T599" s="6"/>
    </row>
    <row r="600" spans="1:20" x14ac:dyDescent="0.25">
      <c r="A600" s="5">
        <f>593</f>
      </c>
      <c r="B600" s="5" t="s">
        <v>618</v>
      </c>
      <c r="C600" s="5" t="s">
        <v>26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6">
        <f>594</f>
      </c>
      <c r="B601" s="6" t="s">
        <v>619</v>
      </c>
      <c r="C601" s="6" t="s">
        <v>26</v>
      </c>
      <c r="D601" s="6" t="s">
        <v>26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10</v>
      </c>
      <c r="Q601" s="6">
        <v>0</v>
      </c>
      <c r="R601" s="6">
        <v>0</v>
      </c>
      <c r="S601" s="6" t="s">
        <v>26</v>
      </c>
      <c r="T601" s="6"/>
    </row>
    <row r="602" spans="1:20" x14ac:dyDescent="0.25">
      <c r="A602" s="5">
        <f>595</f>
      </c>
      <c r="B602" s="5" t="s">
        <v>620</v>
      </c>
      <c r="C602" s="5" t="s">
        <v>26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6">
        <f>596</f>
      </c>
      <c r="B603" s="6" t="s">
        <v>621</v>
      </c>
      <c r="C603" s="6" t="s">
        <v>26</v>
      </c>
      <c r="D603" s="6" t="s">
        <v>26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10</v>
      </c>
      <c r="Q603" s="6">
        <v>0</v>
      </c>
      <c r="R603" s="6">
        <v>0</v>
      </c>
      <c r="S603" s="6" t="s">
        <v>26</v>
      </c>
      <c r="T603" s="6"/>
    </row>
    <row r="604" spans="1:20" x14ac:dyDescent="0.25">
      <c r="A604" s="5">
        <f>597</f>
      </c>
      <c r="B604" s="5" t="s">
        <v>622</v>
      </c>
      <c r="C604" s="5" t="s">
        <v>26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6">
        <f>598</f>
      </c>
      <c r="B605" s="6" t="s">
        <v>623</v>
      </c>
      <c r="C605" s="6" t="s">
        <v>26</v>
      </c>
      <c r="D605" s="6" t="s">
        <v>26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10</v>
      </c>
      <c r="Q605" s="6">
        <v>0</v>
      </c>
      <c r="R605" s="6">
        <v>0</v>
      </c>
      <c r="S605" s="6" t="s">
        <v>26</v>
      </c>
      <c r="T605" s="6"/>
    </row>
    <row r="606" spans="1:20" x14ac:dyDescent="0.25">
      <c r="A606" s="5">
        <f>599</f>
      </c>
      <c r="B606" s="5" t="s">
        <v>624</v>
      </c>
      <c r="C606" s="5" t="s">
        <v>26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6">
        <f>600</f>
      </c>
      <c r="B607" s="6" t="s">
        <v>625</v>
      </c>
      <c r="C607" s="6" t="s">
        <v>26</v>
      </c>
      <c r="D607" s="6" t="s">
        <v>26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10</v>
      </c>
      <c r="Q607" s="6">
        <v>0</v>
      </c>
      <c r="R607" s="6">
        <v>0</v>
      </c>
      <c r="S607" s="6" t="s">
        <v>26</v>
      </c>
      <c r="T607" s="6"/>
    </row>
    <row r="608" spans="1:20" x14ac:dyDescent="0.25">
      <c r="A608" s="5">
        <f>601</f>
      </c>
      <c r="B608" s="5" t="s">
        <v>626</v>
      </c>
      <c r="C608" s="5" t="s">
        <v>26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6">
        <f>602</f>
      </c>
      <c r="B609" s="6" t="s">
        <v>627</v>
      </c>
      <c r="C609" s="6" t="s">
        <v>26</v>
      </c>
      <c r="D609" s="6" t="s">
        <v>26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10</v>
      </c>
      <c r="Q609" s="6">
        <v>0</v>
      </c>
      <c r="R609" s="6">
        <v>0</v>
      </c>
      <c r="S609" s="6" t="s">
        <v>26</v>
      </c>
      <c r="T609" s="6"/>
    </row>
    <row r="610" spans="1:20" x14ac:dyDescent="0.25">
      <c r="A610" s="5">
        <f>603</f>
      </c>
      <c r="B610" s="5" t="s">
        <v>628</v>
      </c>
      <c r="C610" s="5" t="s">
        <v>26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6">
        <f>604</f>
      </c>
      <c r="B611" s="6" t="s">
        <v>629</v>
      </c>
      <c r="C611" s="6" t="s">
        <v>26</v>
      </c>
      <c r="D611" s="6" t="s">
        <v>26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10</v>
      </c>
      <c r="Q611" s="6">
        <v>0</v>
      </c>
      <c r="R611" s="6">
        <v>0</v>
      </c>
      <c r="S611" s="6" t="s">
        <v>26</v>
      </c>
      <c r="T611" s="6"/>
    </row>
    <row r="612" spans="1:20" x14ac:dyDescent="0.25">
      <c r="A612" s="5">
        <f>605</f>
      </c>
      <c r="B612" s="5" t="s">
        <v>630</v>
      </c>
      <c r="C612" s="5" t="s">
        <v>26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6">
        <f>606</f>
      </c>
      <c r="B613" s="6" t="s">
        <v>631</v>
      </c>
      <c r="C613" s="6" t="s">
        <v>26</v>
      </c>
      <c r="D613" s="6" t="s">
        <v>26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10</v>
      </c>
      <c r="Q613" s="6">
        <v>0</v>
      </c>
      <c r="R613" s="6">
        <v>0</v>
      </c>
      <c r="S613" s="6" t="s">
        <v>26</v>
      </c>
      <c r="T613" s="6"/>
    </row>
    <row r="614" spans="1:20" x14ac:dyDescent="0.25">
      <c r="A614" s="5">
        <f>607</f>
      </c>
      <c r="B614" s="5" t="s">
        <v>632</v>
      </c>
      <c r="C614" s="5" t="s">
        <v>26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6">
        <f>608</f>
      </c>
      <c r="B615" s="6" t="s">
        <v>633</v>
      </c>
      <c r="C615" s="6" t="s">
        <v>26</v>
      </c>
      <c r="D615" s="6" t="s">
        <v>26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10</v>
      </c>
      <c r="Q615" s="6">
        <v>0</v>
      </c>
      <c r="R615" s="6">
        <v>0</v>
      </c>
      <c r="S615" s="6" t="s">
        <v>26</v>
      </c>
      <c r="T615" s="6"/>
    </row>
    <row r="616" spans="1:20" x14ac:dyDescent="0.25">
      <c r="A616" s="5">
        <f>609</f>
      </c>
      <c r="B616" s="5" t="s">
        <v>634</v>
      </c>
      <c r="C616" s="5" t="s">
        <v>26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6">
        <f>610</f>
      </c>
      <c r="B617" s="6" t="s">
        <v>635</v>
      </c>
      <c r="C617" s="6" t="s">
        <v>26</v>
      </c>
      <c r="D617" s="6" t="s">
        <v>26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10</v>
      </c>
      <c r="Q617" s="6">
        <v>0</v>
      </c>
      <c r="R617" s="6">
        <v>0</v>
      </c>
      <c r="S617" s="6" t="s">
        <v>26</v>
      </c>
      <c r="T617" s="6"/>
    </row>
    <row r="618" spans="1:20" x14ac:dyDescent="0.25">
      <c r="A618" s="5">
        <f>611</f>
      </c>
      <c r="B618" s="5" t="s">
        <v>636</v>
      </c>
      <c r="C618" s="5" t="s">
        <v>26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6">
        <f>612</f>
      </c>
      <c r="B619" s="6" t="s">
        <v>637</v>
      </c>
      <c r="C619" s="6" t="s">
        <v>26</v>
      </c>
      <c r="D619" s="6" t="s">
        <v>26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10</v>
      </c>
      <c r="Q619" s="6">
        <v>0</v>
      </c>
      <c r="R619" s="6">
        <v>0</v>
      </c>
      <c r="S619" s="6" t="s">
        <v>26</v>
      </c>
      <c r="T619" s="6"/>
    </row>
    <row r="620" spans="1:20" x14ac:dyDescent="0.25">
      <c r="A620" s="5">
        <f>613</f>
      </c>
      <c r="B620" s="5" t="s">
        <v>638</v>
      </c>
      <c r="C620" s="5" t="s">
        <v>26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6">
        <f>614</f>
      </c>
      <c r="B621" s="6" t="s">
        <v>639</v>
      </c>
      <c r="C621" s="6" t="s">
        <v>26</v>
      </c>
      <c r="D621" s="6" t="s">
        <v>26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10</v>
      </c>
      <c r="Q621" s="6">
        <v>0</v>
      </c>
      <c r="R621" s="6">
        <v>0</v>
      </c>
      <c r="S621" s="6" t="s">
        <v>26</v>
      </c>
      <c r="T621" s="6"/>
    </row>
    <row r="622" spans="1:20" x14ac:dyDescent="0.25">
      <c r="A622" s="5">
        <f>615</f>
      </c>
      <c r="B622" s="5" t="s">
        <v>640</v>
      </c>
      <c r="C622" s="5" t="s">
        <v>26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6">
        <f>616</f>
      </c>
      <c r="B623" s="6" t="s">
        <v>641</v>
      </c>
      <c r="C623" s="6" t="s">
        <v>26</v>
      </c>
      <c r="D623" s="6" t="s">
        <v>26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10</v>
      </c>
      <c r="Q623" s="6">
        <v>0</v>
      </c>
      <c r="R623" s="6">
        <v>0</v>
      </c>
      <c r="S623" s="6" t="s">
        <v>26</v>
      </c>
      <c r="T623" s="6"/>
    </row>
    <row r="624" spans="1:20" x14ac:dyDescent="0.25">
      <c r="A624" s="5">
        <f>617</f>
      </c>
      <c r="B624" s="5" t="s">
        <v>642</v>
      </c>
      <c r="C624" s="5" t="s">
        <v>26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6">
        <f>618</f>
      </c>
      <c r="B625" s="6" t="s">
        <v>643</v>
      </c>
      <c r="C625" s="6" t="s">
        <v>26</v>
      </c>
      <c r="D625" s="6" t="s">
        <v>26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10</v>
      </c>
      <c r="Q625" s="6">
        <v>0</v>
      </c>
      <c r="R625" s="6">
        <v>0</v>
      </c>
      <c r="S625" s="6" t="s">
        <v>26</v>
      </c>
      <c r="T625" s="6"/>
    </row>
    <row r="626" spans="1:20" x14ac:dyDescent="0.25">
      <c r="A626" s="5">
        <f>619</f>
      </c>
      <c r="B626" s="5" t="s">
        <v>644</v>
      </c>
      <c r="C626" s="5" t="s">
        <v>26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6">
        <f>620</f>
      </c>
      <c r="B627" s="6" t="s">
        <v>645</v>
      </c>
      <c r="C627" s="6" t="s">
        <v>26</v>
      </c>
      <c r="D627" s="6" t="s">
        <v>26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10</v>
      </c>
      <c r="Q627" s="6">
        <v>0</v>
      </c>
      <c r="R627" s="6">
        <v>0</v>
      </c>
      <c r="S627" s="6" t="s">
        <v>26</v>
      </c>
      <c r="T627" s="6"/>
    </row>
    <row r="628" spans="1:20" x14ac:dyDescent="0.25">
      <c r="A628" s="5">
        <f>621</f>
      </c>
      <c r="B628" s="5" t="s">
        <v>646</v>
      </c>
      <c r="C628" s="5" t="s">
        <v>26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6">
        <f>622</f>
      </c>
      <c r="B629" s="6" t="s">
        <v>647</v>
      </c>
      <c r="C629" s="6" t="s">
        <v>26</v>
      </c>
      <c r="D629" s="6" t="s">
        <v>26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10</v>
      </c>
      <c r="Q629" s="6">
        <v>0</v>
      </c>
      <c r="R629" s="6">
        <v>0</v>
      </c>
      <c r="S629" s="6" t="s">
        <v>26</v>
      </c>
      <c r="T629" s="6"/>
    </row>
    <row r="630" spans="1:20" x14ac:dyDescent="0.25">
      <c r="A630" s="5">
        <f>623</f>
      </c>
      <c r="B630" s="5" t="s">
        <v>648</v>
      </c>
      <c r="C630" s="5" t="s">
        <v>26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6">
        <f>624</f>
      </c>
      <c r="B631" s="6" t="s">
        <v>649</v>
      </c>
      <c r="C631" s="6" t="s">
        <v>26</v>
      </c>
      <c r="D631" s="6" t="s">
        <v>26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10</v>
      </c>
      <c r="Q631" s="6">
        <v>0</v>
      </c>
      <c r="R631" s="6">
        <v>0</v>
      </c>
      <c r="S631" s="6" t="s">
        <v>26</v>
      </c>
      <c r="T631" s="6"/>
    </row>
    <row r="632" spans="1:20" x14ac:dyDescent="0.25">
      <c r="A632" s="5">
        <f>625</f>
      </c>
      <c r="B632" s="5" t="s">
        <v>650</v>
      </c>
      <c r="C632" s="5" t="s">
        <v>26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6">
        <f>626</f>
      </c>
      <c r="B633" s="6" t="s">
        <v>651</v>
      </c>
      <c r="C633" s="6" t="s">
        <v>26</v>
      </c>
      <c r="D633" s="6" t="s">
        <v>26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10</v>
      </c>
      <c r="Q633" s="6">
        <v>0</v>
      </c>
      <c r="R633" s="6">
        <v>0</v>
      </c>
      <c r="S633" s="6" t="s">
        <v>26</v>
      </c>
      <c r="T633" s="6"/>
    </row>
    <row r="634" spans="1:20" x14ac:dyDescent="0.25">
      <c r="A634" s="5">
        <f>627</f>
      </c>
      <c r="B634" s="5" t="s">
        <v>652</v>
      </c>
      <c r="C634" s="5" t="s">
        <v>26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6">
        <f>628</f>
      </c>
      <c r="B635" s="6" t="s">
        <v>653</v>
      </c>
      <c r="C635" s="6" t="s">
        <v>26</v>
      </c>
      <c r="D635" s="6" t="s">
        <v>26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10</v>
      </c>
      <c r="Q635" s="6">
        <v>0</v>
      </c>
      <c r="R635" s="6">
        <v>0</v>
      </c>
      <c r="S635" s="6" t="s">
        <v>26</v>
      </c>
      <c r="T635" s="6"/>
    </row>
    <row r="636" spans="1:20" x14ac:dyDescent="0.25">
      <c r="A636" s="5">
        <f>629</f>
      </c>
      <c r="B636" s="5" t="s">
        <v>654</v>
      </c>
      <c r="C636" s="5" t="s">
        <v>26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6">
        <f>630</f>
      </c>
      <c r="B637" s="6" t="s">
        <v>655</v>
      </c>
      <c r="C637" s="6" t="s">
        <v>26</v>
      </c>
      <c r="D637" s="6" t="s">
        <v>26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10</v>
      </c>
      <c r="Q637" s="6">
        <v>0</v>
      </c>
      <c r="R637" s="6">
        <v>0</v>
      </c>
      <c r="S637" s="6" t="s">
        <v>26</v>
      </c>
      <c r="T637" s="6"/>
    </row>
    <row r="638" spans="1:20" x14ac:dyDescent="0.25">
      <c r="A638" s="5">
        <f>631</f>
      </c>
      <c r="B638" s="5" t="s">
        <v>656</v>
      </c>
      <c r="C638" s="5" t="s">
        <v>26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6">
        <f>632</f>
      </c>
      <c r="B639" s="6" t="s">
        <v>657</v>
      </c>
      <c r="C639" s="6" t="s">
        <v>26</v>
      </c>
      <c r="D639" s="6" t="s">
        <v>26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10</v>
      </c>
      <c r="Q639" s="6">
        <v>0</v>
      </c>
      <c r="R639" s="6">
        <v>0</v>
      </c>
      <c r="S639" s="6" t="s">
        <v>26</v>
      </c>
      <c r="T639" s="6"/>
    </row>
    <row r="640" spans="1:20" x14ac:dyDescent="0.25">
      <c r="A640" s="5">
        <f>633</f>
      </c>
      <c r="B640" s="5" t="s">
        <v>658</v>
      </c>
      <c r="C640" s="5" t="s">
        <v>26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6">
        <f>634</f>
      </c>
      <c r="B641" s="6" t="s">
        <v>659</v>
      </c>
      <c r="C641" s="6" t="s">
        <v>26</v>
      </c>
      <c r="D641" s="6" t="s">
        <v>26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10</v>
      </c>
      <c r="Q641" s="6">
        <v>0</v>
      </c>
      <c r="R641" s="6">
        <v>0</v>
      </c>
      <c r="S641" s="6" t="s">
        <v>26</v>
      </c>
      <c r="T641" s="6"/>
    </row>
    <row r="642" spans="1:20" x14ac:dyDescent="0.25">
      <c r="A642" s="5">
        <f>635</f>
      </c>
      <c r="B642" s="5" t="s">
        <v>660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6">
        <f>636</f>
      </c>
      <c r="B643" s="6" t="s">
        <v>661</v>
      </c>
      <c r="C643" s="6" t="s">
        <v>26</v>
      </c>
      <c r="D643" s="6" t="s">
        <v>26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10</v>
      </c>
      <c r="Q643" s="6">
        <v>0</v>
      </c>
      <c r="R643" s="6">
        <v>0</v>
      </c>
      <c r="S643" s="6" t="s">
        <v>26</v>
      </c>
      <c r="T643" s="6"/>
    </row>
    <row r="644" spans="1:20" x14ac:dyDescent="0.25">
      <c r="A644" s="5">
        <f>637</f>
      </c>
      <c r="B644" s="5" t="s">
        <v>662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6">
        <f>638</f>
      </c>
      <c r="B645" s="6" t="s">
        <v>663</v>
      </c>
      <c r="C645" s="6" t="s">
        <v>26</v>
      </c>
      <c r="D645" s="6" t="s">
        <v>26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10</v>
      </c>
      <c r="Q645" s="6">
        <v>0</v>
      </c>
      <c r="R645" s="6">
        <v>0</v>
      </c>
      <c r="S645" s="6" t="s">
        <v>26</v>
      </c>
      <c r="T645" s="6"/>
    </row>
    <row r="646" spans="1:20" x14ac:dyDescent="0.25">
      <c r="A646" s="5">
        <f>639</f>
      </c>
      <c r="B646" s="5" t="s">
        <v>664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6">
        <f>640</f>
      </c>
      <c r="B647" s="6" t="s">
        <v>665</v>
      </c>
      <c r="C647" s="6" t="s">
        <v>26</v>
      </c>
      <c r="D647" s="6" t="s">
        <v>26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10</v>
      </c>
      <c r="Q647" s="6">
        <v>0</v>
      </c>
      <c r="R647" s="6">
        <v>0</v>
      </c>
      <c r="S647" s="6" t="s">
        <v>26</v>
      </c>
      <c r="T647" s="6"/>
    </row>
    <row r="648" spans="1:20" x14ac:dyDescent="0.25">
      <c r="A648" s="5">
        <f>641</f>
      </c>
      <c r="B648" s="5" t="s">
        <v>666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6">
        <f>642</f>
      </c>
      <c r="B649" s="6" t="s">
        <v>667</v>
      </c>
      <c r="C649" s="6" t="s">
        <v>26</v>
      </c>
      <c r="D649" s="6" t="s">
        <v>26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10</v>
      </c>
      <c r="Q649" s="6">
        <v>0</v>
      </c>
      <c r="R649" s="6">
        <v>0</v>
      </c>
      <c r="S649" s="6" t="s">
        <v>26</v>
      </c>
      <c r="T649" s="6"/>
    </row>
    <row r="650" spans="1:20" x14ac:dyDescent="0.25">
      <c r="A650" s="5">
        <f>643</f>
      </c>
      <c r="B650" s="5" t="s">
        <v>668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6">
        <f>644</f>
      </c>
      <c r="B651" s="6" t="s">
        <v>669</v>
      </c>
      <c r="C651" s="6" t="s">
        <v>26</v>
      </c>
      <c r="D651" s="6" t="s">
        <v>26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10</v>
      </c>
      <c r="Q651" s="6">
        <v>0</v>
      </c>
      <c r="R651" s="6">
        <v>0</v>
      </c>
      <c r="S651" s="6" t="s">
        <v>26</v>
      </c>
      <c r="T651" s="6"/>
    </row>
    <row r="652" spans="1:20" x14ac:dyDescent="0.25">
      <c r="A652" s="5">
        <f>645</f>
      </c>
      <c r="B652" s="5" t="s">
        <v>670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6">
        <f>646</f>
      </c>
      <c r="B653" s="6" t="s">
        <v>671</v>
      </c>
      <c r="C653" s="6" t="s">
        <v>26</v>
      </c>
      <c r="D653" s="6" t="s">
        <v>26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10</v>
      </c>
      <c r="Q653" s="6">
        <v>0</v>
      </c>
      <c r="R653" s="6">
        <v>0</v>
      </c>
      <c r="S653" s="6" t="s">
        <v>26</v>
      </c>
      <c r="T653" s="6"/>
    </row>
    <row r="654" spans="1:20" x14ac:dyDescent="0.25">
      <c r="A654" s="5">
        <f>647</f>
      </c>
      <c r="B654" s="5" t="s">
        <v>672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6">
        <f>648</f>
      </c>
      <c r="B655" s="6" t="s">
        <v>673</v>
      </c>
      <c r="C655" s="6" t="s">
        <v>26</v>
      </c>
      <c r="D655" s="6" t="s">
        <v>26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10</v>
      </c>
      <c r="Q655" s="6">
        <v>0</v>
      </c>
      <c r="R655" s="6">
        <v>0</v>
      </c>
      <c r="S655" s="6" t="s">
        <v>26</v>
      </c>
      <c r="T655" s="6"/>
    </row>
    <row r="656" spans="1:20" x14ac:dyDescent="0.25">
      <c r="A656" s="5">
        <f>649</f>
      </c>
      <c r="B656" s="5" t="s">
        <v>674</v>
      </c>
      <c r="C656" s="5" t="s">
        <v>675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6">
        <f>650</f>
      </c>
      <c r="B657" s="6" t="s">
        <v>676</v>
      </c>
      <c r="C657" s="6" t="s">
        <v>26</v>
      </c>
      <c r="D657" s="6" t="s">
        <v>675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10</v>
      </c>
      <c r="Q657" s="6">
        <v>0</v>
      </c>
      <c r="R657" s="6">
        <v>0</v>
      </c>
      <c r="S657" s="6" t="s">
        <v>26</v>
      </c>
      <c r="T657" s="6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675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6">
        <f>652</f>
      </c>
      <c r="B659" s="6" t="s">
        <v>678</v>
      </c>
      <c r="C659" s="6" t="s">
        <v>26</v>
      </c>
      <c r="D659" s="6" t="s">
        <v>675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10</v>
      </c>
      <c r="Q659" s="6">
        <v>0</v>
      </c>
      <c r="R659" s="6">
        <v>0</v>
      </c>
      <c r="S659" s="6" t="s">
        <v>26</v>
      </c>
      <c r="T659" s="6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675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6">
        <f>654</f>
      </c>
      <c r="B661" s="6" t="s">
        <v>680</v>
      </c>
      <c r="C661" s="6" t="s">
        <v>675</v>
      </c>
      <c r="D661" s="6" t="s">
        <v>26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10</v>
      </c>
      <c r="Q661" s="6">
        <v>0</v>
      </c>
      <c r="R661" s="6">
        <v>0</v>
      </c>
      <c r="S661" s="6" t="s">
        <v>26</v>
      </c>
      <c r="T661" s="6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675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6">
        <f>656</f>
      </c>
      <c r="B663" s="6" t="s">
        <v>682</v>
      </c>
      <c r="C663" s="6" t="s">
        <v>26</v>
      </c>
      <c r="D663" s="6" t="s">
        <v>675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10</v>
      </c>
      <c r="Q663" s="6">
        <v>0</v>
      </c>
      <c r="R663" s="6">
        <v>0</v>
      </c>
      <c r="S663" s="6" t="s">
        <v>26</v>
      </c>
      <c r="T663" s="6"/>
    </row>
    <row r="664" spans="1:20" x14ac:dyDescent="0.25">
      <c r="A664" s="5">
        <f>657</f>
      </c>
      <c r="B664" s="5" t="s">
        <v>683</v>
      </c>
      <c r="C664" s="5" t="s">
        <v>675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6">
        <f>658</f>
      </c>
      <c r="B665" s="6" t="s">
        <v>684</v>
      </c>
      <c r="C665" s="6" t="s">
        <v>26</v>
      </c>
      <c r="D665" s="6" t="s">
        <v>675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10</v>
      </c>
      <c r="Q665" s="6">
        <v>0</v>
      </c>
      <c r="R665" s="6">
        <v>0</v>
      </c>
      <c r="S665" s="6" t="s">
        <v>26</v>
      </c>
      <c r="T665" s="6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675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6">
        <f>660</f>
      </c>
      <c r="B667" s="6" t="s">
        <v>686</v>
      </c>
      <c r="C667" s="6" t="s">
        <v>26</v>
      </c>
      <c r="D667" s="6" t="s">
        <v>675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10</v>
      </c>
      <c r="Q667" s="6">
        <v>0</v>
      </c>
      <c r="R667" s="6">
        <v>0</v>
      </c>
      <c r="S667" s="6" t="s">
        <v>26</v>
      </c>
      <c r="T667" s="6"/>
    </row>
    <row r="668" spans="1:20" x14ac:dyDescent="0.25">
      <c r="A668" s="5">
        <f>661</f>
      </c>
      <c r="B668" s="5" t="s">
        <v>687</v>
      </c>
      <c r="C668" s="5" t="s">
        <v>675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6">
        <f>662</f>
      </c>
      <c r="B669" s="6" t="s">
        <v>688</v>
      </c>
      <c r="C669" s="6" t="s">
        <v>26</v>
      </c>
      <c r="D669" s="6" t="s">
        <v>675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10</v>
      </c>
      <c r="Q669" s="6">
        <v>0</v>
      </c>
      <c r="R669" s="6">
        <v>0</v>
      </c>
      <c r="S669" s="6" t="s">
        <v>26</v>
      </c>
      <c r="T669" s="6"/>
    </row>
    <row r="670" spans="1:20" x14ac:dyDescent="0.25">
      <c r="A670" s="5">
        <f>663</f>
      </c>
      <c r="B670" s="5" t="s">
        <v>689</v>
      </c>
      <c r="C670" s="5" t="s">
        <v>675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6">
        <f>664</f>
      </c>
      <c r="B671" s="6" t="s">
        <v>690</v>
      </c>
      <c r="C671" s="6" t="s">
        <v>675</v>
      </c>
      <c r="D671" s="6" t="s">
        <v>26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10</v>
      </c>
      <c r="Q671" s="6">
        <v>0</v>
      </c>
      <c r="R671" s="6">
        <v>0</v>
      </c>
      <c r="S671" s="6" t="s">
        <v>26</v>
      </c>
      <c r="T671" s="6"/>
    </row>
    <row r="672" spans="1:20" x14ac:dyDescent="0.25">
      <c r="A672" s="5">
        <f>665</f>
      </c>
      <c r="B672" s="5" t="s">
        <v>691</v>
      </c>
      <c r="C672" s="5" t="s">
        <v>675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6">
        <f>666</f>
      </c>
      <c r="B673" s="6" t="s">
        <v>692</v>
      </c>
      <c r="C673" s="6" t="s">
        <v>675</v>
      </c>
      <c r="D673" s="6" t="s">
        <v>26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10</v>
      </c>
      <c r="Q673" s="6">
        <v>0</v>
      </c>
      <c r="R673" s="6">
        <v>0</v>
      </c>
      <c r="S673" s="6" t="s">
        <v>26</v>
      </c>
      <c r="T673" s="6"/>
    </row>
    <row r="674" spans="1:20" x14ac:dyDescent="0.25">
      <c r="A674" s="5">
        <f>667</f>
      </c>
      <c r="B674" s="5" t="s">
        <v>693</v>
      </c>
      <c r="C674" s="5" t="s">
        <v>675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6">
        <f>668</f>
      </c>
      <c r="B675" s="6" t="s">
        <v>694</v>
      </c>
      <c r="C675" s="6" t="s">
        <v>675</v>
      </c>
      <c r="D675" s="6" t="s">
        <v>26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10</v>
      </c>
      <c r="Q675" s="6">
        <v>0</v>
      </c>
      <c r="R675" s="6">
        <v>0</v>
      </c>
      <c r="S675" s="6" t="s">
        <v>26</v>
      </c>
      <c r="T675" s="6"/>
    </row>
    <row r="676" spans="1:20" x14ac:dyDescent="0.25">
      <c r="A676" s="5">
        <f>669</f>
      </c>
      <c r="B676" s="5" t="s">
        <v>695</v>
      </c>
      <c r="C676" s="5" t="s">
        <v>675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6">
        <f>670</f>
      </c>
      <c r="B677" s="6" t="s">
        <v>696</v>
      </c>
      <c r="C677" s="6" t="s">
        <v>675</v>
      </c>
      <c r="D677" s="6" t="s">
        <v>26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10</v>
      </c>
      <c r="Q677" s="6">
        <v>0</v>
      </c>
      <c r="R677" s="6">
        <v>0</v>
      </c>
      <c r="S677" s="6" t="s">
        <v>26</v>
      </c>
      <c r="T677" s="6"/>
    </row>
    <row r="678" spans="1:20" x14ac:dyDescent="0.25">
      <c r="A678" s="5">
        <f>671</f>
      </c>
      <c r="B678" s="5" t="s">
        <v>697</v>
      </c>
      <c r="C678" s="5" t="s">
        <v>675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6">
        <f>672</f>
      </c>
      <c r="B679" s="6" t="s">
        <v>698</v>
      </c>
      <c r="C679" s="6" t="s">
        <v>675</v>
      </c>
      <c r="D679" s="6" t="s">
        <v>26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10</v>
      </c>
      <c r="Q679" s="6">
        <v>0</v>
      </c>
      <c r="R679" s="6">
        <v>0</v>
      </c>
      <c r="S679" s="6" t="s">
        <v>26</v>
      </c>
      <c r="T679" s="6"/>
    </row>
    <row r="680" spans="1:20" x14ac:dyDescent="0.25">
      <c r="A680" s="5">
        <f>673</f>
      </c>
      <c r="B680" s="5" t="s">
        <v>699</v>
      </c>
      <c r="C680" s="5" t="s">
        <v>675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6">
        <f>674</f>
      </c>
      <c r="B681" s="6" t="s">
        <v>700</v>
      </c>
      <c r="C681" s="6" t="s">
        <v>675</v>
      </c>
      <c r="D681" s="6" t="s">
        <v>26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10</v>
      </c>
      <c r="Q681" s="6">
        <v>0</v>
      </c>
      <c r="R681" s="6">
        <v>0</v>
      </c>
      <c r="S681" s="6" t="s">
        <v>26</v>
      </c>
      <c r="T681" s="6"/>
    </row>
    <row r="682" spans="1:20" x14ac:dyDescent="0.25">
      <c r="A682" s="5">
        <f>675</f>
      </c>
      <c r="B682" s="5" t="s">
        <v>701</v>
      </c>
      <c r="C682" s="5" t="s">
        <v>675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6">
        <f>676</f>
      </c>
      <c r="B683" s="6" t="s">
        <v>702</v>
      </c>
      <c r="C683" s="6" t="s">
        <v>675</v>
      </c>
      <c r="D683" s="6" t="s">
        <v>26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10</v>
      </c>
      <c r="Q683" s="6">
        <v>0</v>
      </c>
      <c r="R683" s="6">
        <v>0</v>
      </c>
      <c r="S683" s="6" t="s">
        <v>26</v>
      </c>
      <c r="T683" s="6"/>
    </row>
    <row r="684" spans="1:20" x14ac:dyDescent="0.25">
      <c r="A684" s="5">
        <f>677</f>
      </c>
      <c r="B684" s="5" t="s">
        <v>703</v>
      </c>
      <c r="C684" s="5" t="s">
        <v>675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6">
        <f>678</f>
      </c>
      <c r="B685" s="6" t="s">
        <v>704</v>
      </c>
      <c r="C685" s="6" t="s">
        <v>675</v>
      </c>
      <c r="D685" s="6" t="s">
        <v>26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10</v>
      </c>
      <c r="Q685" s="6">
        <v>0</v>
      </c>
      <c r="R685" s="6">
        <v>0</v>
      </c>
      <c r="S685" s="6" t="s">
        <v>26</v>
      </c>
      <c r="T685" s="6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675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6">
        <f>680</f>
      </c>
      <c r="B687" s="6" t="s">
        <v>706</v>
      </c>
      <c r="C687" s="6" t="s">
        <v>26</v>
      </c>
      <c r="D687" s="6" t="s">
        <v>675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10</v>
      </c>
      <c r="Q687" s="6">
        <v>0</v>
      </c>
      <c r="R687" s="6">
        <v>0</v>
      </c>
      <c r="S687" s="6" t="s">
        <v>26</v>
      </c>
      <c r="T687" s="6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675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6">
        <f>682</f>
      </c>
      <c r="B689" s="6" t="s">
        <v>708</v>
      </c>
      <c r="C689" s="6" t="s">
        <v>26</v>
      </c>
      <c r="D689" s="6" t="s">
        <v>675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10</v>
      </c>
      <c r="Q689" s="6">
        <v>0</v>
      </c>
      <c r="R689" s="6">
        <v>0</v>
      </c>
      <c r="S689" s="6" t="s">
        <v>26</v>
      </c>
      <c r="T689" s="6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675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6">
        <f>684</f>
      </c>
      <c r="B691" s="6" t="s">
        <v>710</v>
      </c>
      <c r="C691" s="6" t="s">
        <v>26</v>
      </c>
      <c r="D691" s="6" t="s">
        <v>675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10</v>
      </c>
      <c r="Q691" s="6">
        <v>0</v>
      </c>
      <c r="R691" s="6">
        <v>0</v>
      </c>
      <c r="S691" s="6" t="s">
        <v>26</v>
      </c>
      <c r="T691" s="6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675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6">
        <f>686</f>
      </c>
      <c r="B693" s="6" t="s">
        <v>712</v>
      </c>
      <c r="C693" s="6" t="s">
        <v>26</v>
      </c>
      <c r="D693" s="6" t="s">
        <v>675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10</v>
      </c>
      <c r="Q693" s="6">
        <v>0</v>
      </c>
      <c r="R693" s="6">
        <v>0</v>
      </c>
      <c r="S693" s="6" t="s">
        <v>26</v>
      </c>
      <c r="T693" s="6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675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6">
        <f>688</f>
      </c>
      <c r="B695" s="6" t="s">
        <v>714</v>
      </c>
      <c r="C695" s="6" t="s">
        <v>26</v>
      </c>
      <c r="D695" s="6" t="s">
        <v>675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10</v>
      </c>
      <c r="Q695" s="6">
        <v>0</v>
      </c>
      <c r="R695" s="6">
        <v>0</v>
      </c>
      <c r="S695" s="6" t="s">
        <v>26</v>
      </c>
      <c r="T695" s="6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675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6">
        <f>690</f>
      </c>
      <c r="B697" s="6" t="s">
        <v>716</v>
      </c>
      <c r="C697" s="6" t="s">
        <v>675</v>
      </c>
      <c r="D697" s="6" t="s">
        <v>26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10</v>
      </c>
      <c r="Q697" s="6">
        <v>0</v>
      </c>
      <c r="R697" s="6">
        <v>0</v>
      </c>
      <c r="S697" s="6" t="s">
        <v>26</v>
      </c>
      <c r="T697" s="6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675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6">
        <f>692</f>
      </c>
      <c r="B699" s="6" t="s">
        <v>718</v>
      </c>
      <c r="C699" s="6" t="s">
        <v>26</v>
      </c>
      <c r="D699" s="6" t="s">
        <v>675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10</v>
      </c>
      <c r="Q699" s="6">
        <v>0</v>
      </c>
      <c r="R699" s="6">
        <v>0</v>
      </c>
      <c r="S699" s="6" t="s">
        <v>26</v>
      </c>
      <c r="T699" s="6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675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6">
        <f>694</f>
      </c>
      <c r="B701" s="6" t="s">
        <v>720</v>
      </c>
      <c r="C701" s="6" t="s">
        <v>26</v>
      </c>
      <c r="D701" s="6" t="s">
        <v>675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10</v>
      </c>
      <c r="Q701" s="6">
        <v>0</v>
      </c>
      <c r="R701" s="6">
        <v>0</v>
      </c>
      <c r="S701" s="6" t="s">
        <v>26</v>
      </c>
      <c r="T701" s="6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675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6">
        <f>696</f>
      </c>
      <c r="B703" s="6" t="s">
        <v>722</v>
      </c>
      <c r="C703" s="6" t="s">
        <v>26</v>
      </c>
      <c r="D703" s="6" t="s">
        <v>675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10</v>
      </c>
      <c r="Q703" s="6">
        <v>0</v>
      </c>
      <c r="R703" s="6">
        <v>0</v>
      </c>
      <c r="S703" s="6" t="s">
        <v>26</v>
      </c>
      <c r="T703" s="6"/>
    </row>
    <row r="704" spans="1:20" x14ac:dyDescent="0.25">
      <c r="A704" s="5">
        <f>697</f>
      </c>
      <c r="B704" s="5" t="s">
        <v>723</v>
      </c>
      <c r="C704" s="5" t="s">
        <v>675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6">
        <f>698</f>
      </c>
      <c r="B705" s="6" t="s">
        <v>724</v>
      </c>
      <c r="C705" s="6" t="s">
        <v>675</v>
      </c>
      <c r="D705" s="6" t="s">
        <v>26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10</v>
      </c>
      <c r="Q705" s="6">
        <v>0</v>
      </c>
      <c r="R705" s="6">
        <v>0</v>
      </c>
      <c r="S705" s="6" t="s">
        <v>26</v>
      </c>
      <c r="T705" s="6"/>
    </row>
    <row r="706" spans="1:20" x14ac:dyDescent="0.25">
      <c r="A706" s="5">
        <f>699</f>
      </c>
      <c r="B706" s="5" t="s">
        <v>725</v>
      </c>
      <c r="C706" s="5" t="s">
        <v>675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6">
        <f>700</f>
      </c>
      <c r="B707" s="6" t="s">
        <v>726</v>
      </c>
      <c r="C707" s="6" t="s">
        <v>675</v>
      </c>
      <c r="D707" s="6" t="s">
        <v>26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10</v>
      </c>
      <c r="Q707" s="6">
        <v>0</v>
      </c>
      <c r="R707" s="6">
        <v>0</v>
      </c>
      <c r="S707" s="6" t="s">
        <v>26</v>
      </c>
      <c r="T707" s="6"/>
    </row>
    <row r="708" spans="1:20" x14ac:dyDescent="0.25">
      <c r="A708" s="5">
        <f>701</f>
      </c>
      <c r="B708" s="5" t="s">
        <v>727</v>
      </c>
      <c r="C708" s="5" t="s">
        <v>675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6">
        <f>702</f>
      </c>
      <c r="B709" s="6" t="s">
        <v>728</v>
      </c>
      <c r="C709" s="6" t="s">
        <v>26</v>
      </c>
      <c r="D709" s="6" t="s">
        <v>675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10</v>
      </c>
      <c r="Q709" s="6">
        <v>0</v>
      </c>
      <c r="R709" s="6">
        <v>0</v>
      </c>
      <c r="S709" s="6" t="s">
        <v>26</v>
      </c>
      <c r="T709" s="6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675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6">
        <f>704</f>
      </c>
      <c r="B711" s="6" t="s">
        <v>730</v>
      </c>
      <c r="C711" s="6" t="s">
        <v>26</v>
      </c>
      <c r="D711" s="6" t="s">
        <v>675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10</v>
      </c>
      <c r="Q711" s="6">
        <v>0</v>
      </c>
      <c r="R711" s="6">
        <v>0</v>
      </c>
      <c r="S711" s="6" t="s">
        <v>26</v>
      </c>
      <c r="T711" s="6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675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6">
        <f>706</f>
      </c>
      <c r="B713" s="6" t="s">
        <v>732</v>
      </c>
      <c r="C713" s="6" t="s">
        <v>26</v>
      </c>
      <c r="D713" s="6" t="s">
        <v>675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10</v>
      </c>
      <c r="Q713" s="6">
        <v>0</v>
      </c>
      <c r="R713" s="6">
        <v>0</v>
      </c>
      <c r="S713" s="6" t="s">
        <v>26</v>
      </c>
      <c r="T713" s="6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675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6">
        <f>708</f>
      </c>
      <c r="B715" s="6" t="s">
        <v>734</v>
      </c>
      <c r="C715" s="6" t="s">
        <v>26</v>
      </c>
      <c r="D715" s="6" t="s">
        <v>675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10</v>
      </c>
      <c r="Q715" s="6">
        <v>0</v>
      </c>
      <c r="R715" s="6">
        <v>0</v>
      </c>
      <c r="S715" s="6" t="s">
        <v>26</v>
      </c>
      <c r="T715" s="6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675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6">
        <f>710</f>
      </c>
      <c r="B717" s="6" t="s">
        <v>736</v>
      </c>
      <c r="C717" s="6" t="s">
        <v>26</v>
      </c>
      <c r="D717" s="6" t="s">
        <v>675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10</v>
      </c>
      <c r="Q717" s="6">
        <v>0</v>
      </c>
      <c r="R717" s="6">
        <v>0</v>
      </c>
      <c r="S717" s="6" t="s">
        <v>26</v>
      </c>
      <c r="T717" s="6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675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6">
        <f>712</f>
      </c>
      <c r="B719" s="6" t="s">
        <v>738</v>
      </c>
      <c r="C719" s="6" t="s">
        <v>26</v>
      </c>
      <c r="D719" s="6" t="s">
        <v>675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10</v>
      </c>
      <c r="Q719" s="6">
        <v>0</v>
      </c>
      <c r="R719" s="6">
        <v>0</v>
      </c>
      <c r="S719" s="6" t="s">
        <v>26</v>
      </c>
      <c r="T719" s="6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675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6">
        <f>714</f>
      </c>
      <c r="B721" s="6" t="s">
        <v>740</v>
      </c>
      <c r="C721" s="6" t="s">
        <v>26</v>
      </c>
      <c r="D721" s="6" t="s">
        <v>675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10</v>
      </c>
      <c r="Q721" s="6">
        <v>0</v>
      </c>
      <c r="R721" s="6">
        <v>0</v>
      </c>
      <c r="S721" s="6" t="s">
        <v>26</v>
      </c>
      <c r="T721" s="6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675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6">
        <f>716</f>
      </c>
      <c r="B723" s="6" t="s">
        <v>742</v>
      </c>
      <c r="C723" s="6" t="s">
        <v>26</v>
      </c>
      <c r="D723" s="6" t="s">
        <v>675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10</v>
      </c>
      <c r="Q723" s="6">
        <v>0</v>
      </c>
      <c r="R723" s="6">
        <v>0</v>
      </c>
      <c r="S723" s="6" t="s">
        <v>26</v>
      </c>
      <c r="T723" s="6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675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6">
        <f>718</f>
      </c>
      <c r="B725" s="6" t="s">
        <v>744</v>
      </c>
      <c r="C725" s="6" t="s">
        <v>26</v>
      </c>
      <c r="D725" s="6" t="s">
        <v>675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10</v>
      </c>
      <c r="Q725" s="6">
        <v>0</v>
      </c>
      <c r="R725" s="6">
        <v>0</v>
      </c>
      <c r="S725" s="6" t="s">
        <v>26</v>
      </c>
      <c r="T725" s="6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675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6">
        <f>720</f>
      </c>
      <c r="B727" s="6" t="s">
        <v>746</v>
      </c>
      <c r="C727" s="6" t="s">
        <v>26</v>
      </c>
      <c r="D727" s="6" t="s">
        <v>675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10</v>
      </c>
      <c r="Q727" s="6">
        <v>0</v>
      </c>
      <c r="R727" s="6">
        <v>0</v>
      </c>
      <c r="S727" s="6" t="s">
        <v>26</v>
      </c>
      <c r="T727" s="6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675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6">
        <f>722</f>
      </c>
      <c r="B729" s="6" t="s">
        <v>748</v>
      </c>
      <c r="C729" s="6" t="s">
        <v>26</v>
      </c>
      <c r="D729" s="6" t="s">
        <v>675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10</v>
      </c>
      <c r="Q729" s="6">
        <v>0</v>
      </c>
      <c r="R729" s="6">
        <v>0</v>
      </c>
      <c r="S729" s="6" t="s">
        <v>26</v>
      </c>
      <c r="T729" s="6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675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6">
        <f>724</f>
      </c>
      <c r="B731" s="6" t="s">
        <v>750</v>
      </c>
      <c r="C731" s="6" t="s">
        <v>26</v>
      </c>
      <c r="D731" s="6" t="s">
        <v>675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10</v>
      </c>
      <c r="Q731" s="6">
        <v>0</v>
      </c>
      <c r="R731" s="6">
        <v>0</v>
      </c>
      <c r="S731" s="6" t="s">
        <v>26</v>
      </c>
      <c r="T731" s="6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675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0</v>
      </c>
      <c r="R732" s="5">
        <v>0</v>
      </c>
      <c r="S732" s="5" t="s">
        <v>26</v>
      </c>
      <c r="T732" s="5"/>
    </row>
    <row r="733" spans="1:20" x14ac:dyDescent="0.25">
      <c r="A733" s="6">
        <f>726</f>
      </c>
      <c r="B733" s="6" t="s">
        <v>752</v>
      </c>
      <c r="C733" s="6" t="s">
        <v>26</v>
      </c>
      <c r="D733" s="6" t="s">
        <v>675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10</v>
      </c>
      <c r="Q733" s="6">
        <v>0</v>
      </c>
      <c r="R733" s="6">
        <v>0</v>
      </c>
      <c r="S733" s="6" t="s">
        <v>26</v>
      </c>
      <c r="T733" s="6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675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0</v>
      </c>
      <c r="R734" s="5">
        <v>0</v>
      </c>
      <c r="S734" s="5" t="s">
        <v>26</v>
      </c>
      <c r="T734" s="5"/>
    </row>
    <row r="735" spans="1:20" x14ac:dyDescent="0.25">
      <c r="A735" s="6">
        <f>728</f>
      </c>
      <c r="B735" s="6" t="s">
        <v>754</v>
      </c>
      <c r="C735" s="6" t="s">
        <v>26</v>
      </c>
      <c r="D735" s="6" t="s">
        <v>675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10</v>
      </c>
      <c r="Q735" s="6">
        <v>0</v>
      </c>
      <c r="R735" s="6">
        <v>0</v>
      </c>
      <c r="S735" s="6" t="s">
        <v>26</v>
      </c>
      <c r="T735" s="6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675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0</v>
      </c>
      <c r="R736" s="5">
        <v>0</v>
      </c>
      <c r="S736" s="5" t="s">
        <v>26</v>
      </c>
      <c r="T736" s="5"/>
    </row>
    <row r="737" spans="1:20" x14ac:dyDescent="0.25">
      <c r="A737" s="6">
        <f>730</f>
      </c>
      <c r="B737" s="6" t="s">
        <v>756</v>
      </c>
      <c r="C737" s="6" t="s">
        <v>26</v>
      </c>
      <c r="D737" s="6" t="s">
        <v>675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10</v>
      </c>
      <c r="Q737" s="6">
        <v>0</v>
      </c>
      <c r="R737" s="6">
        <v>0</v>
      </c>
      <c r="S737" s="6" t="s">
        <v>26</v>
      </c>
      <c r="T737" s="6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675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0</v>
      </c>
      <c r="R738" s="5">
        <v>0</v>
      </c>
      <c r="S738" s="5" t="s">
        <v>26</v>
      </c>
      <c r="T738" s="5"/>
    </row>
    <row r="739" spans="1:20" x14ac:dyDescent="0.25">
      <c r="A739" s="6">
        <f>732</f>
      </c>
      <c r="B739" s="6" t="s">
        <v>758</v>
      </c>
      <c r="C739" s="6" t="s">
        <v>26</v>
      </c>
      <c r="D739" s="6" t="s">
        <v>675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10</v>
      </c>
      <c r="Q739" s="6">
        <v>0</v>
      </c>
      <c r="R739" s="6">
        <v>0</v>
      </c>
      <c r="S739" s="6" t="s">
        <v>26</v>
      </c>
      <c r="T739" s="6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675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0</v>
      </c>
      <c r="R740" s="5">
        <v>0</v>
      </c>
      <c r="S740" s="5" t="s">
        <v>26</v>
      </c>
      <c r="T740" s="5"/>
    </row>
    <row r="741" spans="1:20" x14ac:dyDescent="0.25">
      <c r="A741" s="6">
        <f>734</f>
      </c>
      <c r="B741" s="6" t="s">
        <v>760</v>
      </c>
      <c r="C741" s="6" t="s">
        <v>26</v>
      </c>
      <c r="D741" s="6" t="s">
        <v>675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10</v>
      </c>
      <c r="Q741" s="6">
        <v>0</v>
      </c>
      <c r="R741" s="6">
        <v>0</v>
      </c>
      <c r="S741" s="6" t="s">
        <v>26</v>
      </c>
      <c r="T741" s="6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675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0</v>
      </c>
      <c r="R742" s="5">
        <v>0</v>
      </c>
      <c r="S742" s="5" t="s">
        <v>26</v>
      </c>
      <c r="T742" s="5"/>
    </row>
    <row r="743" spans="1:20" x14ac:dyDescent="0.25">
      <c r="A743" s="6">
        <f>736</f>
      </c>
      <c r="B743" s="6" t="s">
        <v>762</v>
      </c>
      <c r="C743" s="6" t="s">
        <v>675</v>
      </c>
      <c r="D743" s="6" t="s">
        <v>26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10</v>
      </c>
      <c r="Q743" s="6">
        <v>0</v>
      </c>
      <c r="R743" s="6">
        <v>0</v>
      </c>
      <c r="S743" s="6" t="s">
        <v>26</v>
      </c>
      <c r="T743" s="6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675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0</v>
      </c>
      <c r="R744" s="5">
        <v>0</v>
      </c>
      <c r="S744" s="5" t="s">
        <v>26</v>
      </c>
      <c r="T744" s="5"/>
    </row>
    <row r="745" spans="1:20" x14ac:dyDescent="0.25">
      <c r="A745" s="6">
        <f>738</f>
      </c>
      <c r="B745" s="6" t="s">
        <v>764</v>
      </c>
      <c r="C745" s="6" t="s">
        <v>26</v>
      </c>
      <c r="D745" s="6" t="s">
        <v>675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10</v>
      </c>
      <c r="Q745" s="6">
        <v>0</v>
      </c>
      <c r="R745" s="6">
        <v>0</v>
      </c>
      <c r="S745" s="6" t="s">
        <v>26</v>
      </c>
      <c r="T745" s="6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675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0</v>
      </c>
      <c r="R746" s="5">
        <v>0</v>
      </c>
      <c r="S746" s="5" t="s">
        <v>26</v>
      </c>
      <c r="T746" s="5"/>
    </row>
    <row r="747" spans="1:20" x14ac:dyDescent="0.25">
      <c r="A747" s="6">
        <f>740</f>
      </c>
      <c r="B747" s="6" t="s">
        <v>766</v>
      </c>
      <c r="C747" s="6" t="s">
        <v>675</v>
      </c>
      <c r="D747" s="6" t="s">
        <v>26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10</v>
      </c>
      <c r="Q747" s="6">
        <v>0</v>
      </c>
      <c r="R747" s="6">
        <v>0</v>
      </c>
      <c r="S747" s="6" t="s">
        <v>26</v>
      </c>
      <c r="T747" s="6"/>
    </row>
    <row r="748" spans="1:20" x14ac:dyDescent="0.25">
      <c r="A748" s="5">
        <f>741</f>
      </c>
      <c r="B748" s="5" t="s">
        <v>767</v>
      </c>
      <c r="C748" s="5" t="s">
        <v>675</v>
      </c>
      <c r="D748" s="5" t="s">
        <v>26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0</v>
      </c>
      <c r="R748" s="5">
        <v>0</v>
      </c>
      <c r="S748" s="5" t="s">
        <v>26</v>
      </c>
      <c r="T748" s="5"/>
    </row>
    <row r="749" spans="1:20" x14ac:dyDescent="0.25">
      <c r="A749" s="6">
        <f>742</f>
      </c>
      <c r="B749" s="6" t="s">
        <v>768</v>
      </c>
      <c r="C749" s="6" t="s">
        <v>675</v>
      </c>
      <c r="D749" s="6" t="s">
        <v>26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10</v>
      </c>
      <c r="Q749" s="6">
        <v>0</v>
      </c>
      <c r="R749" s="6">
        <v>0</v>
      </c>
      <c r="S749" s="6" t="s">
        <v>26</v>
      </c>
      <c r="T749" s="6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675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0</v>
      </c>
      <c r="R750" s="5">
        <v>0</v>
      </c>
      <c r="S750" s="5" t="s">
        <v>26</v>
      </c>
      <c r="T750" s="5"/>
    </row>
    <row r="751" spans="1:20" x14ac:dyDescent="0.25">
      <c r="A751" s="6">
        <f>744</f>
      </c>
      <c r="B751" s="6" t="s">
        <v>770</v>
      </c>
      <c r="C751" s="6" t="s">
        <v>26</v>
      </c>
      <c r="D751" s="6" t="s">
        <v>675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10</v>
      </c>
      <c r="Q751" s="6">
        <v>0</v>
      </c>
      <c r="R751" s="6">
        <v>0</v>
      </c>
      <c r="S751" s="6" t="s">
        <v>26</v>
      </c>
      <c r="T751" s="6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675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0</v>
      </c>
      <c r="R752" s="5">
        <v>0</v>
      </c>
      <c r="S752" s="5" t="s">
        <v>26</v>
      </c>
      <c r="T752" s="5"/>
    </row>
    <row r="753" spans="1:20" x14ac:dyDescent="0.25">
      <c r="A753" s="6">
        <f>746</f>
      </c>
      <c r="B753" s="6" t="s">
        <v>772</v>
      </c>
      <c r="C753" s="6" t="s">
        <v>26</v>
      </c>
      <c r="D753" s="6" t="s">
        <v>675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10</v>
      </c>
      <c r="Q753" s="6">
        <v>0</v>
      </c>
      <c r="R753" s="6">
        <v>0</v>
      </c>
      <c r="S753" s="6" t="s">
        <v>26</v>
      </c>
      <c r="T753" s="6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675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0</v>
      </c>
      <c r="R754" s="5">
        <v>0</v>
      </c>
      <c r="S754" s="5" t="s">
        <v>26</v>
      </c>
      <c r="T754" s="5"/>
    </row>
    <row r="755" spans="1:20" x14ac:dyDescent="0.25">
      <c r="A755" s="6">
        <f>748</f>
      </c>
      <c r="B755" s="6" t="s">
        <v>774</v>
      </c>
      <c r="C755" s="6" t="s">
        <v>26</v>
      </c>
      <c r="D755" s="6" t="s">
        <v>675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10</v>
      </c>
      <c r="Q755" s="6">
        <v>0</v>
      </c>
      <c r="R755" s="6">
        <v>0</v>
      </c>
      <c r="S755" s="6" t="s">
        <v>26</v>
      </c>
      <c r="T755" s="6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675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0</v>
      </c>
      <c r="R756" s="5">
        <v>0</v>
      </c>
      <c r="S756" s="5" t="s">
        <v>26</v>
      </c>
      <c r="T756" s="5"/>
    </row>
    <row r="757" spans="1:20" x14ac:dyDescent="0.25">
      <c r="A757" s="6">
        <f>750</f>
      </c>
      <c r="B757" s="6" t="s">
        <v>776</v>
      </c>
      <c r="C757" s="6" t="s">
        <v>26</v>
      </c>
      <c r="D757" s="6" t="s">
        <v>675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10</v>
      </c>
      <c r="Q757" s="6">
        <v>0</v>
      </c>
      <c r="R757" s="6">
        <v>0</v>
      </c>
      <c r="S757" s="6" t="s">
        <v>26</v>
      </c>
      <c r="T757" s="6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675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0</v>
      </c>
      <c r="R758" s="5">
        <v>0</v>
      </c>
      <c r="S758" s="5" t="s">
        <v>26</v>
      </c>
      <c r="T758" s="5"/>
    </row>
    <row r="759" spans="1:20" x14ac:dyDescent="0.25">
      <c r="A759" s="6">
        <f>752</f>
      </c>
      <c r="B759" s="6" t="s">
        <v>778</v>
      </c>
      <c r="C759" s="6" t="s">
        <v>26</v>
      </c>
      <c r="D759" s="6" t="s">
        <v>675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10</v>
      </c>
      <c r="Q759" s="6">
        <v>0</v>
      </c>
      <c r="R759" s="6">
        <v>0</v>
      </c>
      <c r="S759" s="6" t="s">
        <v>26</v>
      </c>
      <c r="T759" s="6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675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0</v>
      </c>
      <c r="R760" s="5">
        <v>0</v>
      </c>
      <c r="S760" s="5" t="s">
        <v>26</v>
      </c>
      <c r="T760" s="5"/>
    </row>
    <row r="761" spans="1:20" x14ac:dyDescent="0.25">
      <c r="A761" s="6">
        <f>754</f>
      </c>
      <c r="B761" s="6" t="s">
        <v>780</v>
      </c>
      <c r="C761" s="6" t="s">
        <v>26</v>
      </c>
      <c r="D761" s="6" t="s">
        <v>675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10</v>
      </c>
      <c r="Q761" s="6">
        <v>0</v>
      </c>
      <c r="R761" s="6">
        <v>0</v>
      </c>
      <c r="S761" s="6" t="s">
        <v>26</v>
      </c>
      <c r="T761" s="6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675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0</v>
      </c>
      <c r="R762" s="5">
        <v>0</v>
      </c>
      <c r="S762" s="5" t="s">
        <v>26</v>
      </c>
      <c r="T762" s="5"/>
    </row>
    <row r="763" spans="1:20" x14ac:dyDescent="0.25">
      <c r="A763" s="6">
        <f>756</f>
      </c>
      <c r="B763" s="6" t="s">
        <v>782</v>
      </c>
      <c r="C763" s="6" t="s">
        <v>26</v>
      </c>
      <c r="D763" s="6" t="s">
        <v>675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10</v>
      </c>
      <c r="Q763" s="6">
        <v>0</v>
      </c>
      <c r="R763" s="6">
        <v>0</v>
      </c>
      <c r="S763" s="6" t="s">
        <v>26</v>
      </c>
      <c r="T763" s="6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675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0</v>
      </c>
      <c r="R764" s="5">
        <v>0</v>
      </c>
      <c r="S764" s="5" t="s">
        <v>26</v>
      </c>
      <c r="T764" s="5"/>
    </row>
    <row r="765" spans="1:20" x14ac:dyDescent="0.25">
      <c r="A765" s="6">
        <f>758</f>
      </c>
      <c r="B765" s="6" t="s">
        <v>784</v>
      </c>
      <c r="C765" s="6" t="s">
        <v>26</v>
      </c>
      <c r="D765" s="6" t="s">
        <v>675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10</v>
      </c>
      <c r="Q765" s="6">
        <v>0</v>
      </c>
      <c r="R765" s="6">
        <v>0</v>
      </c>
      <c r="S765" s="6" t="s">
        <v>26</v>
      </c>
      <c r="T765" s="6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675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0</v>
      </c>
      <c r="R766" s="5">
        <v>0</v>
      </c>
      <c r="S766" s="5" t="s">
        <v>26</v>
      </c>
      <c r="T766" s="5"/>
    </row>
    <row r="767" spans="1:20" x14ac:dyDescent="0.25">
      <c r="A767" s="6">
        <f>760</f>
      </c>
      <c r="B767" s="6" t="s">
        <v>786</v>
      </c>
      <c r="C767" s="6" t="s">
        <v>26</v>
      </c>
      <c r="D767" s="6" t="s">
        <v>675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10</v>
      </c>
      <c r="Q767" s="6">
        <v>0</v>
      </c>
      <c r="R767" s="6">
        <v>0</v>
      </c>
      <c r="S767" s="6" t="s">
        <v>26</v>
      </c>
      <c r="T767" s="6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675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0</v>
      </c>
      <c r="R768" s="5">
        <v>0</v>
      </c>
      <c r="S768" s="5" t="s">
        <v>26</v>
      </c>
      <c r="T768" s="5"/>
    </row>
    <row r="769" spans="1:20" x14ac:dyDescent="0.25">
      <c r="A769" s="6">
        <f>762</f>
      </c>
      <c r="B769" s="6" t="s">
        <v>788</v>
      </c>
      <c r="C769" s="6" t="s">
        <v>26</v>
      </c>
      <c r="D769" s="6" t="s">
        <v>675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10</v>
      </c>
      <c r="Q769" s="6">
        <v>0</v>
      </c>
      <c r="R769" s="6">
        <v>0</v>
      </c>
      <c r="S769" s="6" t="s">
        <v>26</v>
      </c>
      <c r="T769" s="6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675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0</v>
      </c>
      <c r="R770" s="5">
        <v>0</v>
      </c>
      <c r="S770" s="5" t="s">
        <v>26</v>
      </c>
      <c r="T770" s="5"/>
    </row>
    <row r="771" spans="1:20" x14ac:dyDescent="0.25">
      <c r="A771" s="6">
        <f>764</f>
      </c>
      <c r="B771" s="6" t="s">
        <v>790</v>
      </c>
      <c r="C771" s="6" t="s">
        <v>26</v>
      </c>
      <c r="D771" s="6" t="s">
        <v>675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10</v>
      </c>
      <c r="Q771" s="6">
        <v>0</v>
      </c>
      <c r="R771" s="6">
        <v>0</v>
      </c>
      <c r="S771" s="6" t="s">
        <v>26</v>
      </c>
      <c r="T771" s="6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675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0</v>
      </c>
      <c r="R772" s="5">
        <v>0</v>
      </c>
      <c r="S772" s="5" t="s">
        <v>26</v>
      </c>
      <c r="T772" s="5"/>
    </row>
    <row r="773" spans="1:20" x14ac:dyDescent="0.25">
      <c r="A773" s="6">
        <f>766</f>
      </c>
      <c r="B773" s="6" t="s">
        <v>792</v>
      </c>
      <c r="C773" s="6" t="s">
        <v>26</v>
      </c>
      <c r="D773" s="6" t="s">
        <v>675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10</v>
      </c>
      <c r="Q773" s="6">
        <v>0</v>
      </c>
      <c r="R773" s="6">
        <v>0</v>
      </c>
      <c r="S773" s="6" t="s">
        <v>26</v>
      </c>
      <c r="T773" s="6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675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0</v>
      </c>
      <c r="R774" s="5">
        <v>0</v>
      </c>
      <c r="S774" s="5" t="s">
        <v>26</v>
      </c>
      <c r="T774" s="5"/>
    </row>
    <row r="775" spans="1:20" x14ac:dyDescent="0.25">
      <c r="A775" s="6">
        <f>768</f>
      </c>
      <c r="B775" s="6" t="s">
        <v>794</v>
      </c>
      <c r="C775" s="6" t="s">
        <v>26</v>
      </c>
      <c r="D775" s="6" t="s">
        <v>675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10</v>
      </c>
      <c r="Q775" s="6">
        <v>0</v>
      </c>
      <c r="R775" s="6">
        <v>0</v>
      </c>
      <c r="S775" s="6" t="s">
        <v>26</v>
      </c>
      <c r="T775" s="6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675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0</v>
      </c>
      <c r="R776" s="5">
        <v>0</v>
      </c>
      <c r="S776" s="5" t="s">
        <v>26</v>
      </c>
      <c r="T776" s="5"/>
    </row>
    <row r="777" spans="1:20" x14ac:dyDescent="0.25">
      <c r="A777" s="6">
        <f>770</f>
      </c>
      <c r="B777" s="6" t="s">
        <v>796</v>
      </c>
      <c r="C777" s="6" t="s">
        <v>26</v>
      </c>
      <c r="D777" s="6" t="s">
        <v>675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10</v>
      </c>
      <c r="Q777" s="6">
        <v>0</v>
      </c>
      <c r="R777" s="6">
        <v>0</v>
      </c>
      <c r="S777" s="6" t="s">
        <v>26</v>
      </c>
      <c r="T777" s="6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675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0</v>
      </c>
      <c r="R778" s="5">
        <v>0</v>
      </c>
      <c r="S778" s="5" t="s">
        <v>26</v>
      </c>
      <c r="T778" s="5"/>
    </row>
    <row r="779" spans="1:20" x14ac:dyDescent="0.25">
      <c r="A779" s="6">
        <f>772</f>
      </c>
      <c r="B779" s="6" t="s">
        <v>798</v>
      </c>
      <c r="C779" s="6" t="s">
        <v>26</v>
      </c>
      <c r="D779" s="6" t="s">
        <v>675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10</v>
      </c>
      <c r="Q779" s="6">
        <v>0</v>
      </c>
      <c r="R779" s="6">
        <v>0</v>
      </c>
      <c r="S779" s="6" t="s">
        <v>26</v>
      </c>
      <c r="T779" s="6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675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0</v>
      </c>
      <c r="R780" s="5">
        <v>0</v>
      </c>
      <c r="S780" s="5" t="s">
        <v>26</v>
      </c>
      <c r="T780" s="5"/>
    </row>
    <row r="781" spans="1:20" x14ac:dyDescent="0.25">
      <c r="A781" s="6">
        <f>774</f>
      </c>
      <c r="B781" s="6" t="s">
        <v>800</v>
      </c>
      <c r="C781" s="6" t="s">
        <v>26</v>
      </c>
      <c r="D781" s="6" t="s">
        <v>675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10</v>
      </c>
      <c r="Q781" s="6">
        <v>0</v>
      </c>
      <c r="R781" s="6">
        <v>0</v>
      </c>
      <c r="S781" s="6" t="s">
        <v>26</v>
      </c>
      <c r="T781" s="6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675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0</v>
      </c>
      <c r="R782" s="5">
        <v>0</v>
      </c>
      <c r="S782" s="5" t="s">
        <v>26</v>
      </c>
      <c r="T782" s="5"/>
    </row>
    <row r="783" spans="1:20" x14ac:dyDescent="0.25">
      <c r="A783" s="6">
        <f>776</f>
      </c>
      <c r="B783" s="6" t="s">
        <v>802</v>
      </c>
      <c r="C783" s="6" t="s">
        <v>26</v>
      </c>
      <c r="D783" s="6" t="s">
        <v>675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10</v>
      </c>
      <c r="Q783" s="6">
        <v>0</v>
      </c>
      <c r="R783" s="6">
        <v>0</v>
      </c>
      <c r="S783" s="6" t="s">
        <v>26</v>
      </c>
      <c r="T783" s="6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675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0</v>
      </c>
      <c r="R784" s="5">
        <v>0</v>
      </c>
      <c r="S784" s="5" t="s">
        <v>26</v>
      </c>
      <c r="T784" s="5"/>
    </row>
    <row r="785" spans="1:20" x14ac:dyDescent="0.25">
      <c r="A785" s="6">
        <f>778</f>
      </c>
      <c r="B785" s="6" t="s">
        <v>804</v>
      </c>
      <c r="C785" s="6" t="s">
        <v>26</v>
      </c>
      <c r="D785" s="6" t="s">
        <v>675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10</v>
      </c>
      <c r="Q785" s="6">
        <v>0</v>
      </c>
      <c r="R785" s="6">
        <v>0</v>
      </c>
      <c r="S785" s="6" t="s">
        <v>26</v>
      </c>
      <c r="T785" s="6"/>
    </row>
    <row r="786" spans="1:20" x14ac:dyDescent="0.25">
      <c r="A786" s="5">
        <f>779</f>
      </c>
      <c r="B786" s="5" t="s">
        <v>805</v>
      </c>
      <c r="C786" s="5" t="s">
        <v>26</v>
      </c>
      <c r="D786" s="5" t="s">
        <v>675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0</v>
      </c>
      <c r="R786" s="5">
        <v>0</v>
      </c>
      <c r="S786" s="5" t="s">
        <v>26</v>
      </c>
      <c r="T786" s="5"/>
    </row>
    <row r="787" spans="1:20" x14ac:dyDescent="0.25">
      <c r="A787" s="6">
        <f>780</f>
      </c>
      <c r="B787" s="6" t="s">
        <v>806</v>
      </c>
      <c r="C787" s="6" t="s">
        <v>26</v>
      </c>
      <c r="D787" s="6" t="s">
        <v>675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10</v>
      </c>
      <c r="Q787" s="6">
        <v>0</v>
      </c>
      <c r="R787" s="6">
        <v>0</v>
      </c>
      <c r="S787" s="6" t="s">
        <v>26</v>
      </c>
      <c r="T787" s="6"/>
    </row>
    <row r="788" spans="1:20" x14ac:dyDescent="0.25">
      <c r="A788" s="5">
        <f>781</f>
      </c>
      <c r="B788" s="5" t="s">
        <v>807</v>
      </c>
      <c r="C788" s="5" t="s">
        <v>26</v>
      </c>
      <c r="D788" s="5" t="s">
        <v>675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0</v>
      </c>
      <c r="R788" s="5">
        <v>0</v>
      </c>
      <c r="S788" s="5" t="s">
        <v>26</v>
      </c>
      <c r="T788" s="5"/>
    </row>
    <row r="789" spans="1:20" x14ac:dyDescent="0.25">
      <c r="A789" s="6">
        <f>782</f>
      </c>
      <c r="B789" s="6" t="s">
        <v>808</v>
      </c>
      <c r="C789" s="6" t="s">
        <v>26</v>
      </c>
      <c r="D789" s="6" t="s">
        <v>675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10</v>
      </c>
      <c r="Q789" s="6">
        <v>0</v>
      </c>
      <c r="R789" s="6">
        <v>0</v>
      </c>
      <c r="S789" s="6" t="s">
        <v>26</v>
      </c>
      <c r="T789" s="6"/>
    </row>
    <row r="790" spans="1:20" x14ac:dyDescent="0.25">
      <c r="A790" s="5">
        <f>783</f>
      </c>
      <c r="B790" s="5" t="s">
        <v>809</v>
      </c>
      <c r="C790" s="5" t="s">
        <v>26</v>
      </c>
      <c r="D790" s="5" t="s">
        <v>675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0</v>
      </c>
      <c r="R790" s="5">
        <v>0</v>
      </c>
      <c r="S790" s="5" t="s">
        <v>26</v>
      </c>
      <c r="T790" s="5"/>
    </row>
    <row r="791" spans="1:20" x14ac:dyDescent="0.25">
      <c r="A791" s="6">
        <f>784</f>
      </c>
      <c r="B791" s="6" t="s">
        <v>810</v>
      </c>
      <c r="C791" s="6" t="s">
        <v>26</v>
      </c>
      <c r="D791" s="6" t="s">
        <v>675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10</v>
      </c>
      <c r="Q791" s="6">
        <v>0</v>
      </c>
      <c r="R791" s="6">
        <v>0</v>
      </c>
      <c r="S791" s="6" t="s">
        <v>26</v>
      </c>
      <c r="T791" s="6"/>
    </row>
    <row r="792" spans="1:20" x14ac:dyDescent="0.25">
      <c r="A792" s="5">
        <f>785</f>
      </c>
      <c r="B792" s="5" t="s">
        <v>811</v>
      </c>
      <c r="C792" s="5" t="s">
        <v>26</v>
      </c>
      <c r="D792" s="5" t="s">
        <v>675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0</v>
      </c>
      <c r="R792" s="5">
        <v>0</v>
      </c>
      <c r="S792" s="5" t="s">
        <v>26</v>
      </c>
      <c r="T792" s="5"/>
    </row>
    <row r="793" spans="1:20" x14ac:dyDescent="0.25">
      <c r="A793" s="6">
        <f>786</f>
      </c>
      <c r="B793" s="6" t="s">
        <v>812</v>
      </c>
      <c r="C793" s="6" t="s">
        <v>26</v>
      </c>
      <c r="D793" s="6" t="s">
        <v>675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10</v>
      </c>
      <c r="Q793" s="6">
        <v>0</v>
      </c>
      <c r="R793" s="6">
        <v>0</v>
      </c>
      <c r="S793" s="6" t="s">
        <v>26</v>
      </c>
      <c r="T793" s="6"/>
    </row>
    <row r="794" spans="1:20" x14ac:dyDescent="0.25">
      <c r="A794" s="5">
        <f>787</f>
      </c>
      <c r="B794" s="5" t="s">
        <v>813</v>
      </c>
      <c r="C794" s="5" t="s">
        <v>26</v>
      </c>
      <c r="D794" s="5" t="s">
        <v>675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0</v>
      </c>
      <c r="R794" s="5">
        <v>0</v>
      </c>
      <c r="S794" s="5" t="s">
        <v>26</v>
      </c>
      <c r="T794" s="5"/>
    </row>
    <row r="795" spans="1:20" x14ac:dyDescent="0.25">
      <c r="A795" s="6">
        <f>788</f>
      </c>
      <c r="B795" s="6" t="s">
        <v>814</v>
      </c>
      <c r="C795" s="6" t="s">
        <v>26</v>
      </c>
      <c r="D795" s="6" t="s">
        <v>675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10</v>
      </c>
      <c r="Q795" s="6">
        <v>0</v>
      </c>
      <c r="R795" s="6">
        <v>0</v>
      </c>
      <c r="S795" s="6" t="s">
        <v>26</v>
      </c>
      <c r="T795" s="6"/>
    </row>
    <row r="796" spans="1:20" x14ac:dyDescent="0.25">
      <c r="A796" s="5">
        <f>789</f>
      </c>
      <c r="B796" s="5" t="s">
        <v>815</v>
      </c>
      <c r="C796" s="5" t="s">
        <v>26</v>
      </c>
      <c r="D796" s="5" t="s">
        <v>675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0</v>
      </c>
      <c r="R796" s="5">
        <v>0</v>
      </c>
      <c r="S796" s="5" t="s">
        <v>26</v>
      </c>
      <c r="T796" s="5"/>
    </row>
    <row r="797" spans="1:20" x14ac:dyDescent="0.25">
      <c r="A797" s="6">
        <f>790</f>
      </c>
      <c r="B797" s="6" t="s">
        <v>816</v>
      </c>
      <c r="C797" s="6" t="s">
        <v>26</v>
      </c>
      <c r="D797" s="6" t="s">
        <v>675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10</v>
      </c>
      <c r="Q797" s="6">
        <v>0</v>
      </c>
      <c r="R797" s="6">
        <v>0</v>
      </c>
      <c r="S797" s="6" t="s">
        <v>26</v>
      </c>
      <c r="T797" s="6"/>
    </row>
    <row r="798" spans="1:20" x14ac:dyDescent="0.25">
      <c r="A798" s="5">
        <f>791</f>
      </c>
      <c r="B798" s="5" t="s">
        <v>817</v>
      </c>
      <c r="C798" s="5" t="s">
        <v>26</v>
      </c>
      <c r="D798" s="5" t="s">
        <v>675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0</v>
      </c>
      <c r="R798" s="5">
        <v>0</v>
      </c>
      <c r="S798" s="5" t="s">
        <v>26</v>
      </c>
      <c r="T798" s="5"/>
    </row>
    <row r="799" spans="1:20" x14ac:dyDescent="0.25">
      <c r="A799" s="6">
        <f>792</f>
      </c>
      <c r="B799" s="6" t="s">
        <v>818</v>
      </c>
      <c r="C799" s="6" t="s">
        <v>26</v>
      </c>
      <c r="D799" s="6" t="s">
        <v>675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10</v>
      </c>
      <c r="Q799" s="6">
        <v>0</v>
      </c>
      <c r="R799" s="6">
        <v>0</v>
      </c>
      <c r="S799" s="6" t="s">
        <v>26</v>
      </c>
      <c r="T799" s="6"/>
    </row>
    <row r="800" spans="1:20" x14ac:dyDescent="0.25">
      <c r="A800" s="5">
        <f>793</f>
      </c>
      <c r="B800" s="5" t="s">
        <v>819</v>
      </c>
      <c r="C800" s="5" t="s">
        <v>26</v>
      </c>
      <c r="D800" s="5" t="s">
        <v>675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0</v>
      </c>
      <c r="R800" s="5">
        <v>0</v>
      </c>
      <c r="S800" s="5" t="s">
        <v>26</v>
      </c>
      <c r="T800" s="5"/>
    </row>
    <row r="801" spans="1:20" x14ac:dyDescent="0.25">
      <c r="A801" s="6">
        <f>794</f>
      </c>
      <c r="B801" s="6" t="s">
        <v>820</v>
      </c>
      <c r="C801" s="6" t="s">
        <v>26</v>
      </c>
      <c r="D801" s="6" t="s">
        <v>675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10</v>
      </c>
      <c r="Q801" s="6">
        <v>0</v>
      </c>
      <c r="R801" s="6">
        <v>0</v>
      </c>
      <c r="S801" s="6" t="s">
        <v>26</v>
      </c>
      <c r="T801" s="6"/>
    </row>
    <row r="802" spans="1:20" x14ac:dyDescent="0.25">
      <c r="A802" s="5">
        <f>795</f>
      </c>
      <c r="B802" s="5" t="s">
        <v>821</v>
      </c>
      <c r="C802" s="5" t="s">
        <v>26</v>
      </c>
      <c r="D802" s="5" t="s">
        <v>675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0</v>
      </c>
      <c r="R802" s="5">
        <v>0</v>
      </c>
      <c r="S802" s="5" t="s">
        <v>26</v>
      </c>
      <c r="T802" s="5"/>
    </row>
    <row r="803" spans="1:20" x14ac:dyDescent="0.25">
      <c r="A803" s="6">
        <f>796</f>
      </c>
      <c r="B803" s="6" t="s">
        <v>822</v>
      </c>
      <c r="C803" s="6" t="s">
        <v>26</v>
      </c>
      <c r="D803" s="6" t="s">
        <v>675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10</v>
      </c>
      <c r="Q803" s="6">
        <v>0</v>
      </c>
      <c r="R803" s="6">
        <v>0</v>
      </c>
      <c r="S803" s="6" t="s">
        <v>26</v>
      </c>
      <c r="T803" s="6"/>
    </row>
    <row r="804" spans="1:20" x14ac:dyDescent="0.25">
      <c r="A804" s="5">
        <f>797</f>
      </c>
      <c r="B804" s="5" t="s">
        <v>823</v>
      </c>
      <c r="C804" s="5" t="s">
        <v>26</v>
      </c>
      <c r="D804" s="5" t="s">
        <v>675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0</v>
      </c>
      <c r="R804" s="5">
        <v>0</v>
      </c>
      <c r="S804" s="5" t="s">
        <v>26</v>
      </c>
      <c r="T804" s="5"/>
    </row>
    <row r="805" spans="1:20" x14ac:dyDescent="0.25">
      <c r="A805" s="6">
        <f>798</f>
      </c>
      <c r="B805" s="6" t="s">
        <v>824</v>
      </c>
      <c r="C805" s="6" t="s">
        <v>26</v>
      </c>
      <c r="D805" s="6" t="s">
        <v>675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10</v>
      </c>
      <c r="Q805" s="6">
        <v>0</v>
      </c>
      <c r="R805" s="6">
        <v>0</v>
      </c>
      <c r="S805" s="6" t="s">
        <v>26</v>
      </c>
      <c r="T805" s="6"/>
    </row>
    <row r="806" spans="1:20" x14ac:dyDescent="0.25">
      <c r="A806" s="5">
        <f>799</f>
      </c>
      <c r="B806" s="5" t="s">
        <v>825</v>
      </c>
      <c r="C806" s="5" t="s">
        <v>26</v>
      </c>
      <c r="D806" s="5" t="s">
        <v>675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0</v>
      </c>
      <c r="R806" s="5">
        <v>0</v>
      </c>
      <c r="S806" s="5" t="s">
        <v>26</v>
      </c>
      <c r="T806" s="5"/>
    </row>
    <row r="807" spans="1:20" x14ac:dyDescent="0.25">
      <c r="A807" s="6">
        <f>800</f>
      </c>
      <c r="B807" s="6" t="s">
        <v>826</v>
      </c>
      <c r="C807" s="6" t="s">
        <v>26</v>
      </c>
      <c r="D807" s="6" t="s">
        <v>675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10</v>
      </c>
      <c r="Q807" s="6">
        <v>0</v>
      </c>
      <c r="R807" s="6">
        <v>0</v>
      </c>
      <c r="S807" s="6" t="s">
        <v>26</v>
      </c>
      <c r="T807" s="6"/>
    </row>
    <row r="808" spans="1:20" x14ac:dyDescent="0.25">
      <c r="A808" s="5">
        <f>801</f>
      </c>
      <c r="B808" s="5" t="s">
        <v>827</v>
      </c>
      <c r="C808" s="5" t="s">
        <v>26</v>
      </c>
      <c r="D808" s="5" t="s">
        <v>675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0</v>
      </c>
      <c r="R808" s="5">
        <v>0</v>
      </c>
      <c r="S808" s="5" t="s">
        <v>26</v>
      </c>
      <c r="T808" s="5"/>
    </row>
    <row r="809" spans="1:20" x14ac:dyDescent="0.25">
      <c r="A809" s="6">
        <f>802</f>
      </c>
      <c r="B809" s="6" t="s">
        <v>828</v>
      </c>
      <c r="C809" s="6" t="s">
        <v>26</v>
      </c>
      <c r="D809" s="6" t="s">
        <v>675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10</v>
      </c>
      <c r="Q809" s="6">
        <v>0</v>
      </c>
      <c r="R809" s="6">
        <v>0</v>
      </c>
      <c r="S809" s="6" t="s">
        <v>26</v>
      </c>
      <c r="T809" s="6"/>
    </row>
    <row r="810" spans="1:20" x14ac:dyDescent="0.25">
      <c r="A810" s="5">
        <f>803</f>
      </c>
      <c r="B810" s="5" t="s">
        <v>829</v>
      </c>
      <c r="C810" s="5" t="s">
        <v>26</v>
      </c>
      <c r="D810" s="5" t="s">
        <v>675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0</v>
      </c>
      <c r="R810" s="5">
        <v>0</v>
      </c>
      <c r="S810" s="5" t="s">
        <v>26</v>
      </c>
      <c r="T810" s="5"/>
    </row>
    <row r="811" spans="1:20" x14ac:dyDescent="0.25">
      <c r="A811" s="6">
        <f>804</f>
      </c>
      <c r="B811" s="6" t="s">
        <v>830</v>
      </c>
      <c r="C811" s="6" t="s">
        <v>26</v>
      </c>
      <c r="D811" s="6" t="s">
        <v>675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10</v>
      </c>
      <c r="Q811" s="6">
        <v>0</v>
      </c>
      <c r="R811" s="6">
        <v>0</v>
      </c>
      <c r="S811" s="6" t="s">
        <v>26</v>
      </c>
      <c r="T811" s="6"/>
    </row>
    <row r="812" spans="1:20" x14ac:dyDescent="0.25">
      <c r="A812" s="5">
        <f>805</f>
      </c>
      <c r="B812" s="5" t="s">
        <v>831</v>
      </c>
      <c r="C812" s="5" t="s">
        <v>26</v>
      </c>
      <c r="D812" s="5" t="s">
        <v>675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0</v>
      </c>
      <c r="R812" s="5">
        <v>0</v>
      </c>
      <c r="S812" s="5" t="s">
        <v>26</v>
      </c>
      <c r="T812" s="5"/>
    </row>
    <row r="813" spans="1:20" x14ac:dyDescent="0.25">
      <c r="A813" s="6">
        <f>806</f>
      </c>
      <c r="B813" s="6" t="s">
        <v>832</v>
      </c>
      <c r="C813" s="6" t="s">
        <v>26</v>
      </c>
      <c r="D813" s="6" t="s">
        <v>675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10</v>
      </c>
      <c r="Q813" s="6">
        <v>0</v>
      </c>
      <c r="R813" s="6">
        <v>0</v>
      </c>
      <c r="S813" s="6" t="s">
        <v>26</v>
      </c>
      <c r="T813" s="6"/>
    </row>
    <row r="814" spans="1:20" x14ac:dyDescent="0.25">
      <c r="A814" s="5">
        <f>807</f>
      </c>
      <c r="B814" s="5" t="s">
        <v>833</v>
      </c>
      <c r="C814" s="5" t="s">
        <v>26</v>
      </c>
      <c r="D814" s="5" t="s">
        <v>675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0</v>
      </c>
      <c r="R814" s="5">
        <v>0</v>
      </c>
      <c r="S814" s="5" t="s">
        <v>26</v>
      </c>
      <c r="T814" s="5"/>
    </row>
    <row r="815" spans="1:20" x14ac:dyDescent="0.25">
      <c r="A815" s="6">
        <f>808</f>
      </c>
      <c r="B815" s="6" t="s">
        <v>834</v>
      </c>
      <c r="C815" s="6" t="s">
        <v>26</v>
      </c>
      <c r="D815" s="6" t="s">
        <v>675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10</v>
      </c>
      <c r="Q815" s="6">
        <v>0</v>
      </c>
      <c r="R815" s="6">
        <v>0</v>
      </c>
      <c r="S815" s="6" t="s">
        <v>26</v>
      </c>
      <c r="T815" s="6"/>
    </row>
    <row r="816" spans="1:20" x14ac:dyDescent="0.25">
      <c r="A816" s="5">
        <f>809</f>
      </c>
      <c r="B816" s="5" t="s">
        <v>835</v>
      </c>
      <c r="C816" s="5" t="s">
        <v>26</v>
      </c>
      <c r="D816" s="5" t="s">
        <v>675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0</v>
      </c>
      <c r="R816" s="5">
        <v>0</v>
      </c>
      <c r="S816" s="5" t="s">
        <v>26</v>
      </c>
      <c r="T816" s="5"/>
    </row>
    <row r="817" spans="1:20" x14ac:dyDescent="0.25">
      <c r="A817" s="6">
        <f>810</f>
      </c>
      <c r="B817" s="6" t="s">
        <v>836</v>
      </c>
      <c r="C817" s="6" t="s">
        <v>26</v>
      </c>
      <c r="D817" s="6" t="s">
        <v>675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10</v>
      </c>
      <c r="Q817" s="6">
        <v>0</v>
      </c>
      <c r="R817" s="6">
        <v>0</v>
      </c>
      <c r="S817" s="6" t="s">
        <v>26</v>
      </c>
      <c r="T817" s="6"/>
    </row>
    <row r="818" spans="1:20" x14ac:dyDescent="0.25">
      <c r="A818" s="5">
        <f>811</f>
      </c>
      <c r="B818" s="5" t="s">
        <v>837</v>
      </c>
      <c r="C818" s="5" t="s">
        <v>26</v>
      </c>
      <c r="D818" s="5" t="s">
        <v>675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0</v>
      </c>
      <c r="R818" s="5">
        <v>0</v>
      </c>
      <c r="S818" s="5" t="s">
        <v>26</v>
      </c>
      <c r="T818" s="5"/>
    </row>
    <row r="819" spans="1:20" x14ac:dyDescent="0.25">
      <c r="A819" s="6">
        <f>812</f>
      </c>
      <c r="B819" s="6" t="s">
        <v>838</v>
      </c>
      <c r="C819" s="6" t="s">
        <v>26</v>
      </c>
      <c r="D819" s="6" t="s">
        <v>675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10</v>
      </c>
      <c r="Q819" s="6">
        <v>0</v>
      </c>
      <c r="R819" s="6">
        <v>0</v>
      </c>
      <c r="S819" s="6" t="s">
        <v>26</v>
      </c>
      <c r="T819" s="6"/>
    </row>
    <row r="820" spans="1:20" x14ac:dyDescent="0.25">
      <c r="A820" s="5">
        <f>813</f>
      </c>
      <c r="B820" s="5" t="s">
        <v>839</v>
      </c>
      <c r="C820" s="5" t="s">
        <v>26</v>
      </c>
      <c r="D820" s="5" t="s">
        <v>675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0</v>
      </c>
      <c r="R820" s="5">
        <v>0</v>
      </c>
      <c r="S820" s="5" t="s">
        <v>26</v>
      </c>
      <c r="T820" s="5"/>
    </row>
    <row r="821" spans="1:20" x14ac:dyDescent="0.25">
      <c r="A821" s="6">
        <f>814</f>
      </c>
      <c r="B821" s="6" t="s">
        <v>840</v>
      </c>
      <c r="C821" s="6" t="s">
        <v>26</v>
      </c>
      <c r="D821" s="6" t="s">
        <v>675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10</v>
      </c>
      <c r="Q821" s="6">
        <v>0</v>
      </c>
      <c r="R821" s="6">
        <v>0</v>
      </c>
      <c r="S821" s="6" t="s">
        <v>26</v>
      </c>
      <c r="T821" s="6"/>
    </row>
    <row r="822" spans="1:20" x14ac:dyDescent="0.25">
      <c r="A822" s="5">
        <f>815</f>
      </c>
      <c r="B822" s="5" t="s">
        <v>841</v>
      </c>
      <c r="C822" s="5" t="s">
        <v>26</v>
      </c>
      <c r="D822" s="5" t="s">
        <v>675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0</v>
      </c>
      <c r="R822" s="5">
        <v>0</v>
      </c>
      <c r="S822" s="5" t="s">
        <v>26</v>
      </c>
      <c r="T822" s="5"/>
    </row>
    <row r="823" spans="1:20" x14ac:dyDescent="0.25">
      <c r="A823" s="6">
        <f>816</f>
      </c>
      <c r="B823" s="6" t="s">
        <v>842</v>
      </c>
      <c r="C823" s="6" t="s">
        <v>26</v>
      </c>
      <c r="D823" s="6" t="s">
        <v>675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10</v>
      </c>
      <c r="Q823" s="6">
        <v>0</v>
      </c>
      <c r="R823" s="6">
        <v>0</v>
      </c>
      <c r="S823" s="6" t="s">
        <v>26</v>
      </c>
      <c r="T823" s="6"/>
    </row>
    <row r="824" spans="1:20" x14ac:dyDescent="0.25">
      <c r="A824" s="5">
        <f>817</f>
      </c>
      <c r="B824" s="5" t="s">
        <v>843</v>
      </c>
      <c r="C824" s="5" t="s">
        <v>26</v>
      </c>
      <c r="D824" s="5" t="s">
        <v>675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0</v>
      </c>
      <c r="R824" s="5">
        <v>0</v>
      </c>
      <c r="S824" s="5" t="s">
        <v>26</v>
      </c>
      <c r="T824" s="5"/>
    </row>
    <row r="825" spans="1:20" x14ac:dyDescent="0.25">
      <c r="A825" s="6">
        <f>818</f>
      </c>
      <c r="B825" s="6" t="s">
        <v>844</v>
      </c>
      <c r="C825" s="6" t="s">
        <v>26</v>
      </c>
      <c r="D825" s="6" t="s">
        <v>675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10</v>
      </c>
      <c r="Q825" s="6">
        <v>0</v>
      </c>
      <c r="R825" s="6">
        <v>0</v>
      </c>
      <c r="S825" s="6" t="s">
        <v>26</v>
      </c>
      <c r="T825" s="6"/>
    </row>
    <row r="826" spans="1:20" x14ac:dyDescent="0.25">
      <c r="A826" s="5">
        <f>819</f>
      </c>
      <c r="B826" s="5" t="s">
        <v>845</v>
      </c>
      <c r="C826" s="5" t="s">
        <v>26</v>
      </c>
      <c r="D826" s="5" t="s">
        <v>675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0</v>
      </c>
      <c r="R826" s="5">
        <v>0</v>
      </c>
      <c r="S826" s="5" t="s">
        <v>26</v>
      </c>
      <c r="T826" s="5"/>
    </row>
    <row r="827" spans="1:20" x14ac:dyDescent="0.25">
      <c r="A827" s="6">
        <f>820</f>
      </c>
      <c r="B827" s="6" t="s">
        <v>846</v>
      </c>
      <c r="C827" s="6" t="s">
        <v>26</v>
      </c>
      <c r="D827" s="6" t="s">
        <v>675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10</v>
      </c>
      <c r="Q827" s="6">
        <v>0</v>
      </c>
      <c r="R827" s="6">
        <v>0</v>
      </c>
      <c r="S827" s="6" t="s">
        <v>26</v>
      </c>
      <c r="T827" s="6"/>
    </row>
    <row r="828" spans="1:20" x14ac:dyDescent="0.25">
      <c r="A828" s="5">
        <f>821</f>
      </c>
      <c r="B828" s="5" t="s">
        <v>847</v>
      </c>
      <c r="C828" s="5" t="s">
        <v>26</v>
      </c>
      <c r="D828" s="5" t="s">
        <v>675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0</v>
      </c>
      <c r="R828" s="5">
        <v>0</v>
      </c>
      <c r="S828" s="5" t="s">
        <v>26</v>
      </c>
      <c r="T828" s="5"/>
    </row>
    <row r="829" spans="1:20" x14ac:dyDescent="0.25">
      <c r="A829" s="6">
        <f>822</f>
      </c>
      <c r="B829" s="6" t="s">
        <v>848</v>
      </c>
      <c r="C829" s="6" t="s">
        <v>26</v>
      </c>
      <c r="D829" s="6" t="s">
        <v>675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10</v>
      </c>
      <c r="Q829" s="6">
        <v>0</v>
      </c>
      <c r="R829" s="6">
        <v>0</v>
      </c>
      <c r="S829" s="6" t="s">
        <v>26</v>
      </c>
      <c r="T829" s="6"/>
    </row>
    <row r="830" spans="1:20" x14ac:dyDescent="0.25">
      <c r="A830" s="5">
        <f>823</f>
      </c>
      <c r="B830" s="5" t="s">
        <v>849</v>
      </c>
      <c r="C830" s="5" t="s">
        <v>26</v>
      </c>
      <c r="D830" s="5" t="s">
        <v>675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0</v>
      </c>
      <c r="R830" s="5">
        <v>0</v>
      </c>
      <c r="S830" s="5" t="s">
        <v>26</v>
      </c>
      <c r="T830" s="5"/>
    </row>
    <row r="831" spans="1:20" x14ac:dyDescent="0.25">
      <c r="A831" s="6">
        <f>824</f>
      </c>
      <c r="B831" s="6" t="s">
        <v>850</v>
      </c>
      <c r="C831" s="6" t="s">
        <v>26</v>
      </c>
      <c r="D831" s="6" t="s">
        <v>675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10</v>
      </c>
      <c r="Q831" s="6">
        <v>0</v>
      </c>
      <c r="R831" s="6">
        <v>0</v>
      </c>
      <c r="S831" s="6" t="s">
        <v>26</v>
      </c>
      <c r="T831" s="6"/>
    </row>
    <row r="832" spans="1:20" x14ac:dyDescent="0.25">
      <c r="A832" s="5">
        <f>825</f>
      </c>
      <c r="B832" s="5" t="s">
        <v>851</v>
      </c>
      <c r="C832" s="5" t="s">
        <v>26</v>
      </c>
      <c r="D832" s="5" t="s">
        <v>675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0</v>
      </c>
      <c r="R832" s="5">
        <v>0</v>
      </c>
      <c r="S832" s="5" t="s">
        <v>26</v>
      </c>
      <c r="T832" s="5"/>
    </row>
    <row r="833" spans="1:20" x14ac:dyDescent="0.25">
      <c r="A833" s="6">
        <f>826</f>
      </c>
      <c r="B833" s="6" t="s">
        <v>852</v>
      </c>
      <c r="C833" s="6" t="s">
        <v>26</v>
      </c>
      <c r="D833" s="6" t="s">
        <v>675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10</v>
      </c>
      <c r="Q833" s="6">
        <v>0</v>
      </c>
      <c r="R833" s="6">
        <v>0</v>
      </c>
      <c r="S833" s="6" t="s">
        <v>26</v>
      </c>
      <c r="T833" s="6"/>
    </row>
    <row r="834" spans="1:20" x14ac:dyDescent="0.25">
      <c r="A834" s="5">
        <f>827</f>
      </c>
      <c r="B834" s="5" t="s">
        <v>853</v>
      </c>
      <c r="C834" s="5" t="s">
        <v>26</v>
      </c>
      <c r="D834" s="5" t="s">
        <v>675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0</v>
      </c>
      <c r="R834" s="5">
        <v>0</v>
      </c>
      <c r="S834" s="5" t="s">
        <v>26</v>
      </c>
      <c r="T834" s="5"/>
    </row>
    <row r="835" spans="1:20" x14ac:dyDescent="0.25">
      <c r="A835" s="6">
        <f>828</f>
      </c>
      <c r="B835" s="6" t="s">
        <v>854</v>
      </c>
      <c r="C835" s="6" t="s">
        <v>26</v>
      </c>
      <c r="D835" s="6" t="s">
        <v>675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10</v>
      </c>
      <c r="Q835" s="6">
        <v>0</v>
      </c>
      <c r="R835" s="6">
        <v>0</v>
      </c>
      <c r="S835" s="6" t="s">
        <v>26</v>
      </c>
      <c r="T835" s="6"/>
    </row>
    <row r="836" spans="1:20" x14ac:dyDescent="0.25">
      <c r="A836" s="5">
        <f>829</f>
      </c>
      <c r="B836" s="5" t="s">
        <v>855</v>
      </c>
      <c r="C836" s="5" t="s">
        <v>26</v>
      </c>
      <c r="D836" s="5" t="s">
        <v>675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0</v>
      </c>
      <c r="R836" s="5">
        <v>0</v>
      </c>
      <c r="S836" s="5" t="s">
        <v>26</v>
      </c>
      <c r="T836" s="5"/>
    </row>
    <row r="837" spans="1:20" x14ac:dyDescent="0.25">
      <c r="A837" s="6">
        <f>830</f>
      </c>
      <c r="B837" s="6" t="s">
        <v>856</v>
      </c>
      <c r="C837" s="6" t="s">
        <v>26</v>
      </c>
      <c r="D837" s="6" t="s">
        <v>675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10</v>
      </c>
      <c r="Q837" s="6">
        <v>0</v>
      </c>
      <c r="R837" s="6">
        <v>0</v>
      </c>
      <c r="S837" s="6" t="s">
        <v>26</v>
      </c>
      <c r="T837" s="6"/>
    </row>
    <row r="838" spans="1:20" x14ac:dyDescent="0.25">
      <c r="A838" s="5">
        <f>831</f>
      </c>
      <c r="B838" s="5" t="s">
        <v>857</v>
      </c>
      <c r="C838" s="5" t="s">
        <v>26</v>
      </c>
      <c r="D838" s="5" t="s">
        <v>675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0</v>
      </c>
      <c r="R838" s="5">
        <v>0</v>
      </c>
      <c r="S838" s="5" t="s">
        <v>26</v>
      </c>
      <c r="T838" s="5"/>
    </row>
    <row r="839" spans="1:20" x14ac:dyDescent="0.25">
      <c r="A839" s="6">
        <f>832</f>
      </c>
      <c r="B839" s="6" t="s">
        <v>858</v>
      </c>
      <c r="C839" s="6" t="s">
        <v>26</v>
      </c>
      <c r="D839" s="6" t="s">
        <v>675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10</v>
      </c>
      <c r="Q839" s="6">
        <v>0</v>
      </c>
      <c r="R839" s="6">
        <v>0</v>
      </c>
      <c r="S839" s="6" t="s">
        <v>26</v>
      </c>
      <c r="T839" s="6"/>
    </row>
    <row r="840" spans="1:20" x14ac:dyDescent="0.25">
      <c r="A840" s="5">
        <f>833</f>
      </c>
      <c r="B840" s="5" t="s">
        <v>859</v>
      </c>
      <c r="C840" s="5" t="s">
        <v>26</v>
      </c>
      <c r="D840" s="5" t="s">
        <v>675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0</v>
      </c>
      <c r="R840" s="5">
        <v>0</v>
      </c>
      <c r="S840" s="5" t="s">
        <v>26</v>
      </c>
      <c r="T840" s="5"/>
    </row>
    <row r="841" spans="1:20" x14ac:dyDescent="0.25">
      <c r="A841" s="6">
        <f>834</f>
      </c>
      <c r="B841" s="6" t="s">
        <v>860</v>
      </c>
      <c r="C841" s="6" t="s">
        <v>26</v>
      </c>
      <c r="D841" s="6" t="s">
        <v>675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10</v>
      </c>
      <c r="Q841" s="6">
        <v>0</v>
      </c>
      <c r="R841" s="6">
        <v>0</v>
      </c>
      <c r="S841" s="6" t="s">
        <v>26</v>
      </c>
      <c r="T841" s="6"/>
    </row>
    <row r="842" spans="1:20" x14ac:dyDescent="0.25">
      <c r="A842" s="5">
        <f>835</f>
      </c>
      <c r="B842" s="5" t="s">
        <v>861</v>
      </c>
      <c r="C842" s="5" t="s">
        <v>26</v>
      </c>
      <c r="D842" s="5" t="s">
        <v>675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0</v>
      </c>
      <c r="R842" s="5">
        <v>0</v>
      </c>
      <c r="S842" s="5" t="s">
        <v>26</v>
      </c>
      <c r="T842" s="5"/>
    </row>
    <row r="843" spans="1:20" x14ac:dyDescent="0.25">
      <c r="A843" s="6">
        <f>836</f>
      </c>
      <c r="B843" s="6" t="s">
        <v>862</v>
      </c>
      <c r="C843" s="6" t="s">
        <v>26</v>
      </c>
      <c r="D843" s="6" t="s">
        <v>675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10</v>
      </c>
      <c r="Q843" s="6">
        <v>0</v>
      </c>
      <c r="R843" s="6">
        <v>0</v>
      </c>
      <c r="S843" s="6" t="s">
        <v>26</v>
      </c>
      <c r="T843" s="6"/>
    </row>
    <row r="844" spans="1:20" x14ac:dyDescent="0.25">
      <c r="A844" s="5">
        <f>837</f>
      </c>
      <c r="B844" s="5" t="s">
        <v>863</v>
      </c>
      <c r="C844" s="5" t="s">
        <v>26</v>
      </c>
      <c r="D844" s="5" t="s">
        <v>675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0</v>
      </c>
      <c r="R844" s="5">
        <v>0</v>
      </c>
      <c r="S844" s="5" t="s">
        <v>26</v>
      </c>
      <c r="T844" s="5"/>
    </row>
    <row r="845" spans="1:20" x14ac:dyDescent="0.25">
      <c r="A845" s="6">
        <f>838</f>
      </c>
      <c r="B845" s="6" t="s">
        <v>864</v>
      </c>
      <c r="C845" s="6" t="s">
        <v>26</v>
      </c>
      <c r="D845" s="6" t="s">
        <v>675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10</v>
      </c>
      <c r="Q845" s="6">
        <v>0</v>
      </c>
      <c r="R845" s="6">
        <v>0</v>
      </c>
      <c r="S845" s="6" t="s">
        <v>26</v>
      </c>
      <c r="T845" s="6"/>
    </row>
    <row r="846" spans="1:20" x14ac:dyDescent="0.25">
      <c r="A846" s="5">
        <f>839</f>
      </c>
      <c r="B846" s="5" t="s">
        <v>865</v>
      </c>
      <c r="C846" s="5" t="s">
        <v>26</v>
      </c>
      <c r="D846" s="5" t="s">
        <v>675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0</v>
      </c>
      <c r="R846" s="5">
        <v>0</v>
      </c>
      <c r="S846" s="5" t="s">
        <v>26</v>
      </c>
      <c r="T846" s="5"/>
    </row>
    <row r="847" spans="1:20" x14ac:dyDescent="0.25">
      <c r="A847" s="6">
        <f>840</f>
      </c>
      <c r="B847" s="6" t="s">
        <v>866</v>
      </c>
      <c r="C847" s="6" t="s">
        <v>26</v>
      </c>
      <c r="D847" s="6" t="s">
        <v>675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10</v>
      </c>
      <c r="Q847" s="6">
        <v>0</v>
      </c>
      <c r="R847" s="6">
        <v>0</v>
      </c>
      <c r="S847" s="6" t="s">
        <v>26</v>
      </c>
      <c r="T847" s="6"/>
    </row>
    <row r="848" spans="1:20" x14ac:dyDescent="0.25">
      <c r="A848" s="5">
        <f>841</f>
      </c>
      <c r="B848" s="5" t="s">
        <v>867</v>
      </c>
      <c r="C848" s="5" t="s">
        <v>26</v>
      </c>
      <c r="D848" s="5" t="s">
        <v>675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0</v>
      </c>
      <c r="R848" s="5">
        <v>0</v>
      </c>
      <c r="S848" s="5" t="s">
        <v>26</v>
      </c>
      <c r="T848" s="5"/>
    </row>
    <row r="849" spans="1:20" x14ac:dyDescent="0.25">
      <c r="A849" s="6">
        <f>842</f>
      </c>
      <c r="B849" s="6" t="s">
        <v>868</v>
      </c>
      <c r="C849" s="6" t="s">
        <v>26</v>
      </c>
      <c r="D849" s="6" t="s">
        <v>675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10</v>
      </c>
      <c r="Q849" s="6">
        <v>0</v>
      </c>
      <c r="R849" s="6">
        <v>0</v>
      </c>
      <c r="S849" s="6" t="s">
        <v>26</v>
      </c>
      <c r="T849" s="6"/>
    </row>
    <row r="850" spans="1:20" x14ac:dyDescent="0.25">
      <c r="A850" s="5">
        <f>843</f>
      </c>
      <c r="B850" s="5" t="s">
        <v>869</v>
      </c>
      <c r="C850" s="5" t="s">
        <v>26</v>
      </c>
      <c r="D850" s="5" t="s">
        <v>675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0</v>
      </c>
      <c r="R850" s="5">
        <v>0</v>
      </c>
      <c r="S850" s="5" t="s">
        <v>26</v>
      </c>
      <c r="T850" s="5"/>
    </row>
    <row r="851" spans="1:20" x14ac:dyDescent="0.25">
      <c r="A851" s="6">
        <f>844</f>
      </c>
      <c r="B851" s="6" t="s">
        <v>870</v>
      </c>
      <c r="C851" s="6" t="s">
        <v>26</v>
      </c>
      <c r="D851" s="6" t="s">
        <v>675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10</v>
      </c>
      <c r="Q851" s="6">
        <v>0</v>
      </c>
      <c r="R851" s="6">
        <v>0</v>
      </c>
      <c r="S851" s="6" t="s">
        <v>26</v>
      </c>
      <c r="T851" s="6"/>
    </row>
    <row r="852" spans="1:20" x14ac:dyDescent="0.25">
      <c r="A852" s="5">
        <f>845</f>
      </c>
      <c r="B852" s="5" t="s">
        <v>871</v>
      </c>
      <c r="C852" s="5" t="s">
        <v>26</v>
      </c>
      <c r="D852" s="5" t="s">
        <v>675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0</v>
      </c>
      <c r="R852" s="5">
        <v>0</v>
      </c>
      <c r="S852" s="5" t="s">
        <v>26</v>
      </c>
      <c r="T852" s="5"/>
    </row>
    <row r="853" spans="1:20" x14ac:dyDescent="0.25">
      <c r="A853" s="6">
        <f>846</f>
      </c>
      <c r="B853" s="6" t="s">
        <v>872</v>
      </c>
      <c r="C853" s="6" t="s">
        <v>26</v>
      </c>
      <c r="D853" s="6" t="s">
        <v>675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10</v>
      </c>
      <c r="Q853" s="6">
        <v>0</v>
      </c>
      <c r="R853" s="6">
        <v>0</v>
      </c>
      <c r="S853" s="6" t="s">
        <v>26</v>
      </c>
      <c r="T853" s="6"/>
    </row>
    <row r="854" spans="1:20" x14ac:dyDescent="0.25">
      <c r="A854" s="5">
        <f>847</f>
      </c>
      <c r="B854" s="5" t="s">
        <v>873</v>
      </c>
      <c r="C854" s="5" t="s">
        <v>26</v>
      </c>
      <c r="D854" s="5" t="s">
        <v>675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0</v>
      </c>
      <c r="R854" s="5">
        <v>0</v>
      </c>
      <c r="S854" s="5" t="s">
        <v>26</v>
      </c>
      <c r="T854" s="5"/>
    </row>
    <row r="855" spans="1:20" x14ac:dyDescent="0.25">
      <c r="A855" s="6">
        <f>848</f>
      </c>
      <c r="B855" s="6" t="s">
        <v>874</v>
      </c>
      <c r="C855" s="6" t="s">
        <v>26</v>
      </c>
      <c r="D855" s="6" t="s">
        <v>675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10</v>
      </c>
      <c r="Q855" s="6">
        <v>0</v>
      </c>
      <c r="R855" s="6">
        <v>0</v>
      </c>
      <c r="S855" s="6" t="s">
        <v>26</v>
      </c>
      <c r="T855" s="6"/>
    </row>
    <row r="856" spans="1:20" x14ac:dyDescent="0.25">
      <c r="A856" s="5">
        <f>849</f>
      </c>
      <c r="B856" s="5" t="s">
        <v>875</v>
      </c>
      <c r="C856" s="5" t="s">
        <v>26</v>
      </c>
      <c r="D856" s="5" t="s">
        <v>675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0</v>
      </c>
      <c r="R856" s="5">
        <v>0</v>
      </c>
      <c r="S856" s="5" t="s">
        <v>26</v>
      </c>
      <c r="T856" s="5"/>
    </row>
    <row r="857" spans="1:20" x14ac:dyDescent="0.25">
      <c r="A857" s="6">
        <f>850</f>
      </c>
      <c r="B857" s="6" t="s">
        <v>876</v>
      </c>
      <c r="C857" s="6" t="s">
        <v>26</v>
      </c>
      <c r="D857" s="6" t="s">
        <v>675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10</v>
      </c>
      <c r="Q857" s="6">
        <v>0</v>
      </c>
      <c r="R857" s="6">
        <v>0</v>
      </c>
      <c r="S857" s="6" t="s">
        <v>26</v>
      </c>
      <c r="T857" s="6"/>
    </row>
    <row r="858" spans="1:20" x14ac:dyDescent="0.25">
      <c r="A858" s="5">
        <f>851</f>
      </c>
      <c r="B858" s="5" t="s">
        <v>877</v>
      </c>
      <c r="C858" s="5" t="s">
        <v>26</v>
      </c>
      <c r="D858" s="5" t="s">
        <v>675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0</v>
      </c>
      <c r="R858" s="5">
        <v>0</v>
      </c>
      <c r="S858" s="5" t="s">
        <v>26</v>
      </c>
      <c r="T858" s="5"/>
    </row>
    <row r="859" spans="1:20" x14ac:dyDescent="0.25">
      <c r="A859" s="6">
        <f>852</f>
      </c>
      <c r="B859" s="6" t="s">
        <v>878</v>
      </c>
      <c r="C859" s="6" t="s">
        <v>26</v>
      </c>
      <c r="D859" s="6" t="s">
        <v>675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10</v>
      </c>
      <c r="Q859" s="6">
        <v>0</v>
      </c>
      <c r="R859" s="6">
        <v>0</v>
      </c>
      <c r="S859" s="6" t="s">
        <v>26</v>
      </c>
      <c r="T859" s="6"/>
    </row>
    <row r="860" spans="1:20" x14ac:dyDescent="0.25">
      <c r="A860" s="5">
        <f>853</f>
      </c>
      <c r="B860" s="5" t="s">
        <v>879</v>
      </c>
      <c r="C860" s="5" t="s">
        <v>26</v>
      </c>
      <c r="D860" s="5" t="s">
        <v>675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0</v>
      </c>
      <c r="R860" s="5">
        <v>0</v>
      </c>
      <c r="S860" s="5" t="s">
        <v>26</v>
      </c>
      <c r="T860" s="5"/>
    </row>
    <row r="861" spans="1:20" x14ac:dyDescent="0.25">
      <c r="A861" s="6">
        <f>854</f>
      </c>
      <c r="B861" s="6" t="s">
        <v>880</v>
      </c>
      <c r="C861" s="6" t="s">
        <v>26</v>
      </c>
      <c r="D861" s="6" t="s">
        <v>675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10</v>
      </c>
      <c r="Q861" s="6">
        <v>0</v>
      </c>
      <c r="R861" s="6">
        <v>0</v>
      </c>
      <c r="S861" s="6" t="s">
        <v>26</v>
      </c>
      <c r="T861" s="6"/>
    </row>
    <row r="862" spans="1:20" x14ac:dyDescent="0.25">
      <c r="A862" s="5">
        <f>855</f>
      </c>
      <c r="B862" s="5" t="s">
        <v>881</v>
      </c>
      <c r="C862" s="5" t="s">
        <v>26</v>
      </c>
      <c r="D862" s="5" t="s">
        <v>675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0</v>
      </c>
      <c r="R862" s="5">
        <v>0</v>
      </c>
      <c r="S862" s="5" t="s">
        <v>26</v>
      </c>
      <c r="T862" s="5"/>
    </row>
    <row r="863" spans="1:20" x14ac:dyDescent="0.25">
      <c r="A863" s="6">
        <f>856</f>
      </c>
      <c r="B863" s="6" t="s">
        <v>882</v>
      </c>
      <c r="C863" s="6" t="s">
        <v>26</v>
      </c>
      <c r="D863" s="6" t="s">
        <v>675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10</v>
      </c>
      <c r="Q863" s="6">
        <v>0</v>
      </c>
      <c r="R863" s="6">
        <v>0</v>
      </c>
      <c r="S863" s="6" t="s">
        <v>26</v>
      </c>
      <c r="T863" s="6"/>
    </row>
    <row r="864" spans="1:20" x14ac:dyDescent="0.25">
      <c r="A864" s="5">
        <f>857</f>
      </c>
      <c r="B864" s="5" t="s">
        <v>883</v>
      </c>
      <c r="C864" s="5" t="s">
        <v>26</v>
      </c>
      <c r="D864" s="5" t="s">
        <v>675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0</v>
      </c>
      <c r="R864" s="5">
        <v>0</v>
      </c>
      <c r="S864" s="5" t="s">
        <v>26</v>
      </c>
      <c r="T864" s="5"/>
    </row>
    <row r="865" spans="1:20" x14ac:dyDescent="0.25">
      <c r="A865" s="6">
        <f>858</f>
      </c>
      <c r="B865" s="6" t="s">
        <v>884</v>
      </c>
      <c r="C865" s="6" t="s">
        <v>26</v>
      </c>
      <c r="D865" s="6" t="s">
        <v>675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10</v>
      </c>
      <c r="Q865" s="6">
        <v>0</v>
      </c>
      <c r="R865" s="6">
        <v>0</v>
      </c>
      <c r="S865" s="6" t="s">
        <v>26</v>
      </c>
      <c r="T865" s="6"/>
    </row>
    <row r="866" spans="1:20" x14ac:dyDescent="0.25">
      <c r="A866" s="5">
        <f>859</f>
      </c>
      <c r="B866" s="5" t="s">
        <v>885</v>
      </c>
      <c r="C866" s="5" t="s">
        <v>26</v>
      </c>
      <c r="D866" s="5" t="s">
        <v>675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0</v>
      </c>
      <c r="R866" s="5">
        <v>0</v>
      </c>
      <c r="S866" s="5" t="s">
        <v>26</v>
      </c>
      <c r="T866" s="5"/>
    </row>
    <row r="867" spans="1:20" x14ac:dyDescent="0.25">
      <c r="A867" s="6">
        <f>860</f>
      </c>
      <c r="B867" s="6" t="s">
        <v>886</v>
      </c>
      <c r="C867" s="6" t="s">
        <v>26</v>
      </c>
      <c r="D867" s="6" t="s">
        <v>675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10</v>
      </c>
      <c r="Q867" s="6">
        <v>0</v>
      </c>
      <c r="R867" s="6">
        <v>0</v>
      </c>
      <c r="S867" s="6" t="s">
        <v>26</v>
      </c>
      <c r="T867" s="6"/>
    </row>
    <row r="868" spans="1:20" x14ac:dyDescent="0.25">
      <c r="A868" s="5">
        <f>861</f>
      </c>
      <c r="B868" s="5" t="s">
        <v>887</v>
      </c>
      <c r="C868" s="5" t="s">
        <v>26</v>
      </c>
      <c r="D868" s="5" t="s">
        <v>675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0</v>
      </c>
      <c r="R868" s="5">
        <v>0</v>
      </c>
      <c r="S868" s="5" t="s">
        <v>26</v>
      </c>
      <c r="T868" s="5"/>
    </row>
    <row r="869" spans="1:20" x14ac:dyDescent="0.25">
      <c r="A869" s="6">
        <f>862</f>
      </c>
      <c r="B869" s="6" t="s">
        <v>888</v>
      </c>
      <c r="C869" s="6" t="s">
        <v>26</v>
      </c>
      <c r="D869" s="6" t="s">
        <v>675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10</v>
      </c>
      <c r="Q869" s="6">
        <v>0</v>
      </c>
      <c r="R869" s="6">
        <v>0</v>
      </c>
      <c r="S869" s="6" t="s">
        <v>26</v>
      </c>
      <c r="T869" s="6"/>
    </row>
    <row r="870" spans="1:20" x14ac:dyDescent="0.25">
      <c r="A870" s="5">
        <f>863</f>
      </c>
      <c r="B870" s="5" t="s">
        <v>889</v>
      </c>
      <c r="C870" s="5" t="s">
        <v>26</v>
      </c>
      <c r="D870" s="5" t="s">
        <v>675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0</v>
      </c>
      <c r="R870" s="5">
        <v>0</v>
      </c>
      <c r="S870" s="5" t="s">
        <v>26</v>
      </c>
      <c r="T870" s="5"/>
    </row>
    <row r="871" spans="1:20" x14ac:dyDescent="0.25">
      <c r="A871" s="6">
        <f>864</f>
      </c>
      <c r="B871" s="6" t="s">
        <v>890</v>
      </c>
      <c r="C871" s="6" t="s">
        <v>26</v>
      </c>
      <c r="D871" s="6" t="s">
        <v>675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10</v>
      </c>
      <c r="Q871" s="6">
        <v>0</v>
      </c>
      <c r="R871" s="6">
        <v>0</v>
      </c>
      <c r="S871" s="6" t="s">
        <v>26</v>
      </c>
      <c r="T871" s="6"/>
    </row>
    <row r="872" spans="1:20" x14ac:dyDescent="0.25">
      <c r="A872" s="5">
        <f>865</f>
      </c>
      <c r="B872" s="5" t="s">
        <v>891</v>
      </c>
      <c r="C872" s="5" t="s">
        <v>26</v>
      </c>
      <c r="D872" s="5" t="s">
        <v>675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0</v>
      </c>
      <c r="R872" s="5">
        <v>0</v>
      </c>
      <c r="S872" s="5" t="s">
        <v>26</v>
      </c>
      <c r="T872" s="5"/>
    </row>
    <row r="873" spans="1:20" x14ac:dyDescent="0.25">
      <c r="A873" s="6">
        <f>866</f>
      </c>
      <c r="B873" s="6" t="s">
        <v>892</v>
      </c>
      <c r="C873" s="6" t="s">
        <v>26</v>
      </c>
      <c r="D873" s="6" t="s">
        <v>675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10</v>
      </c>
      <c r="Q873" s="6">
        <v>0</v>
      </c>
      <c r="R873" s="6">
        <v>0</v>
      </c>
      <c r="S873" s="6" t="s">
        <v>26</v>
      </c>
      <c r="T873" s="6"/>
    </row>
    <row r="874" spans="1:20" x14ac:dyDescent="0.25">
      <c r="A874" s="5">
        <f>867</f>
      </c>
      <c r="B874" s="5" t="s">
        <v>893</v>
      </c>
      <c r="C874" s="5" t="s">
        <v>26</v>
      </c>
      <c r="D874" s="5" t="s">
        <v>675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0</v>
      </c>
      <c r="R874" s="5">
        <v>0</v>
      </c>
      <c r="S874" s="5" t="s">
        <v>26</v>
      </c>
      <c r="T874" s="5"/>
    </row>
    <row r="875" spans="1:20" x14ac:dyDescent="0.25">
      <c r="A875" s="6">
        <f>868</f>
      </c>
      <c r="B875" s="6" t="s">
        <v>894</v>
      </c>
      <c r="C875" s="6" t="s">
        <v>26</v>
      </c>
      <c r="D875" s="6" t="s">
        <v>675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10</v>
      </c>
      <c r="Q875" s="6">
        <v>0</v>
      </c>
      <c r="R875" s="6">
        <v>0</v>
      </c>
      <c r="S875" s="6" t="s">
        <v>26</v>
      </c>
      <c r="T875" s="6"/>
    </row>
    <row r="876" spans="1:20" x14ac:dyDescent="0.25">
      <c r="A876" s="5">
        <f>869</f>
      </c>
      <c r="B876" s="5" t="s">
        <v>895</v>
      </c>
      <c r="C876" s="5" t="s">
        <v>26</v>
      </c>
      <c r="D876" s="5" t="s">
        <v>675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0</v>
      </c>
      <c r="R876" s="5">
        <v>0</v>
      </c>
      <c r="S876" s="5" t="s">
        <v>26</v>
      </c>
      <c r="T876" s="5"/>
    </row>
    <row r="877" spans="1:20" x14ac:dyDescent="0.25">
      <c r="A877" s="6">
        <f>870</f>
      </c>
      <c r="B877" s="6" t="s">
        <v>896</v>
      </c>
      <c r="C877" s="6" t="s">
        <v>26</v>
      </c>
      <c r="D877" s="6" t="s">
        <v>675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10</v>
      </c>
      <c r="Q877" s="6">
        <v>0</v>
      </c>
      <c r="R877" s="6">
        <v>0</v>
      </c>
      <c r="S877" s="6" t="s">
        <v>26</v>
      </c>
      <c r="T877" s="6"/>
    </row>
    <row r="878" spans="1:20" x14ac:dyDescent="0.25">
      <c r="A878" s="5">
        <f>871</f>
      </c>
      <c r="B878" s="5" t="s">
        <v>897</v>
      </c>
      <c r="C878" s="5" t="s">
        <v>26</v>
      </c>
      <c r="D878" s="5" t="s">
        <v>675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0</v>
      </c>
      <c r="R878" s="5">
        <v>0</v>
      </c>
      <c r="S878" s="5" t="s">
        <v>26</v>
      </c>
      <c r="T878" s="5"/>
    </row>
    <row r="879" spans="1:20" x14ac:dyDescent="0.25">
      <c r="A879" s="6">
        <f>872</f>
      </c>
      <c r="B879" s="6" t="s">
        <v>898</v>
      </c>
      <c r="C879" s="6" t="s">
        <v>26</v>
      </c>
      <c r="D879" s="6" t="s">
        <v>675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10</v>
      </c>
      <c r="Q879" s="6">
        <v>0</v>
      </c>
      <c r="R879" s="6">
        <v>0</v>
      </c>
      <c r="S879" s="6" t="s">
        <v>26</v>
      </c>
      <c r="T879" s="6"/>
    </row>
    <row r="880" spans="1:20" x14ac:dyDescent="0.25">
      <c r="A880" s="5">
        <f>873</f>
      </c>
      <c r="B880" s="5" t="s">
        <v>899</v>
      </c>
      <c r="C880" s="5" t="s">
        <v>26</v>
      </c>
      <c r="D880" s="5" t="s">
        <v>675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0</v>
      </c>
      <c r="R880" s="5">
        <v>0</v>
      </c>
      <c r="S880" s="5" t="s">
        <v>26</v>
      </c>
      <c r="T880" s="5"/>
    </row>
    <row r="881" spans="1:20" x14ac:dyDescent="0.25">
      <c r="A881" s="6">
        <f>874</f>
      </c>
      <c r="B881" s="6" t="s">
        <v>900</v>
      </c>
      <c r="C881" s="6" t="s">
        <v>26</v>
      </c>
      <c r="D881" s="6" t="s">
        <v>675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10</v>
      </c>
      <c r="Q881" s="6">
        <v>0</v>
      </c>
      <c r="R881" s="6">
        <v>0</v>
      </c>
      <c r="S881" s="6" t="s">
        <v>26</v>
      </c>
      <c r="T881" s="6"/>
    </row>
    <row r="882" spans="1:20" x14ac:dyDescent="0.25">
      <c r="A882" s="5">
        <f>875</f>
      </c>
      <c r="B882" s="5" t="s">
        <v>901</v>
      </c>
      <c r="C882" s="5" t="s">
        <v>26</v>
      </c>
      <c r="D882" s="5" t="s">
        <v>675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0</v>
      </c>
      <c r="R882" s="5">
        <v>0</v>
      </c>
      <c r="S882" s="5" t="s">
        <v>26</v>
      </c>
      <c r="T882" s="5"/>
    </row>
    <row r="883" spans="1:20" x14ac:dyDescent="0.25">
      <c r="A883" s="6">
        <f>876</f>
      </c>
      <c r="B883" s="6" t="s">
        <v>902</v>
      </c>
      <c r="C883" s="6" t="s">
        <v>26</v>
      </c>
      <c r="D883" s="6" t="s">
        <v>675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10</v>
      </c>
      <c r="Q883" s="6">
        <v>0</v>
      </c>
      <c r="R883" s="6">
        <v>0</v>
      </c>
      <c r="S883" s="6" t="s">
        <v>26</v>
      </c>
      <c r="T883" s="6"/>
    </row>
    <row r="884" spans="1:20" x14ac:dyDescent="0.25">
      <c r="A884" s="5">
        <f>877</f>
      </c>
      <c r="B884" s="5" t="s">
        <v>903</v>
      </c>
      <c r="C884" s="5" t="s">
        <v>26</v>
      </c>
      <c r="D884" s="5" t="s">
        <v>675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0</v>
      </c>
      <c r="R884" s="5">
        <v>0</v>
      </c>
      <c r="S884" s="5" t="s">
        <v>26</v>
      </c>
      <c r="T884" s="5"/>
    </row>
    <row r="885" spans="1:20" x14ac:dyDescent="0.25">
      <c r="A885" s="6">
        <f>878</f>
      </c>
      <c r="B885" s="6" t="s">
        <v>904</v>
      </c>
      <c r="C885" s="6" t="s">
        <v>26</v>
      </c>
      <c r="D885" s="6" t="s">
        <v>675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10</v>
      </c>
      <c r="Q885" s="6">
        <v>0</v>
      </c>
      <c r="R885" s="6">
        <v>0</v>
      </c>
      <c r="S885" s="6" t="s">
        <v>26</v>
      </c>
      <c r="T885" s="6"/>
    </row>
    <row r="886" spans="1:20" x14ac:dyDescent="0.25">
      <c r="A886" s="5">
        <f>879</f>
      </c>
      <c r="B886" s="5" t="s">
        <v>905</v>
      </c>
      <c r="C886" s="5" t="s">
        <v>26</v>
      </c>
      <c r="D886" s="5" t="s">
        <v>675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0</v>
      </c>
      <c r="R886" s="5">
        <v>0</v>
      </c>
      <c r="S886" s="5" t="s">
        <v>26</v>
      </c>
      <c r="T886" s="5"/>
    </row>
    <row r="887" spans="1:20" x14ac:dyDescent="0.25">
      <c r="A887" s="6">
        <f>880</f>
      </c>
      <c r="B887" s="6" t="s">
        <v>906</v>
      </c>
      <c r="C887" s="6" t="s">
        <v>26</v>
      </c>
      <c r="D887" s="6" t="s">
        <v>675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10</v>
      </c>
      <c r="Q887" s="6">
        <v>0</v>
      </c>
      <c r="R887" s="6">
        <v>0</v>
      </c>
      <c r="S887" s="6" t="s">
        <v>26</v>
      </c>
      <c r="T887" s="6"/>
    </row>
    <row r="888" spans="1:20" x14ac:dyDescent="0.25">
      <c r="A888" s="5">
        <f>881</f>
      </c>
      <c r="B888" s="5" t="s">
        <v>907</v>
      </c>
      <c r="C888" s="5" t="s">
        <v>26</v>
      </c>
      <c r="D888" s="5" t="s">
        <v>675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0</v>
      </c>
      <c r="R888" s="5">
        <v>0</v>
      </c>
      <c r="S888" s="5" t="s">
        <v>26</v>
      </c>
      <c r="T888" s="5"/>
    </row>
    <row r="889" spans="1:20" x14ac:dyDescent="0.25">
      <c r="A889" s="6">
        <f>882</f>
      </c>
      <c r="B889" s="6" t="s">
        <v>908</v>
      </c>
      <c r="C889" s="6" t="s">
        <v>26</v>
      </c>
      <c r="D889" s="6" t="s">
        <v>675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10</v>
      </c>
      <c r="Q889" s="6">
        <v>0</v>
      </c>
      <c r="R889" s="6">
        <v>0</v>
      </c>
      <c r="S889" s="6" t="s">
        <v>26</v>
      </c>
      <c r="T889" s="6"/>
    </row>
    <row r="890" spans="1:20" x14ac:dyDescent="0.25">
      <c r="A890" s="5">
        <f>883</f>
      </c>
      <c r="B890" s="5" t="s">
        <v>909</v>
      </c>
      <c r="C890" s="5" t="s">
        <v>26</v>
      </c>
      <c r="D890" s="5" t="s">
        <v>675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0</v>
      </c>
      <c r="R890" s="5">
        <v>0</v>
      </c>
      <c r="S890" s="5" t="s">
        <v>26</v>
      </c>
      <c r="T890" s="5"/>
    </row>
    <row r="891" spans="1:20" x14ac:dyDescent="0.25">
      <c r="A891" s="6">
        <f>884</f>
      </c>
      <c r="B891" s="6" t="s">
        <v>910</v>
      </c>
      <c r="C891" s="6" t="s">
        <v>675</v>
      </c>
      <c r="D891" s="6" t="s">
        <v>26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10</v>
      </c>
      <c r="Q891" s="6">
        <v>0</v>
      </c>
      <c r="R891" s="6">
        <v>0</v>
      </c>
      <c r="S891" s="6" t="s">
        <v>26</v>
      </c>
      <c r="T891" s="6"/>
    </row>
    <row r="892" spans="1:20" x14ac:dyDescent="0.25">
      <c r="A892" s="5">
        <f>885</f>
      </c>
      <c r="B892" s="5" t="s">
        <v>911</v>
      </c>
      <c r="C892" s="5" t="s">
        <v>675</v>
      </c>
      <c r="D892" s="5" t="s">
        <v>26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0</v>
      </c>
      <c r="R892" s="5">
        <v>0</v>
      </c>
      <c r="S892" s="5" t="s">
        <v>26</v>
      </c>
      <c r="T892" s="5"/>
    </row>
    <row r="893" spans="1:20" x14ac:dyDescent="0.25">
      <c r="A893" s="6">
        <f>886</f>
      </c>
      <c r="B893" s="6" t="s">
        <v>912</v>
      </c>
      <c r="C893" s="6" t="s">
        <v>675</v>
      </c>
      <c r="D893" s="6" t="s">
        <v>26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10</v>
      </c>
      <c r="Q893" s="6">
        <v>0</v>
      </c>
      <c r="R893" s="6">
        <v>0</v>
      </c>
      <c r="S893" s="6" t="s">
        <v>26</v>
      </c>
      <c r="T893" s="6"/>
    </row>
    <row r="894" spans="1:20" x14ac:dyDescent="0.25">
      <c r="A894" s="5">
        <f>887</f>
      </c>
      <c r="B894" s="5" t="s">
        <v>913</v>
      </c>
      <c r="C894" s="5" t="s">
        <v>675</v>
      </c>
      <c r="D894" s="5" t="s">
        <v>26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0</v>
      </c>
      <c r="R894" s="5">
        <v>0</v>
      </c>
      <c r="S894" s="5" t="s">
        <v>26</v>
      </c>
      <c r="T894" s="5"/>
    </row>
    <row r="895" spans="1:20" x14ac:dyDescent="0.25">
      <c r="A895" s="6">
        <f>888</f>
      </c>
      <c r="B895" s="6" t="s">
        <v>914</v>
      </c>
      <c r="C895" s="6" t="s">
        <v>675</v>
      </c>
      <c r="D895" s="6" t="s">
        <v>26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10</v>
      </c>
      <c r="Q895" s="6">
        <v>0</v>
      </c>
      <c r="R895" s="6">
        <v>0</v>
      </c>
      <c r="S895" s="6" t="s">
        <v>26</v>
      </c>
      <c r="T895" s="6"/>
    </row>
    <row r="896" spans="1:20" x14ac:dyDescent="0.25">
      <c r="A896" s="5">
        <f>889</f>
      </c>
      <c r="B896" s="5" t="s">
        <v>915</v>
      </c>
      <c r="C896" s="5" t="s">
        <v>675</v>
      </c>
      <c r="D896" s="5" t="s">
        <v>26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0</v>
      </c>
      <c r="R896" s="5">
        <v>0</v>
      </c>
      <c r="S896" s="5" t="s">
        <v>26</v>
      </c>
      <c r="T896" s="5"/>
    </row>
    <row r="897" spans="1:20" x14ac:dyDescent="0.25">
      <c r="A897" s="6">
        <f>890</f>
      </c>
      <c r="B897" s="6" t="s">
        <v>916</v>
      </c>
      <c r="C897" s="6" t="s">
        <v>675</v>
      </c>
      <c r="D897" s="6" t="s">
        <v>26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10</v>
      </c>
      <c r="Q897" s="6">
        <v>0</v>
      </c>
      <c r="R897" s="6">
        <v>0</v>
      </c>
      <c r="S897" s="6" t="s">
        <v>26</v>
      </c>
      <c r="T897" s="6"/>
    </row>
    <row r="898" spans="1:20" x14ac:dyDescent="0.25">
      <c r="A898" s="5">
        <f>891</f>
      </c>
      <c r="B898" s="5" t="s">
        <v>917</v>
      </c>
      <c r="C898" s="5" t="s">
        <v>675</v>
      </c>
      <c r="D898" s="5" t="s">
        <v>26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0</v>
      </c>
      <c r="R898" s="5">
        <v>0</v>
      </c>
      <c r="S898" s="5" t="s">
        <v>26</v>
      </c>
      <c r="T898" s="5"/>
    </row>
    <row r="899" spans="1:20" x14ac:dyDescent="0.25">
      <c r="A899" s="6">
        <f>892</f>
      </c>
      <c r="B899" s="6" t="s">
        <v>918</v>
      </c>
      <c r="C899" s="6" t="s">
        <v>675</v>
      </c>
      <c r="D899" s="6" t="s">
        <v>26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10</v>
      </c>
      <c r="Q899" s="6">
        <v>0</v>
      </c>
      <c r="R899" s="6">
        <v>0</v>
      </c>
      <c r="S899" s="6" t="s">
        <v>26</v>
      </c>
      <c r="T899" s="6"/>
    </row>
    <row r="900" spans="1:20" x14ac:dyDescent="0.25">
      <c r="A900" s="5">
        <f>893</f>
      </c>
      <c r="B900" s="5" t="s">
        <v>919</v>
      </c>
      <c r="C900" s="5" t="s">
        <v>675</v>
      </c>
      <c r="D900" s="5" t="s">
        <v>26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0</v>
      </c>
      <c r="R900" s="5">
        <v>0</v>
      </c>
      <c r="S900" s="5" t="s">
        <v>26</v>
      </c>
      <c r="T900" s="5"/>
    </row>
    <row r="901" spans="1:20" x14ac:dyDescent="0.25">
      <c r="A901" s="6">
        <f>894</f>
      </c>
      <c r="B901" s="6" t="s">
        <v>920</v>
      </c>
      <c r="C901" s="6" t="s">
        <v>675</v>
      </c>
      <c r="D901" s="6" t="s">
        <v>26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10</v>
      </c>
      <c r="Q901" s="6">
        <v>0</v>
      </c>
      <c r="R901" s="6">
        <v>0</v>
      </c>
      <c r="S901" s="6" t="s">
        <v>26</v>
      </c>
      <c r="T901" s="6"/>
    </row>
    <row r="902" spans="1:20" x14ac:dyDescent="0.25">
      <c r="A902" s="5">
        <f>895</f>
      </c>
      <c r="B902" s="5" t="s">
        <v>921</v>
      </c>
      <c r="C902" s="5" t="s">
        <v>675</v>
      </c>
      <c r="D902" s="5" t="s">
        <v>26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0</v>
      </c>
      <c r="R902" s="5">
        <v>0</v>
      </c>
      <c r="S902" s="5" t="s">
        <v>26</v>
      </c>
      <c r="T902" s="5"/>
    </row>
    <row r="903" spans="1:20" x14ac:dyDescent="0.25">
      <c r="A903" s="6">
        <f>896</f>
      </c>
      <c r="B903" s="6" t="s">
        <v>922</v>
      </c>
      <c r="C903" s="6" t="s">
        <v>675</v>
      </c>
      <c r="D903" s="6" t="s">
        <v>26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10</v>
      </c>
      <c r="Q903" s="6">
        <v>0</v>
      </c>
      <c r="R903" s="6">
        <v>0</v>
      </c>
      <c r="S903" s="6" t="s">
        <v>26</v>
      </c>
      <c r="T903" s="6"/>
    </row>
    <row r="904" spans="1:20" x14ac:dyDescent="0.25">
      <c r="A904" s="5">
        <f>897</f>
      </c>
      <c r="B904" s="5" t="s">
        <v>923</v>
      </c>
      <c r="C904" s="5" t="s">
        <v>675</v>
      </c>
      <c r="D904" s="5" t="s">
        <v>26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0</v>
      </c>
      <c r="R904" s="5">
        <v>0</v>
      </c>
      <c r="S904" s="5" t="s">
        <v>26</v>
      </c>
      <c r="T904" s="5"/>
    </row>
    <row r="905" spans="1:20" x14ac:dyDescent="0.25">
      <c r="A905" s="6">
        <f>898</f>
      </c>
      <c r="B905" s="6" t="s">
        <v>924</v>
      </c>
      <c r="C905" s="6" t="s">
        <v>675</v>
      </c>
      <c r="D905" s="6" t="s">
        <v>26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10</v>
      </c>
      <c r="Q905" s="6">
        <v>0</v>
      </c>
      <c r="R905" s="6">
        <v>0</v>
      </c>
      <c r="S905" s="6" t="s">
        <v>26</v>
      </c>
      <c r="T905" s="6"/>
    </row>
    <row r="906" spans="1:20" x14ac:dyDescent="0.25">
      <c r="A906" s="5">
        <f>899</f>
      </c>
      <c r="B906" s="5" t="s">
        <v>925</v>
      </c>
      <c r="C906" s="5" t="s">
        <v>675</v>
      </c>
      <c r="D906" s="5" t="s">
        <v>26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0</v>
      </c>
      <c r="R906" s="5">
        <v>0</v>
      </c>
      <c r="S906" s="5" t="s">
        <v>26</v>
      </c>
      <c r="T906" s="5"/>
    </row>
    <row r="907" spans="1:20" x14ac:dyDescent="0.25">
      <c r="A907" s="6">
        <f>900</f>
      </c>
      <c r="B907" s="6" t="s">
        <v>926</v>
      </c>
      <c r="C907" s="6" t="s">
        <v>675</v>
      </c>
      <c r="D907" s="6" t="s">
        <v>26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10</v>
      </c>
      <c r="Q907" s="6">
        <v>0</v>
      </c>
      <c r="R907" s="6">
        <v>0</v>
      </c>
      <c r="S907" s="6" t="s">
        <v>26</v>
      </c>
      <c r="T907" s="6"/>
    </row>
    <row r="908" spans="1:20" x14ac:dyDescent="0.25">
      <c r="A908" s="5">
        <f>901</f>
      </c>
      <c r="B908" s="5" t="s">
        <v>927</v>
      </c>
      <c r="C908" s="5" t="s">
        <v>675</v>
      </c>
      <c r="D908" s="5" t="s">
        <v>26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0</v>
      </c>
      <c r="R908" s="5">
        <v>0</v>
      </c>
      <c r="S908" s="5" t="s">
        <v>26</v>
      </c>
      <c r="T908" s="5"/>
    </row>
    <row r="909" spans="1:20" x14ac:dyDescent="0.25">
      <c r="A909" s="6">
        <f>902</f>
      </c>
      <c r="B909" s="6" t="s">
        <v>928</v>
      </c>
      <c r="C909" s="6" t="s">
        <v>675</v>
      </c>
      <c r="D909" s="6" t="s">
        <v>26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10</v>
      </c>
      <c r="Q909" s="6">
        <v>0</v>
      </c>
      <c r="R909" s="6">
        <v>0</v>
      </c>
      <c r="S909" s="6" t="s">
        <v>26</v>
      </c>
      <c r="T909" s="6"/>
    </row>
    <row r="910" spans="1:20" x14ac:dyDescent="0.25">
      <c r="A910" s="5">
        <f>903</f>
      </c>
      <c r="B910" s="5" t="s">
        <v>929</v>
      </c>
      <c r="C910" s="5" t="s">
        <v>675</v>
      </c>
      <c r="D910" s="5" t="s">
        <v>26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0</v>
      </c>
      <c r="R910" s="5">
        <v>0</v>
      </c>
      <c r="S910" s="5" t="s">
        <v>26</v>
      </c>
      <c r="T910" s="5"/>
    </row>
    <row r="911" spans="1:20" x14ac:dyDescent="0.25">
      <c r="A911" s="6">
        <f>904</f>
      </c>
      <c r="B911" s="6" t="s">
        <v>930</v>
      </c>
      <c r="C911" s="6" t="s">
        <v>675</v>
      </c>
      <c r="D911" s="6" t="s">
        <v>26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10</v>
      </c>
      <c r="Q911" s="6">
        <v>0</v>
      </c>
      <c r="R911" s="6">
        <v>0</v>
      </c>
      <c r="S911" s="6" t="s">
        <v>26</v>
      </c>
      <c r="T911" s="6"/>
    </row>
    <row r="912" spans="1:20" x14ac:dyDescent="0.25">
      <c r="A912" s="5">
        <f>905</f>
      </c>
      <c r="B912" s="5" t="s">
        <v>931</v>
      </c>
      <c r="C912" s="5" t="s">
        <v>675</v>
      </c>
      <c r="D912" s="5" t="s">
        <v>26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0</v>
      </c>
      <c r="R912" s="5">
        <v>0</v>
      </c>
      <c r="S912" s="5" t="s">
        <v>26</v>
      </c>
      <c r="T912" s="5"/>
    </row>
    <row r="913" spans="1:20" x14ac:dyDescent="0.25">
      <c r="A913" s="6">
        <f>906</f>
      </c>
      <c r="B913" s="6" t="s">
        <v>932</v>
      </c>
      <c r="C913" s="6" t="s">
        <v>675</v>
      </c>
      <c r="D913" s="6" t="s">
        <v>26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10</v>
      </c>
      <c r="Q913" s="6">
        <v>0</v>
      </c>
      <c r="R913" s="6">
        <v>0</v>
      </c>
      <c r="S913" s="6" t="s">
        <v>26</v>
      </c>
      <c r="T913" s="6"/>
    </row>
    <row r="914" spans="1:20" x14ac:dyDescent="0.25">
      <c r="A914" s="5">
        <f>907</f>
      </c>
      <c r="B914" s="5" t="s">
        <v>933</v>
      </c>
      <c r="C914" s="5" t="s">
        <v>675</v>
      </c>
      <c r="D914" s="5" t="s">
        <v>26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0</v>
      </c>
      <c r="R914" s="5">
        <v>0</v>
      </c>
      <c r="S914" s="5" t="s">
        <v>26</v>
      </c>
      <c r="T914" s="5"/>
    </row>
    <row r="915" spans="1:20" x14ac:dyDescent="0.25">
      <c r="A915" s="6">
        <f>908</f>
      </c>
      <c r="B915" s="6" t="s">
        <v>934</v>
      </c>
      <c r="C915" s="6" t="s">
        <v>675</v>
      </c>
      <c r="D915" s="6" t="s">
        <v>26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10</v>
      </c>
      <c r="Q915" s="6">
        <v>0</v>
      </c>
      <c r="R915" s="6">
        <v>0</v>
      </c>
      <c r="S915" s="6" t="s">
        <v>26</v>
      </c>
      <c r="T915" s="6"/>
    </row>
    <row r="916" spans="1:20" x14ac:dyDescent="0.25">
      <c r="A916" s="5">
        <f>909</f>
      </c>
      <c r="B916" s="5" t="s">
        <v>935</v>
      </c>
      <c r="C916" s="5" t="s">
        <v>675</v>
      </c>
      <c r="D916" s="5" t="s">
        <v>26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0</v>
      </c>
      <c r="R916" s="5">
        <v>0</v>
      </c>
      <c r="S916" s="5" t="s">
        <v>26</v>
      </c>
      <c r="T916" s="5"/>
    </row>
    <row r="917" spans="1:20" x14ac:dyDescent="0.25">
      <c r="A917" s="6">
        <f>910</f>
      </c>
      <c r="B917" s="6" t="s">
        <v>936</v>
      </c>
      <c r="C917" s="6" t="s">
        <v>675</v>
      </c>
      <c r="D917" s="6" t="s">
        <v>26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10</v>
      </c>
      <c r="Q917" s="6">
        <v>0</v>
      </c>
      <c r="R917" s="6">
        <v>0</v>
      </c>
      <c r="S917" s="6" t="s">
        <v>26</v>
      </c>
      <c r="T917" s="6"/>
    </row>
    <row r="918" spans="1:20" x14ac:dyDescent="0.25">
      <c r="A918" s="5">
        <f>911</f>
      </c>
      <c r="B918" s="5" t="s">
        <v>937</v>
      </c>
      <c r="C918" s="5" t="s">
        <v>675</v>
      </c>
      <c r="D918" s="5" t="s">
        <v>26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0</v>
      </c>
      <c r="R918" s="5">
        <v>0</v>
      </c>
      <c r="S918" s="5" t="s">
        <v>26</v>
      </c>
      <c r="T918" s="5"/>
    </row>
    <row r="919" spans="1:20" x14ac:dyDescent="0.25">
      <c r="A919" s="6">
        <f>912</f>
      </c>
      <c r="B919" s="6" t="s">
        <v>938</v>
      </c>
      <c r="C919" s="6" t="s">
        <v>675</v>
      </c>
      <c r="D919" s="6" t="s">
        <v>26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10</v>
      </c>
      <c r="Q919" s="6">
        <v>0</v>
      </c>
      <c r="R919" s="6">
        <v>0</v>
      </c>
      <c r="S919" s="6" t="s">
        <v>26</v>
      </c>
      <c r="T919" s="6"/>
    </row>
    <row r="920" spans="1:20" x14ac:dyDescent="0.25">
      <c r="A920" s="5">
        <f>913</f>
      </c>
      <c r="B920" s="5" t="s">
        <v>939</v>
      </c>
      <c r="C920" s="5" t="s">
        <v>675</v>
      </c>
      <c r="D920" s="5" t="s">
        <v>26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0</v>
      </c>
      <c r="R920" s="5">
        <v>0</v>
      </c>
      <c r="S920" s="5" t="s">
        <v>26</v>
      </c>
      <c r="T920" s="5"/>
    </row>
    <row r="921" spans="1:20" x14ac:dyDescent="0.25">
      <c r="A921" s="6">
        <f>914</f>
      </c>
      <c r="B921" s="6" t="s">
        <v>940</v>
      </c>
      <c r="C921" s="6" t="s">
        <v>675</v>
      </c>
      <c r="D921" s="6" t="s">
        <v>26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10</v>
      </c>
      <c r="Q921" s="6">
        <v>0</v>
      </c>
      <c r="R921" s="6">
        <v>0</v>
      </c>
      <c r="S921" s="6" t="s">
        <v>26</v>
      </c>
      <c r="T921" s="6"/>
    </row>
    <row r="922" spans="1:20" x14ac:dyDescent="0.25">
      <c r="A922" s="5">
        <f>915</f>
      </c>
      <c r="B922" s="5" t="s">
        <v>941</v>
      </c>
      <c r="C922" s="5" t="s">
        <v>675</v>
      </c>
      <c r="D922" s="5" t="s">
        <v>26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0</v>
      </c>
      <c r="R922" s="5">
        <v>0</v>
      </c>
      <c r="S922" s="5" t="s">
        <v>26</v>
      </c>
      <c r="T922" s="5"/>
    </row>
    <row r="923" spans="1:20" x14ac:dyDescent="0.25">
      <c r="A923" s="6">
        <f>916</f>
      </c>
      <c r="B923" s="6" t="s">
        <v>942</v>
      </c>
      <c r="C923" s="6" t="s">
        <v>675</v>
      </c>
      <c r="D923" s="6" t="s">
        <v>26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10</v>
      </c>
      <c r="Q923" s="6">
        <v>0</v>
      </c>
      <c r="R923" s="6">
        <v>0</v>
      </c>
      <c r="S923" s="6" t="s">
        <v>26</v>
      </c>
      <c r="T923" s="6"/>
    </row>
    <row r="924" spans="1:20" x14ac:dyDescent="0.25">
      <c r="A924" s="5">
        <f>917</f>
      </c>
      <c r="B924" s="5" t="s">
        <v>943</v>
      </c>
      <c r="C924" s="5" t="s">
        <v>675</v>
      </c>
      <c r="D924" s="5" t="s">
        <v>26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0</v>
      </c>
      <c r="R924" s="5">
        <v>0</v>
      </c>
      <c r="S924" s="5" t="s">
        <v>26</v>
      </c>
      <c r="T924" s="5"/>
    </row>
    <row r="925" spans="1:20" x14ac:dyDescent="0.25">
      <c r="A925" s="6">
        <f>918</f>
      </c>
      <c r="B925" s="6" t="s">
        <v>944</v>
      </c>
      <c r="C925" s="6" t="s">
        <v>675</v>
      </c>
      <c r="D925" s="6" t="s">
        <v>26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10</v>
      </c>
      <c r="Q925" s="6">
        <v>0</v>
      </c>
      <c r="R925" s="6">
        <v>0</v>
      </c>
      <c r="S925" s="6" t="s">
        <v>26</v>
      </c>
      <c r="T925" s="6"/>
    </row>
    <row r="926" spans="1:20" x14ac:dyDescent="0.25">
      <c r="A926" s="5">
        <f>919</f>
      </c>
      <c r="B926" s="5" t="s">
        <v>945</v>
      </c>
      <c r="C926" s="5" t="s">
        <v>675</v>
      </c>
      <c r="D926" s="5" t="s">
        <v>26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0</v>
      </c>
      <c r="R926" s="5">
        <v>0</v>
      </c>
      <c r="S926" s="5" t="s">
        <v>26</v>
      </c>
      <c r="T926" s="5"/>
    </row>
    <row r="927" spans="1:20" x14ac:dyDescent="0.25">
      <c r="A927" s="6">
        <f>920</f>
      </c>
      <c r="B927" s="6" t="s">
        <v>946</v>
      </c>
      <c r="C927" s="6" t="s">
        <v>675</v>
      </c>
      <c r="D927" s="6" t="s">
        <v>26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10</v>
      </c>
      <c r="Q927" s="6">
        <v>0</v>
      </c>
      <c r="R927" s="6">
        <v>0</v>
      </c>
      <c r="S927" s="6" t="s">
        <v>26</v>
      </c>
      <c r="T927" s="6"/>
    </row>
    <row r="928" spans="1:20" x14ac:dyDescent="0.25">
      <c r="A928" s="5">
        <f>921</f>
      </c>
      <c r="B928" s="5" t="s">
        <v>947</v>
      </c>
      <c r="C928" s="5" t="s">
        <v>675</v>
      </c>
      <c r="D928" s="5" t="s">
        <v>26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0</v>
      </c>
      <c r="R928" s="5">
        <v>0</v>
      </c>
      <c r="S928" s="5" t="s">
        <v>26</v>
      </c>
      <c r="T928" s="5"/>
    </row>
    <row r="929" spans="1:20" x14ac:dyDescent="0.25">
      <c r="A929" s="6">
        <f>922</f>
      </c>
      <c r="B929" s="6" t="s">
        <v>948</v>
      </c>
      <c r="C929" s="6" t="s">
        <v>675</v>
      </c>
      <c r="D929" s="6" t="s">
        <v>26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10</v>
      </c>
      <c r="Q929" s="6">
        <v>0</v>
      </c>
      <c r="R929" s="6">
        <v>0</v>
      </c>
      <c r="S929" s="6" t="s">
        <v>26</v>
      </c>
      <c r="T929" s="6"/>
    </row>
    <row r="930" spans="1:20" x14ac:dyDescent="0.25">
      <c r="A930" s="5">
        <f>923</f>
      </c>
      <c r="B930" s="5" t="s">
        <v>949</v>
      </c>
      <c r="C930" s="5" t="s">
        <v>675</v>
      </c>
      <c r="D930" s="5" t="s">
        <v>26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0</v>
      </c>
      <c r="R930" s="5">
        <v>0</v>
      </c>
      <c r="S930" s="5" t="s">
        <v>26</v>
      </c>
      <c r="T930" s="5"/>
    </row>
    <row r="931" spans="1:20" x14ac:dyDescent="0.25">
      <c r="A931" s="6">
        <f>924</f>
      </c>
      <c r="B931" s="6" t="s">
        <v>950</v>
      </c>
      <c r="C931" s="6" t="s">
        <v>675</v>
      </c>
      <c r="D931" s="6" t="s">
        <v>26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10</v>
      </c>
      <c r="Q931" s="6">
        <v>0</v>
      </c>
      <c r="R931" s="6">
        <v>0</v>
      </c>
      <c r="S931" s="6" t="s">
        <v>26</v>
      </c>
      <c r="T931" s="6"/>
    </row>
    <row r="932" spans="1:20" x14ac:dyDescent="0.25">
      <c r="A932" s="5">
        <f>925</f>
      </c>
      <c r="B932" s="5" t="s">
        <v>951</v>
      </c>
      <c r="C932" s="5" t="s">
        <v>675</v>
      </c>
      <c r="D932" s="5" t="s">
        <v>26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0</v>
      </c>
      <c r="R932" s="5">
        <v>0</v>
      </c>
      <c r="S932" s="5" t="s">
        <v>26</v>
      </c>
      <c r="T932" s="5"/>
    </row>
    <row r="933" spans="1:20" x14ac:dyDescent="0.25">
      <c r="A933" s="6">
        <f>926</f>
      </c>
      <c r="B933" s="6" t="s">
        <v>952</v>
      </c>
      <c r="C933" s="6" t="s">
        <v>675</v>
      </c>
      <c r="D933" s="6" t="s">
        <v>26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10</v>
      </c>
      <c r="Q933" s="6">
        <v>0</v>
      </c>
      <c r="R933" s="6">
        <v>0</v>
      </c>
      <c r="S933" s="6" t="s">
        <v>26</v>
      </c>
      <c r="T933" s="6"/>
    </row>
    <row r="934" spans="1:20" x14ac:dyDescent="0.25">
      <c r="A934" s="5">
        <f>927</f>
      </c>
      <c r="B934" s="5" t="s">
        <v>953</v>
      </c>
      <c r="C934" s="5" t="s">
        <v>675</v>
      </c>
      <c r="D934" s="5" t="s">
        <v>26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0</v>
      </c>
      <c r="R934" s="5">
        <v>0</v>
      </c>
      <c r="S934" s="5" t="s">
        <v>26</v>
      </c>
      <c r="T934" s="5"/>
    </row>
    <row r="935" spans="1:20" x14ac:dyDescent="0.25">
      <c r="A935" s="6">
        <f>928</f>
      </c>
      <c r="B935" s="6" t="s">
        <v>954</v>
      </c>
      <c r="C935" s="6" t="s">
        <v>675</v>
      </c>
      <c r="D935" s="6" t="s">
        <v>26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10</v>
      </c>
      <c r="Q935" s="6">
        <v>0</v>
      </c>
      <c r="R935" s="6">
        <v>0</v>
      </c>
      <c r="S935" s="6" t="s">
        <v>26</v>
      </c>
      <c r="T935" s="6"/>
    </row>
    <row r="936" spans="1:20" x14ac:dyDescent="0.25">
      <c r="A936" s="5">
        <f>929</f>
      </c>
      <c r="B936" s="5" t="s">
        <v>955</v>
      </c>
      <c r="C936" s="5" t="s">
        <v>675</v>
      </c>
      <c r="D936" s="5" t="s">
        <v>26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0</v>
      </c>
      <c r="R936" s="5">
        <v>0</v>
      </c>
      <c r="S936" s="5" t="s">
        <v>26</v>
      </c>
      <c r="T936" s="5"/>
    </row>
    <row r="937" spans="1:20" x14ac:dyDescent="0.25">
      <c r="A937" s="6">
        <f>930</f>
      </c>
      <c r="B937" s="6" t="s">
        <v>956</v>
      </c>
      <c r="C937" s="6" t="s">
        <v>675</v>
      </c>
      <c r="D937" s="6" t="s">
        <v>26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10</v>
      </c>
      <c r="Q937" s="6">
        <v>0</v>
      </c>
      <c r="R937" s="6">
        <v>0</v>
      </c>
      <c r="S937" s="6" t="s">
        <v>26</v>
      </c>
      <c r="T937" s="6"/>
    </row>
    <row r="938" spans="1:20" x14ac:dyDescent="0.25">
      <c r="A938" s="5">
        <f>931</f>
      </c>
      <c r="B938" s="5" t="s">
        <v>957</v>
      </c>
      <c r="C938" s="5" t="s">
        <v>675</v>
      </c>
      <c r="D938" s="5" t="s">
        <v>26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0</v>
      </c>
      <c r="R938" s="5">
        <v>0</v>
      </c>
      <c r="S938" s="5" t="s">
        <v>26</v>
      </c>
      <c r="T938" s="5"/>
    </row>
    <row r="939" spans="1:20" x14ac:dyDescent="0.25">
      <c r="A939" s="6">
        <f>932</f>
      </c>
      <c r="B939" s="6" t="s">
        <v>958</v>
      </c>
      <c r="C939" s="6" t="s">
        <v>675</v>
      </c>
      <c r="D939" s="6" t="s">
        <v>26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10</v>
      </c>
      <c r="Q939" s="6">
        <v>0</v>
      </c>
      <c r="R939" s="6">
        <v>0</v>
      </c>
      <c r="S939" s="6" t="s">
        <v>26</v>
      </c>
      <c r="T939" s="6"/>
    </row>
    <row r="940" spans="1:20" x14ac:dyDescent="0.25">
      <c r="A940" s="5">
        <f>933</f>
      </c>
      <c r="B940" s="5" t="s">
        <v>959</v>
      </c>
      <c r="C940" s="5" t="s">
        <v>675</v>
      </c>
      <c r="D940" s="5" t="s">
        <v>26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0</v>
      </c>
      <c r="R940" s="5">
        <v>0</v>
      </c>
      <c r="S940" s="5" t="s">
        <v>26</v>
      </c>
      <c r="T940" s="5"/>
    </row>
    <row r="941" spans="1:20" x14ac:dyDescent="0.25">
      <c r="A941" s="6">
        <f>934</f>
      </c>
      <c r="B941" s="6" t="s">
        <v>960</v>
      </c>
      <c r="C941" s="6" t="s">
        <v>675</v>
      </c>
      <c r="D941" s="6" t="s">
        <v>26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10</v>
      </c>
      <c r="Q941" s="6">
        <v>0</v>
      </c>
      <c r="R941" s="6">
        <v>0</v>
      </c>
      <c r="S941" s="6" t="s">
        <v>26</v>
      </c>
      <c r="T941" s="6"/>
    </row>
    <row r="942" spans="1:20" x14ac:dyDescent="0.25">
      <c r="A942" s="5">
        <f>935</f>
      </c>
      <c r="B942" s="5" t="s">
        <v>961</v>
      </c>
      <c r="C942" s="5" t="s">
        <v>675</v>
      </c>
      <c r="D942" s="5" t="s">
        <v>26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0</v>
      </c>
      <c r="R942" s="5">
        <v>0</v>
      </c>
      <c r="S942" s="5" t="s">
        <v>26</v>
      </c>
      <c r="T942" s="5"/>
    </row>
    <row r="943" spans="1:20" x14ac:dyDescent="0.25">
      <c r="A943" s="6">
        <f>936</f>
      </c>
      <c r="B943" s="6" t="s">
        <v>962</v>
      </c>
      <c r="C943" s="6" t="s">
        <v>675</v>
      </c>
      <c r="D943" s="6" t="s">
        <v>26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10</v>
      </c>
      <c r="Q943" s="6">
        <v>0</v>
      </c>
      <c r="R943" s="6">
        <v>0</v>
      </c>
      <c r="S943" s="6" t="s">
        <v>26</v>
      </c>
      <c r="T943" s="6"/>
    </row>
    <row r="944" spans="1:20" x14ac:dyDescent="0.25">
      <c r="A944" s="5">
        <f>937</f>
      </c>
      <c r="B944" s="5" t="s">
        <v>963</v>
      </c>
      <c r="C944" s="5" t="s">
        <v>675</v>
      </c>
      <c r="D944" s="5" t="s">
        <v>26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0</v>
      </c>
      <c r="R944" s="5">
        <v>0</v>
      </c>
      <c r="S944" s="5" t="s">
        <v>26</v>
      </c>
      <c r="T944" s="5"/>
    </row>
    <row r="945" spans="1:20" x14ac:dyDescent="0.25">
      <c r="A945" s="6">
        <f>938</f>
      </c>
      <c r="B945" s="6" t="s">
        <v>964</v>
      </c>
      <c r="C945" s="6" t="s">
        <v>675</v>
      </c>
      <c r="D945" s="6" t="s">
        <v>26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10</v>
      </c>
      <c r="Q945" s="6">
        <v>0</v>
      </c>
      <c r="R945" s="6">
        <v>0</v>
      </c>
      <c r="S945" s="6" t="s">
        <v>26</v>
      </c>
      <c r="T945" s="6"/>
    </row>
    <row r="946" spans="1:20" x14ac:dyDescent="0.25">
      <c r="A946" s="5">
        <f>939</f>
      </c>
      <c r="B946" s="5" t="s">
        <v>965</v>
      </c>
      <c r="C946" s="5" t="s">
        <v>675</v>
      </c>
      <c r="D946" s="5" t="s">
        <v>26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0</v>
      </c>
      <c r="R946" s="5">
        <v>0</v>
      </c>
      <c r="S946" s="5" t="s">
        <v>26</v>
      </c>
      <c r="T946" s="5"/>
    </row>
    <row r="947" spans="1:20" x14ac:dyDescent="0.25">
      <c r="A947" s="6">
        <f>940</f>
      </c>
      <c r="B947" s="6" t="s">
        <v>966</v>
      </c>
      <c r="C947" s="6" t="s">
        <v>675</v>
      </c>
      <c r="D947" s="6" t="s">
        <v>26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10</v>
      </c>
      <c r="Q947" s="6">
        <v>0</v>
      </c>
      <c r="R947" s="6">
        <v>0</v>
      </c>
      <c r="S947" s="6" t="s">
        <v>26</v>
      </c>
      <c r="T947" s="6"/>
    </row>
    <row r="948" spans="1:20" x14ac:dyDescent="0.25">
      <c r="A948" s="5">
        <f>941</f>
      </c>
      <c r="B948" s="5" t="s">
        <v>967</v>
      </c>
      <c r="C948" s="5" t="s">
        <v>675</v>
      </c>
      <c r="D948" s="5" t="s">
        <v>26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0</v>
      </c>
      <c r="R948" s="5">
        <v>0</v>
      </c>
      <c r="S948" s="5" t="s">
        <v>26</v>
      </c>
      <c r="T948" s="5"/>
    </row>
    <row r="949" spans="1:20" x14ac:dyDescent="0.25">
      <c r="A949" s="6">
        <f>942</f>
      </c>
      <c r="B949" s="6" t="s">
        <v>968</v>
      </c>
      <c r="C949" s="6" t="s">
        <v>675</v>
      </c>
      <c r="D949" s="6" t="s">
        <v>26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10</v>
      </c>
      <c r="Q949" s="6">
        <v>0</v>
      </c>
      <c r="R949" s="6">
        <v>0</v>
      </c>
      <c r="S949" s="6" t="s">
        <v>26</v>
      </c>
      <c r="T949" s="6"/>
    </row>
    <row r="950" spans="1:20" x14ac:dyDescent="0.25">
      <c r="A950" s="5">
        <f>943</f>
      </c>
      <c r="B950" s="5" t="s">
        <v>969</v>
      </c>
      <c r="C950" s="5" t="s">
        <v>675</v>
      </c>
      <c r="D950" s="5" t="s">
        <v>26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0</v>
      </c>
      <c r="R950" s="5">
        <v>0</v>
      </c>
      <c r="S950" s="5" t="s">
        <v>26</v>
      </c>
      <c r="T950" s="5"/>
    </row>
    <row r="951" spans="1:20" x14ac:dyDescent="0.25">
      <c r="A951" s="6">
        <f>944</f>
      </c>
      <c r="B951" s="6" t="s">
        <v>970</v>
      </c>
      <c r="C951" s="6" t="s">
        <v>675</v>
      </c>
      <c r="D951" s="6" t="s">
        <v>26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10</v>
      </c>
      <c r="Q951" s="6">
        <v>0</v>
      </c>
      <c r="R951" s="6">
        <v>0</v>
      </c>
      <c r="S951" s="6" t="s">
        <v>26</v>
      </c>
      <c r="T951" s="6"/>
    </row>
    <row r="952" spans="1:20" x14ac:dyDescent="0.25">
      <c r="A952" s="5">
        <f>945</f>
      </c>
      <c r="B952" s="5" t="s">
        <v>971</v>
      </c>
      <c r="C952" s="5" t="s">
        <v>675</v>
      </c>
      <c r="D952" s="5" t="s">
        <v>26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0</v>
      </c>
      <c r="R952" s="5">
        <v>0</v>
      </c>
      <c r="S952" s="5" t="s">
        <v>26</v>
      </c>
      <c r="T952" s="5"/>
    </row>
    <row r="953" spans="1:20" x14ac:dyDescent="0.25">
      <c r="A953" s="6">
        <f>946</f>
      </c>
      <c r="B953" s="6" t="s">
        <v>972</v>
      </c>
      <c r="C953" s="6" t="s">
        <v>675</v>
      </c>
      <c r="D953" s="6" t="s">
        <v>26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10</v>
      </c>
      <c r="Q953" s="6">
        <v>0</v>
      </c>
      <c r="R953" s="6">
        <v>0</v>
      </c>
      <c r="S953" s="6" t="s">
        <v>26</v>
      </c>
      <c r="T953" s="6"/>
    </row>
    <row r="954" spans="1:20" x14ac:dyDescent="0.25">
      <c r="A954" s="5">
        <f>947</f>
      </c>
      <c r="B954" s="5" t="s">
        <v>973</v>
      </c>
      <c r="C954" s="5" t="s">
        <v>675</v>
      </c>
      <c r="D954" s="5" t="s">
        <v>26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0</v>
      </c>
      <c r="R954" s="5">
        <v>0</v>
      </c>
      <c r="S954" s="5" t="s">
        <v>26</v>
      </c>
      <c r="T954" s="5"/>
    </row>
    <row r="955" spans="1:20" x14ac:dyDescent="0.25">
      <c r="A955" s="6">
        <f>948</f>
      </c>
      <c r="B955" s="6" t="s">
        <v>974</v>
      </c>
      <c r="C955" s="6" t="s">
        <v>675</v>
      </c>
      <c r="D955" s="6" t="s">
        <v>26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10</v>
      </c>
      <c r="Q955" s="6">
        <v>0</v>
      </c>
      <c r="R955" s="6">
        <v>0</v>
      </c>
      <c r="S955" s="6" t="s">
        <v>26</v>
      </c>
      <c r="T955" s="6"/>
    </row>
    <row r="956" spans="1:20" x14ac:dyDescent="0.25">
      <c r="A956" s="5">
        <f>949</f>
      </c>
      <c r="B956" s="5" t="s">
        <v>975</v>
      </c>
      <c r="C956" s="5" t="s">
        <v>675</v>
      </c>
      <c r="D956" s="5" t="s">
        <v>26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0</v>
      </c>
      <c r="R956" s="5">
        <v>0</v>
      </c>
      <c r="S956" s="5" t="s">
        <v>26</v>
      </c>
      <c r="T956" s="5"/>
    </row>
    <row r="957" spans="1:20" x14ac:dyDescent="0.25">
      <c r="A957" s="6">
        <f>950</f>
      </c>
      <c r="B957" s="6" t="s">
        <v>976</v>
      </c>
      <c r="C957" s="6" t="s">
        <v>675</v>
      </c>
      <c r="D957" s="6" t="s">
        <v>26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10</v>
      </c>
      <c r="Q957" s="6">
        <v>0</v>
      </c>
      <c r="R957" s="6">
        <v>0</v>
      </c>
      <c r="S957" s="6" t="s">
        <v>26</v>
      </c>
      <c r="T957" s="6"/>
    </row>
    <row r="958" spans="1:20" x14ac:dyDescent="0.25">
      <c r="A958" s="5">
        <f>951</f>
      </c>
      <c r="B958" s="5" t="s">
        <v>977</v>
      </c>
      <c r="C958" s="5" t="s">
        <v>675</v>
      </c>
      <c r="D958" s="5" t="s">
        <v>26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0</v>
      </c>
      <c r="R958" s="5">
        <v>0</v>
      </c>
      <c r="S958" s="5" t="s">
        <v>26</v>
      </c>
      <c r="T958" s="5"/>
    </row>
    <row r="959" spans="1:20" x14ac:dyDescent="0.25">
      <c r="A959" s="6">
        <f>952</f>
      </c>
      <c r="B959" s="6" t="s">
        <v>978</v>
      </c>
      <c r="C959" s="6" t="s">
        <v>675</v>
      </c>
      <c r="D959" s="6" t="s">
        <v>26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10</v>
      </c>
      <c r="Q959" s="6">
        <v>0</v>
      </c>
      <c r="R959" s="6">
        <v>0</v>
      </c>
      <c r="S959" s="6" t="s">
        <v>26</v>
      </c>
      <c r="T959" s="6"/>
    </row>
    <row r="960" spans="1:20" x14ac:dyDescent="0.25">
      <c r="A960" s="5">
        <f>953</f>
      </c>
      <c r="B960" s="5" t="s">
        <v>979</v>
      </c>
      <c r="C960" s="5" t="s">
        <v>675</v>
      </c>
      <c r="D960" s="5" t="s">
        <v>26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0</v>
      </c>
      <c r="R960" s="5">
        <v>0</v>
      </c>
      <c r="S960" s="5" t="s">
        <v>26</v>
      </c>
      <c r="T960" s="5"/>
    </row>
    <row r="961" spans="1:20" x14ac:dyDescent="0.25">
      <c r="A961" s="6">
        <f>954</f>
      </c>
      <c r="B961" s="6" t="s">
        <v>980</v>
      </c>
      <c r="C961" s="6" t="s">
        <v>675</v>
      </c>
      <c r="D961" s="6" t="s">
        <v>26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10</v>
      </c>
      <c r="Q961" s="6">
        <v>0</v>
      </c>
      <c r="R961" s="6">
        <v>0</v>
      </c>
      <c r="S961" s="6" t="s">
        <v>26</v>
      </c>
      <c r="T961" s="6"/>
    </row>
    <row r="962" spans="1:20" x14ac:dyDescent="0.25">
      <c r="A962" s="5">
        <f>955</f>
      </c>
      <c r="B962" s="5" t="s">
        <v>981</v>
      </c>
      <c r="C962" s="5" t="s">
        <v>675</v>
      </c>
      <c r="D962" s="5" t="s">
        <v>26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0</v>
      </c>
      <c r="R962" s="5">
        <v>0</v>
      </c>
      <c r="S962" s="5" t="s">
        <v>26</v>
      </c>
      <c r="T962" s="5"/>
    </row>
    <row r="963" spans="1:20" x14ac:dyDescent="0.25">
      <c r="A963" s="6">
        <f>956</f>
      </c>
      <c r="B963" s="6" t="s">
        <v>982</v>
      </c>
      <c r="C963" s="6" t="s">
        <v>675</v>
      </c>
      <c r="D963" s="6" t="s">
        <v>26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10</v>
      </c>
      <c r="Q963" s="6">
        <v>0</v>
      </c>
      <c r="R963" s="6">
        <v>0</v>
      </c>
      <c r="S963" s="6" t="s">
        <v>26</v>
      </c>
      <c r="T963" s="6"/>
    </row>
    <row r="964" spans="1:20" x14ac:dyDescent="0.25">
      <c r="A964" s="5">
        <f>957</f>
      </c>
      <c r="B964" s="5" t="s">
        <v>983</v>
      </c>
      <c r="C964" s="5" t="s">
        <v>675</v>
      </c>
      <c r="D964" s="5" t="s">
        <v>26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0</v>
      </c>
      <c r="R964" s="5">
        <v>0</v>
      </c>
      <c r="S964" s="5" t="s">
        <v>26</v>
      </c>
      <c r="T964" s="5"/>
    </row>
    <row r="965" spans="1:20" x14ac:dyDescent="0.25">
      <c r="A965" s="6">
        <f>958</f>
      </c>
      <c r="B965" s="6" t="s">
        <v>984</v>
      </c>
      <c r="C965" s="6" t="s">
        <v>675</v>
      </c>
      <c r="D965" s="6" t="s">
        <v>26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10</v>
      </c>
      <c r="Q965" s="6">
        <v>0</v>
      </c>
      <c r="R965" s="6">
        <v>0</v>
      </c>
      <c r="S965" s="6" t="s">
        <v>26</v>
      </c>
      <c r="T965" s="6"/>
    </row>
    <row r="966" spans="1:20" x14ac:dyDescent="0.25">
      <c r="A966" s="5">
        <f>959</f>
      </c>
      <c r="B966" s="5" t="s">
        <v>985</v>
      </c>
      <c r="C966" s="5" t="s">
        <v>675</v>
      </c>
      <c r="D966" s="5" t="s">
        <v>26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0</v>
      </c>
      <c r="R966" s="5">
        <v>0</v>
      </c>
      <c r="S966" s="5" t="s">
        <v>26</v>
      </c>
      <c r="T966" s="5"/>
    </row>
    <row r="967" spans="1:20" x14ac:dyDescent="0.25">
      <c r="A967" s="6">
        <f>960</f>
      </c>
      <c r="B967" s="6" t="s">
        <v>986</v>
      </c>
      <c r="C967" s="6" t="s">
        <v>675</v>
      </c>
      <c r="D967" s="6" t="s">
        <v>26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10</v>
      </c>
      <c r="Q967" s="6">
        <v>0</v>
      </c>
      <c r="R967" s="6">
        <v>0</v>
      </c>
      <c r="S967" s="6" t="s">
        <v>26</v>
      </c>
      <c r="T967" s="6"/>
    </row>
    <row r="968" spans="1:20" x14ac:dyDescent="0.25">
      <c r="A968" s="5">
        <f>961</f>
      </c>
      <c r="B968" s="5" t="s">
        <v>987</v>
      </c>
      <c r="C968" s="5" t="s">
        <v>675</v>
      </c>
      <c r="D968" s="5" t="s">
        <v>26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0</v>
      </c>
      <c r="R968" s="5">
        <v>0</v>
      </c>
      <c r="S968" s="5" t="s">
        <v>26</v>
      </c>
      <c r="T968" s="5"/>
    </row>
    <row r="969" spans="1:20" x14ac:dyDescent="0.25">
      <c r="A969" s="6">
        <f>962</f>
      </c>
      <c r="B969" s="6" t="s">
        <v>988</v>
      </c>
      <c r="C969" s="6" t="s">
        <v>675</v>
      </c>
      <c r="D969" s="6" t="s">
        <v>26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10</v>
      </c>
      <c r="Q969" s="6">
        <v>0</v>
      </c>
      <c r="R969" s="6">
        <v>0</v>
      </c>
      <c r="S969" s="6" t="s">
        <v>26</v>
      </c>
      <c r="T969" s="6"/>
    </row>
    <row r="970" spans="1:20" x14ac:dyDescent="0.25">
      <c r="A970" s="5">
        <f>963</f>
      </c>
      <c r="B970" s="5" t="s">
        <v>989</v>
      </c>
      <c r="C970" s="5" t="s">
        <v>675</v>
      </c>
      <c r="D970" s="5" t="s">
        <v>26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0</v>
      </c>
      <c r="R970" s="5">
        <v>0</v>
      </c>
      <c r="S970" s="5" t="s">
        <v>26</v>
      </c>
      <c r="T970" s="5"/>
    </row>
    <row r="971" spans="1:20" x14ac:dyDescent="0.25">
      <c r="A971" s="6">
        <f>964</f>
      </c>
      <c r="B971" s="6" t="s">
        <v>990</v>
      </c>
      <c r="C971" s="6" t="s">
        <v>675</v>
      </c>
      <c r="D971" s="6" t="s">
        <v>26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10</v>
      </c>
      <c r="Q971" s="6">
        <v>0</v>
      </c>
      <c r="R971" s="6">
        <v>0</v>
      </c>
      <c r="S971" s="6" t="s">
        <v>26</v>
      </c>
      <c r="T971" s="6"/>
    </row>
    <row r="972" spans="1:20" x14ac:dyDescent="0.25">
      <c r="A972" s="5">
        <f>965</f>
      </c>
      <c r="B972" s="5" t="s">
        <v>991</v>
      </c>
      <c r="C972" s="5" t="s">
        <v>675</v>
      </c>
      <c r="D972" s="5" t="s">
        <v>26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0</v>
      </c>
      <c r="R972" s="5">
        <v>0</v>
      </c>
      <c r="S972" s="5" t="s">
        <v>26</v>
      </c>
      <c r="T972" s="5"/>
    </row>
    <row r="973" spans="1:20" x14ac:dyDescent="0.25">
      <c r="A973" s="6">
        <f>966</f>
      </c>
      <c r="B973" s="6" t="s">
        <v>992</v>
      </c>
      <c r="C973" s="6" t="s">
        <v>675</v>
      </c>
      <c r="D973" s="6" t="s">
        <v>26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10</v>
      </c>
      <c r="Q973" s="6">
        <v>0</v>
      </c>
      <c r="R973" s="6">
        <v>0</v>
      </c>
      <c r="S973" s="6" t="s">
        <v>26</v>
      </c>
      <c r="T973" s="6"/>
    </row>
    <row r="974" spans="1:20" x14ac:dyDescent="0.25">
      <c r="A974" s="5">
        <f>967</f>
      </c>
      <c r="B974" s="5" t="s">
        <v>993</v>
      </c>
      <c r="C974" s="5" t="s">
        <v>675</v>
      </c>
      <c r="D974" s="5" t="s">
        <v>26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0</v>
      </c>
      <c r="R974" s="5">
        <v>0</v>
      </c>
      <c r="S974" s="5" t="s">
        <v>26</v>
      </c>
      <c r="T974" s="5"/>
    </row>
    <row r="975" spans="1:20" x14ac:dyDescent="0.25">
      <c r="A975" s="6">
        <f>968</f>
      </c>
      <c r="B975" s="6" t="s">
        <v>994</v>
      </c>
      <c r="C975" s="6" t="s">
        <v>675</v>
      </c>
      <c r="D975" s="6" t="s">
        <v>26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10</v>
      </c>
      <c r="Q975" s="6">
        <v>0</v>
      </c>
      <c r="R975" s="6">
        <v>0</v>
      </c>
      <c r="S975" s="6" t="s">
        <v>26</v>
      </c>
      <c r="T975" s="6"/>
    </row>
    <row r="976" spans="1:20" x14ac:dyDescent="0.25">
      <c r="A976" s="5">
        <f>969</f>
      </c>
      <c r="B976" s="5" t="s">
        <v>995</v>
      </c>
      <c r="C976" s="5" t="s">
        <v>675</v>
      </c>
      <c r="D976" s="5" t="s">
        <v>26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0</v>
      </c>
      <c r="R976" s="5">
        <v>0</v>
      </c>
      <c r="S976" s="5" t="s">
        <v>26</v>
      </c>
      <c r="T976" s="5"/>
    </row>
    <row r="977" spans="1:20" x14ac:dyDescent="0.25">
      <c r="A977" s="6">
        <f>970</f>
      </c>
      <c r="B977" s="6" t="s">
        <v>996</v>
      </c>
      <c r="C977" s="6" t="s">
        <v>675</v>
      </c>
      <c r="D977" s="6" t="s">
        <v>26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10</v>
      </c>
      <c r="Q977" s="6">
        <v>0</v>
      </c>
      <c r="R977" s="6">
        <v>0</v>
      </c>
      <c r="S977" s="6" t="s">
        <v>26</v>
      </c>
      <c r="T977" s="6"/>
    </row>
    <row r="978" spans="1:20" x14ac:dyDescent="0.25">
      <c r="A978" s="5">
        <f>971</f>
      </c>
      <c r="B978" s="5" t="s">
        <v>997</v>
      </c>
      <c r="C978" s="5" t="s">
        <v>675</v>
      </c>
      <c r="D978" s="5" t="s">
        <v>26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0</v>
      </c>
      <c r="R978" s="5">
        <v>0</v>
      </c>
      <c r="S978" s="5" t="s">
        <v>26</v>
      </c>
      <c r="T978" s="5"/>
    </row>
    <row r="979" spans="1:20" x14ac:dyDescent="0.25">
      <c r="A979" s="6">
        <f>972</f>
      </c>
      <c r="B979" s="6" t="s">
        <v>998</v>
      </c>
      <c r="C979" s="6" t="s">
        <v>675</v>
      </c>
      <c r="D979" s="6" t="s">
        <v>26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10</v>
      </c>
      <c r="Q979" s="6">
        <v>0</v>
      </c>
      <c r="R979" s="6">
        <v>0</v>
      </c>
      <c r="S979" s="6" t="s">
        <v>26</v>
      </c>
      <c r="T979" s="6"/>
    </row>
    <row r="980" spans="1:20" x14ac:dyDescent="0.25">
      <c r="A980" s="5">
        <f>973</f>
      </c>
      <c r="B980" s="5" t="s">
        <v>999</v>
      </c>
      <c r="C980" s="5" t="s">
        <v>675</v>
      </c>
      <c r="D980" s="5" t="s">
        <v>26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0</v>
      </c>
      <c r="R980" s="5">
        <v>0</v>
      </c>
      <c r="S980" s="5" t="s">
        <v>26</v>
      </c>
      <c r="T980" s="5"/>
    </row>
    <row r="981" spans="1:20" x14ac:dyDescent="0.25">
      <c r="A981" s="6">
        <f>974</f>
      </c>
      <c r="B981" s="6" t="s">
        <v>1000</v>
      </c>
      <c r="C981" s="6" t="s">
        <v>675</v>
      </c>
      <c r="D981" s="6" t="s">
        <v>26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10</v>
      </c>
      <c r="Q981" s="6">
        <v>0</v>
      </c>
      <c r="R981" s="6">
        <v>0</v>
      </c>
      <c r="S981" s="6" t="s">
        <v>26</v>
      </c>
      <c r="T981" s="6"/>
    </row>
    <row r="982" spans="1:20" x14ac:dyDescent="0.25">
      <c r="A982" s="5">
        <f>975</f>
      </c>
      <c r="B982" s="5" t="s">
        <v>1001</v>
      </c>
      <c r="C982" s="5" t="s">
        <v>675</v>
      </c>
      <c r="D982" s="5" t="s">
        <v>26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0</v>
      </c>
      <c r="R982" s="5">
        <v>0</v>
      </c>
      <c r="S982" s="5" t="s">
        <v>26</v>
      </c>
      <c r="T982" s="5"/>
    </row>
    <row r="983" spans="1:20" x14ac:dyDescent="0.25">
      <c r="A983" s="6">
        <f>976</f>
      </c>
      <c r="B983" s="6" t="s">
        <v>1002</v>
      </c>
      <c r="C983" s="6" t="s">
        <v>675</v>
      </c>
      <c r="D983" s="6" t="s">
        <v>26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10</v>
      </c>
      <c r="Q983" s="6">
        <v>0</v>
      </c>
      <c r="R983" s="6">
        <v>0</v>
      </c>
      <c r="S983" s="6" t="s">
        <v>26</v>
      </c>
      <c r="T983" s="6"/>
    </row>
    <row r="984" spans="1:20" x14ac:dyDescent="0.25">
      <c r="A984" s="5">
        <f>977</f>
      </c>
      <c r="B984" s="5" t="s">
        <v>1003</v>
      </c>
      <c r="C984" s="5" t="s">
        <v>675</v>
      </c>
      <c r="D984" s="5" t="s">
        <v>26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0</v>
      </c>
      <c r="R984" s="5">
        <v>0</v>
      </c>
      <c r="S984" s="5" t="s">
        <v>26</v>
      </c>
      <c r="T984" s="5"/>
    </row>
    <row r="985" spans="1:20" x14ac:dyDescent="0.25">
      <c r="A985" s="6">
        <f>978</f>
      </c>
      <c r="B985" s="6" t="s">
        <v>1004</v>
      </c>
      <c r="C985" s="6" t="s">
        <v>675</v>
      </c>
      <c r="D985" s="6" t="s">
        <v>26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10</v>
      </c>
      <c r="Q985" s="6">
        <v>0</v>
      </c>
      <c r="R985" s="6">
        <v>0</v>
      </c>
      <c r="S985" s="6" t="s">
        <v>26</v>
      </c>
      <c r="T985" s="6"/>
    </row>
    <row r="986" spans="1:20" x14ac:dyDescent="0.25">
      <c r="A986" s="5">
        <f>979</f>
      </c>
      <c r="B986" s="5" t="s">
        <v>1005</v>
      </c>
      <c r="C986" s="5" t="s">
        <v>675</v>
      </c>
      <c r="D986" s="5" t="s">
        <v>26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0</v>
      </c>
      <c r="R986" s="5">
        <v>0</v>
      </c>
      <c r="S986" s="5" t="s">
        <v>26</v>
      </c>
      <c r="T986" s="5"/>
    </row>
    <row r="987" spans="1:20" x14ac:dyDescent="0.25">
      <c r="A987" s="6">
        <f>980</f>
      </c>
      <c r="B987" s="6" t="s">
        <v>1006</v>
      </c>
      <c r="C987" s="6" t="s">
        <v>675</v>
      </c>
      <c r="D987" s="6" t="s">
        <v>26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10</v>
      </c>
      <c r="Q987" s="6">
        <v>0</v>
      </c>
      <c r="R987" s="6">
        <v>0</v>
      </c>
      <c r="S987" s="6" t="s">
        <v>26</v>
      </c>
      <c r="T987" s="6"/>
    </row>
    <row r="988" spans="1:20" x14ac:dyDescent="0.25">
      <c r="A988" s="5">
        <f>981</f>
      </c>
      <c r="B988" s="5" t="s">
        <v>1007</v>
      </c>
      <c r="C988" s="5" t="s">
        <v>675</v>
      </c>
      <c r="D988" s="5" t="s">
        <v>26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0</v>
      </c>
      <c r="R988" s="5">
        <v>0</v>
      </c>
      <c r="S988" s="5" t="s">
        <v>26</v>
      </c>
      <c r="T988" s="5"/>
    </row>
    <row r="989" spans="1:20" x14ac:dyDescent="0.25">
      <c r="A989" s="6">
        <f>982</f>
      </c>
      <c r="B989" s="6" t="s">
        <v>1008</v>
      </c>
      <c r="C989" s="6" t="s">
        <v>675</v>
      </c>
      <c r="D989" s="6" t="s">
        <v>26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10</v>
      </c>
      <c r="Q989" s="6">
        <v>0</v>
      </c>
      <c r="R989" s="6">
        <v>0</v>
      </c>
      <c r="S989" s="6" t="s">
        <v>26</v>
      </c>
      <c r="T989" s="6"/>
    </row>
    <row r="990" spans="1:20" x14ac:dyDescent="0.25">
      <c r="A990" s="5">
        <f>983</f>
      </c>
      <c r="B990" s="5" t="s">
        <v>1009</v>
      </c>
      <c r="C990" s="5" t="s">
        <v>675</v>
      </c>
      <c r="D990" s="5" t="s">
        <v>26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0</v>
      </c>
      <c r="R990" s="5">
        <v>0</v>
      </c>
      <c r="S990" s="5" t="s">
        <v>26</v>
      </c>
      <c r="T990" s="5"/>
    </row>
    <row r="991" spans="1:20" x14ac:dyDescent="0.25">
      <c r="A991" s="6">
        <f>984</f>
      </c>
      <c r="B991" s="6" t="s">
        <v>1010</v>
      </c>
      <c r="C991" s="6" t="s">
        <v>675</v>
      </c>
      <c r="D991" s="6" t="s">
        <v>26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10</v>
      </c>
      <c r="Q991" s="6">
        <v>0</v>
      </c>
      <c r="R991" s="6">
        <v>0</v>
      </c>
      <c r="S991" s="6" t="s">
        <v>26</v>
      </c>
      <c r="T991" s="6"/>
    </row>
    <row r="992" spans="1:20" x14ac:dyDescent="0.25">
      <c r="A992" s="5">
        <f>985</f>
      </c>
      <c r="B992" s="5" t="s">
        <v>1011</v>
      </c>
      <c r="C992" s="5" t="s">
        <v>675</v>
      </c>
      <c r="D992" s="5" t="s">
        <v>26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0</v>
      </c>
      <c r="R992" s="5">
        <v>0</v>
      </c>
      <c r="S992" s="5" t="s">
        <v>26</v>
      </c>
      <c r="T992" s="5"/>
    </row>
    <row r="993" spans="1:20" x14ac:dyDescent="0.25">
      <c r="A993" s="6">
        <f>986</f>
      </c>
      <c r="B993" s="6" t="s">
        <v>1012</v>
      </c>
      <c r="C993" s="6" t="s">
        <v>675</v>
      </c>
      <c r="D993" s="6" t="s">
        <v>26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10</v>
      </c>
      <c r="Q993" s="6">
        <v>0</v>
      </c>
      <c r="R993" s="6">
        <v>0</v>
      </c>
      <c r="S993" s="6" t="s">
        <v>26</v>
      </c>
      <c r="T993" s="6"/>
    </row>
    <row r="994" spans="1:20" x14ac:dyDescent="0.25">
      <c r="A994" s="5">
        <f>987</f>
      </c>
      <c r="B994" s="5" t="s">
        <v>1013</v>
      </c>
      <c r="C994" s="5" t="s">
        <v>675</v>
      </c>
      <c r="D994" s="5" t="s">
        <v>26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0</v>
      </c>
      <c r="R994" s="5">
        <v>0</v>
      </c>
      <c r="S994" s="5" t="s">
        <v>26</v>
      </c>
      <c r="T994" s="5"/>
    </row>
    <row r="995" spans="1:20" x14ac:dyDescent="0.25">
      <c r="A995" s="6">
        <f>988</f>
      </c>
      <c r="B995" s="6" t="s">
        <v>1014</v>
      </c>
      <c r="C995" s="6" t="s">
        <v>675</v>
      </c>
      <c r="D995" s="6" t="s">
        <v>26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10</v>
      </c>
      <c r="Q995" s="6">
        <v>0</v>
      </c>
      <c r="R995" s="6">
        <v>0</v>
      </c>
      <c r="S995" s="6" t="s">
        <v>26</v>
      </c>
      <c r="T995" s="6"/>
    </row>
    <row r="996" spans="1:20" x14ac:dyDescent="0.25">
      <c r="A996" s="5">
        <f>989</f>
      </c>
      <c r="B996" s="5" t="s">
        <v>1015</v>
      </c>
      <c r="C996" s="5" t="s">
        <v>675</v>
      </c>
      <c r="D996" s="5" t="s">
        <v>26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0</v>
      </c>
      <c r="R996" s="5">
        <v>0</v>
      </c>
      <c r="S996" s="5" t="s">
        <v>26</v>
      </c>
      <c r="T996" s="5"/>
    </row>
    <row r="997" spans="1:20" x14ac:dyDescent="0.25">
      <c r="A997" s="6">
        <f>990</f>
      </c>
      <c r="B997" s="6" t="s">
        <v>1016</v>
      </c>
      <c r="C997" s="6" t="s">
        <v>675</v>
      </c>
      <c r="D997" s="6" t="s">
        <v>26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10</v>
      </c>
      <c r="Q997" s="6">
        <v>0</v>
      </c>
      <c r="R997" s="6">
        <v>0</v>
      </c>
      <c r="S997" s="6" t="s">
        <v>26</v>
      </c>
      <c r="T997" s="6"/>
    </row>
    <row r="998" spans="1:20" x14ac:dyDescent="0.25">
      <c r="A998" s="5">
        <f>991</f>
      </c>
      <c r="B998" s="5" t="s">
        <v>1017</v>
      </c>
      <c r="C998" s="5" t="s">
        <v>675</v>
      </c>
      <c r="D998" s="5" t="s">
        <v>26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0</v>
      </c>
      <c r="R998" s="5">
        <v>0</v>
      </c>
      <c r="S998" s="5" t="s">
        <v>26</v>
      </c>
      <c r="T998" s="5"/>
    </row>
    <row r="999" spans="1:20" x14ac:dyDescent="0.25">
      <c r="A999" s="6">
        <f>992</f>
      </c>
      <c r="B999" s="6" t="s">
        <v>1018</v>
      </c>
      <c r="C999" s="6" t="s">
        <v>675</v>
      </c>
      <c r="D999" s="6" t="s">
        <v>26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10</v>
      </c>
      <c r="Q999" s="6">
        <v>0</v>
      </c>
      <c r="R999" s="6">
        <v>0</v>
      </c>
      <c r="S999" s="6" t="s">
        <v>26</v>
      </c>
      <c r="T999" s="6"/>
    </row>
    <row r="1000" spans="1:20" x14ac:dyDescent="0.25">
      <c r="A1000" s="5">
        <f>993</f>
      </c>
      <c r="B1000" s="5" t="s">
        <v>1019</v>
      </c>
      <c r="C1000" s="5" t="s">
        <v>675</v>
      </c>
      <c r="D1000" s="5" t="s">
        <v>26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0</v>
      </c>
      <c r="R1000" s="5">
        <v>0</v>
      </c>
      <c r="S1000" s="5" t="s">
        <v>26</v>
      </c>
      <c r="T1000" s="5"/>
    </row>
    <row r="1001" spans="1:20" x14ac:dyDescent="0.25">
      <c r="A1001" s="6">
        <f>994</f>
      </c>
      <c r="B1001" s="6" t="s">
        <v>1020</v>
      </c>
      <c r="C1001" s="6" t="s">
        <v>675</v>
      </c>
      <c r="D1001" s="6" t="s">
        <v>26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10</v>
      </c>
      <c r="Q1001" s="6">
        <v>0</v>
      </c>
      <c r="R1001" s="6">
        <v>0</v>
      </c>
      <c r="S1001" s="6" t="s">
        <v>26</v>
      </c>
      <c r="T1001" s="6"/>
    </row>
    <row r="1002" spans="1:20" x14ac:dyDescent="0.25">
      <c r="A1002" s="5">
        <f>995</f>
      </c>
      <c r="B1002" s="5" t="s">
        <v>1021</v>
      </c>
      <c r="C1002" s="5" t="s">
        <v>675</v>
      </c>
      <c r="D1002" s="5" t="s">
        <v>26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0</v>
      </c>
      <c r="R1002" s="5">
        <v>0</v>
      </c>
      <c r="S1002" s="5" t="s">
        <v>26</v>
      </c>
      <c r="T1002" s="5"/>
    </row>
    <row r="1003" spans="1:20" x14ac:dyDescent="0.25">
      <c r="A1003" s="6">
        <f>996</f>
      </c>
      <c r="B1003" s="6" t="s">
        <v>1022</v>
      </c>
      <c r="C1003" s="6" t="s">
        <v>675</v>
      </c>
      <c r="D1003" s="6" t="s">
        <v>26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10</v>
      </c>
      <c r="Q1003" s="6">
        <v>0</v>
      </c>
      <c r="R1003" s="6">
        <v>0</v>
      </c>
      <c r="S1003" s="6" t="s">
        <v>26</v>
      </c>
      <c r="T1003" s="6"/>
    </row>
    <row r="1004" spans="1:20" x14ac:dyDescent="0.25">
      <c r="A1004" s="5">
        <f>997</f>
      </c>
      <c r="B1004" s="5" t="s">
        <v>1023</v>
      </c>
      <c r="C1004" s="5" t="s">
        <v>675</v>
      </c>
      <c r="D1004" s="5" t="s">
        <v>26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0</v>
      </c>
      <c r="R1004" s="5">
        <v>0</v>
      </c>
      <c r="S1004" s="5" t="s">
        <v>26</v>
      </c>
      <c r="T1004" s="5"/>
    </row>
    <row r="1005" spans="1:20" x14ac:dyDescent="0.25">
      <c r="A1005" s="6">
        <f>998</f>
      </c>
      <c r="B1005" s="6" t="s">
        <v>1024</v>
      </c>
      <c r="C1005" s="6" t="s">
        <v>675</v>
      </c>
      <c r="D1005" s="6" t="s">
        <v>26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10</v>
      </c>
      <c r="Q1005" s="6">
        <v>0</v>
      </c>
      <c r="R1005" s="6">
        <v>0</v>
      </c>
      <c r="S1005" s="6" t="s">
        <v>26</v>
      </c>
      <c r="T1005" s="6"/>
    </row>
    <row r="1006" spans="1:20" x14ac:dyDescent="0.25">
      <c r="A1006" s="5">
        <f>999</f>
      </c>
      <c r="B1006" s="5" t="s">
        <v>1025</v>
      </c>
      <c r="C1006" s="5" t="s">
        <v>675</v>
      </c>
      <c r="D1006" s="5" t="s">
        <v>26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0</v>
      </c>
      <c r="R1006" s="5">
        <v>0</v>
      </c>
      <c r="S1006" s="5" t="s">
        <v>26</v>
      </c>
      <c r="T1006" s="5"/>
    </row>
    <row r="1007" spans="1:20" x14ac:dyDescent="0.25">
      <c r="A1007" s="6">
        <f>1000</f>
      </c>
      <c r="B1007" s="6" t="s">
        <v>1026</v>
      </c>
      <c r="C1007" s="6" t="s">
        <v>675</v>
      </c>
      <c r="D1007" s="6" t="s">
        <v>26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10</v>
      </c>
      <c r="Q1007" s="6">
        <v>0</v>
      </c>
      <c r="R1007" s="6">
        <v>0</v>
      </c>
      <c r="S1007" s="6" t="s">
        <v>26</v>
      </c>
      <c r="T1007" s="6"/>
    </row>
    <row r="1008" spans="1:20" x14ac:dyDescent="0.25">
      <c r="A1008" s="5">
        <f>1001</f>
      </c>
      <c r="B1008" s="5" t="s">
        <v>1027</v>
      </c>
      <c r="C1008" s="5" t="s">
        <v>675</v>
      </c>
      <c r="D1008" s="5" t="s">
        <v>26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0</v>
      </c>
      <c r="R1008" s="5">
        <v>0</v>
      </c>
      <c r="S1008" s="5" t="s">
        <v>26</v>
      </c>
      <c r="T1008" s="5"/>
    </row>
    <row r="1009" spans="1:20" x14ac:dyDescent="0.25">
      <c r="A1009" s="6">
        <f>1002</f>
      </c>
      <c r="B1009" s="6" t="s">
        <v>1028</v>
      </c>
      <c r="C1009" s="6" t="s">
        <v>675</v>
      </c>
      <c r="D1009" s="6" t="s">
        <v>26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10</v>
      </c>
      <c r="Q1009" s="6">
        <v>0</v>
      </c>
      <c r="R1009" s="6">
        <v>0</v>
      </c>
      <c r="S1009" s="6" t="s">
        <v>26</v>
      </c>
      <c r="T1009" s="6"/>
    </row>
    <row r="1010" spans="1:20" x14ac:dyDescent="0.25">
      <c r="A1010" s="5">
        <f>1003</f>
      </c>
      <c r="B1010" s="5" t="s">
        <v>1029</v>
      </c>
      <c r="C1010" s="5" t="s">
        <v>675</v>
      </c>
      <c r="D1010" s="5" t="s">
        <v>26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0</v>
      </c>
      <c r="R1010" s="5">
        <v>0</v>
      </c>
      <c r="S1010" s="5" t="s">
        <v>26</v>
      </c>
      <c r="T1010" s="5"/>
    </row>
    <row r="1011" spans="1:20" x14ac:dyDescent="0.25">
      <c r="A1011" s="6">
        <f>1004</f>
      </c>
      <c r="B1011" s="6" t="s">
        <v>1030</v>
      </c>
      <c r="C1011" s="6" t="s">
        <v>675</v>
      </c>
      <c r="D1011" s="6" t="s">
        <v>26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10</v>
      </c>
      <c r="Q1011" s="6">
        <v>0</v>
      </c>
      <c r="R1011" s="6">
        <v>0</v>
      </c>
      <c r="S1011" s="6" t="s">
        <v>26</v>
      </c>
      <c r="T1011" s="6"/>
    </row>
    <row r="1012" spans="1:20" x14ac:dyDescent="0.25">
      <c r="A1012" s="5">
        <f>1005</f>
      </c>
      <c r="B1012" s="5" t="s">
        <v>1031</v>
      </c>
      <c r="C1012" s="5" t="s">
        <v>675</v>
      </c>
      <c r="D1012" s="5" t="s">
        <v>26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0</v>
      </c>
      <c r="R1012" s="5">
        <v>0</v>
      </c>
      <c r="S1012" s="5" t="s">
        <v>26</v>
      </c>
      <c r="T1012" s="5"/>
    </row>
    <row r="1013" spans="1:20" x14ac:dyDescent="0.25">
      <c r="A1013" s="6">
        <f>1006</f>
      </c>
      <c r="B1013" s="6" t="s">
        <v>1032</v>
      </c>
      <c r="C1013" s="6" t="s">
        <v>675</v>
      </c>
      <c r="D1013" s="6" t="s">
        <v>26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10</v>
      </c>
      <c r="Q1013" s="6">
        <v>0</v>
      </c>
      <c r="R1013" s="6">
        <v>0</v>
      </c>
      <c r="S1013" s="6" t="s">
        <v>26</v>
      </c>
      <c r="T1013" s="6"/>
    </row>
    <row r="1014" spans="1:20" x14ac:dyDescent="0.25">
      <c r="A1014" s="5">
        <f>1007</f>
      </c>
      <c r="B1014" s="5" t="s">
        <v>1033</v>
      </c>
      <c r="C1014" s="5" t="s">
        <v>675</v>
      </c>
      <c r="D1014" s="5" t="s">
        <v>26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0</v>
      </c>
      <c r="R1014" s="5">
        <v>0</v>
      </c>
      <c r="S1014" s="5" t="s">
        <v>26</v>
      </c>
      <c r="T1014" s="5"/>
    </row>
    <row r="1015" spans="1:20" x14ac:dyDescent="0.25">
      <c r="A1015" s="6">
        <f>1008</f>
      </c>
      <c r="B1015" s="6" t="s">
        <v>1034</v>
      </c>
      <c r="C1015" s="6" t="s">
        <v>675</v>
      </c>
      <c r="D1015" s="6" t="s">
        <v>26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10</v>
      </c>
      <c r="Q1015" s="6">
        <v>0</v>
      </c>
      <c r="R1015" s="6">
        <v>0</v>
      </c>
      <c r="S1015" s="6" t="s">
        <v>26</v>
      </c>
      <c r="T1015" s="6"/>
    </row>
    <row r="1016" spans="1:20" x14ac:dyDescent="0.25">
      <c r="A1016" s="5">
        <f>1009</f>
      </c>
      <c r="B1016" s="5" t="s">
        <v>1035</v>
      </c>
      <c r="C1016" s="5" t="s">
        <v>675</v>
      </c>
      <c r="D1016" s="5" t="s">
        <v>26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0</v>
      </c>
      <c r="R1016" s="5">
        <v>0</v>
      </c>
      <c r="S1016" s="5" t="s">
        <v>26</v>
      </c>
      <c r="T1016" s="5"/>
    </row>
    <row r="1017" spans="1:20" x14ac:dyDescent="0.25">
      <c r="A1017" s="6">
        <f>1010</f>
      </c>
      <c r="B1017" s="6" t="s">
        <v>1036</v>
      </c>
      <c r="C1017" s="6" t="s">
        <v>675</v>
      </c>
      <c r="D1017" s="6" t="s">
        <v>26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10</v>
      </c>
      <c r="Q1017" s="6">
        <v>0</v>
      </c>
      <c r="R1017" s="6">
        <v>0</v>
      </c>
      <c r="S1017" s="6" t="s">
        <v>26</v>
      </c>
      <c r="T1017" s="6"/>
    </row>
    <row r="1018" spans="1:20" x14ac:dyDescent="0.25">
      <c r="A1018" s="5">
        <f>1011</f>
      </c>
      <c r="B1018" s="5" t="s">
        <v>1037</v>
      </c>
      <c r="C1018" s="5" t="s">
        <v>675</v>
      </c>
      <c r="D1018" s="5" t="s">
        <v>26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0</v>
      </c>
      <c r="R1018" s="5">
        <v>0</v>
      </c>
      <c r="S1018" s="5" t="s">
        <v>26</v>
      </c>
      <c r="T1018" s="5"/>
    </row>
    <row r="1019" spans="1:20" x14ac:dyDescent="0.25">
      <c r="A1019" s="6">
        <f>1012</f>
      </c>
      <c r="B1019" s="6" t="s">
        <v>1038</v>
      </c>
      <c r="C1019" s="6" t="s">
        <v>675</v>
      </c>
      <c r="D1019" s="6" t="s">
        <v>26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10</v>
      </c>
      <c r="Q1019" s="6">
        <v>0</v>
      </c>
      <c r="R1019" s="6">
        <v>0</v>
      </c>
      <c r="S1019" s="6" t="s">
        <v>26</v>
      </c>
      <c r="T1019" s="6"/>
    </row>
    <row r="1020" spans="1:20" x14ac:dyDescent="0.25">
      <c r="A1020" s="5">
        <f>1013</f>
      </c>
      <c r="B1020" s="5" t="s">
        <v>1039</v>
      </c>
      <c r="C1020" s="5" t="s">
        <v>675</v>
      </c>
      <c r="D1020" s="5" t="s">
        <v>26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0</v>
      </c>
      <c r="R1020" s="5">
        <v>0</v>
      </c>
      <c r="S1020" s="5" t="s">
        <v>26</v>
      </c>
      <c r="T1020" s="5"/>
    </row>
    <row r="1021" spans="1:20" x14ac:dyDescent="0.25">
      <c r="A1021" s="6">
        <f>1014</f>
      </c>
      <c r="B1021" s="6" t="s">
        <v>1040</v>
      </c>
      <c r="C1021" s="6" t="s">
        <v>675</v>
      </c>
      <c r="D1021" s="6" t="s">
        <v>26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10</v>
      </c>
      <c r="Q1021" s="6">
        <v>0</v>
      </c>
      <c r="R1021" s="6">
        <v>0</v>
      </c>
      <c r="S1021" s="6" t="s">
        <v>26</v>
      </c>
      <c r="T1021" s="6"/>
    </row>
    <row r="1022" spans="1:20" x14ac:dyDescent="0.25">
      <c r="A1022" s="5">
        <f>1015</f>
      </c>
      <c r="B1022" s="5" t="s">
        <v>1041</v>
      </c>
      <c r="C1022" s="5" t="s">
        <v>675</v>
      </c>
      <c r="D1022" s="5" t="s">
        <v>26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0</v>
      </c>
      <c r="R1022" s="5">
        <v>0</v>
      </c>
      <c r="S1022" s="5" t="s">
        <v>26</v>
      </c>
      <c r="T1022" s="5"/>
    </row>
    <row r="1023" spans="1:20" x14ac:dyDescent="0.25">
      <c r="A1023" s="6">
        <f>1016</f>
      </c>
      <c r="B1023" s="6" t="s">
        <v>1042</v>
      </c>
      <c r="C1023" s="6" t="s">
        <v>675</v>
      </c>
      <c r="D1023" s="6" t="s">
        <v>26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10</v>
      </c>
      <c r="Q1023" s="6">
        <v>0</v>
      </c>
      <c r="R1023" s="6">
        <v>0</v>
      </c>
      <c r="S1023" s="6" t="s">
        <v>26</v>
      </c>
      <c r="T1023" s="6"/>
    </row>
    <row r="1024" spans="1:20" x14ac:dyDescent="0.25">
      <c r="A1024" s="5">
        <f>1017</f>
      </c>
      <c r="B1024" s="5" t="s">
        <v>1043</v>
      </c>
      <c r="C1024" s="5" t="s">
        <v>675</v>
      </c>
      <c r="D1024" s="5" t="s">
        <v>26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0</v>
      </c>
      <c r="R1024" s="5">
        <v>0</v>
      </c>
      <c r="S1024" s="5" t="s">
        <v>26</v>
      </c>
      <c r="T1024" s="5"/>
    </row>
    <row r="1025" spans="1:20" x14ac:dyDescent="0.25">
      <c r="A1025" s="6">
        <f>1018</f>
      </c>
      <c r="B1025" s="6" t="s">
        <v>1044</v>
      </c>
      <c r="C1025" s="6" t="s">
        <v>675</v>
      </c>
      <c r="D1025" s="6" t="s">
        <v>26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10</v>
      </c>
      <c r="Q1025" s="6">
        <v>0</v>
      </c>
      <c r="R1025" s="6">
        <v>0</v>
      </c>
      <c r="S1025" s="6" t="s">
        <v>26</v>
      </c>
      <c r="T1025" s="6"/>
    </row>
    <row r="1026" spans="1:20" x14ac:dyDescent="0.25">
      <c r="A1026" s="5">
        <f>1019</f>
      </c>
      <c r="B1026" s="5" t="s">
        <v>1045</v>
      </c>
      <c r="C1026" s="5" t="s">
        <v>675</v>
      </c>
      <c r="D1026" s="5" t="s">
        <v>26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0</v>
      </c>
      <c r="R1026" s="5">
        <v>0</v>
      </c>
      <c r="S1026" s="5" t="s">
        <v>26</v>
      </c>
      <c r="T1026" s="5"/>
    </row>
    <row r="1027" spans="1:20" x14ac:dyDescent="0.25">
      <c r="A1027" s="6">
        <f>1020</f>
      </c>
      <c r="B1027" s="6" t="s">
        <v>1046</v>
      </c>
      <c r="C1027" s="6" t="s">
        <v>675</v>
      </c>
      <c r="D1027" s="6" t="s">
        <v>26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10</v>
      </c>
      <c r="Q1027" s="6">
        <v>0</v>
      </c>
      <c r="R1027" s="6">
        <v>0</v>
      </c>
      <c r="S1027" s="6" t="s">
        <v>26</v>
      </c>
      <c r="T1027" s="6"/>
    </row>
    <row r="1028" spans="1:20" x14ac:dyDescent="0.25">
      <c r="A1028" s="5">
        <f>1021</f>
      </c>
      <c r="B1028" s="5" t="s">
        <v>1047</v>
      </c>
      <c r="C1028" s="5" t="s">
        <v>26</v>
      </c>
      <c r="D1028" s="5" t="s">
        <v>26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0</v>
      </c>
      <c r="R1028" s="5">
        <v>0</v>
      </c>
      <c r="S1028" s="5" t="s">
        <v>26</v>
      </c>
      <c r="T1028" s="5"/>
    </row>
    <row r="1029" spans="1:20" x14ac:dyDescent="0.25">
      <c r="A1029" s="6">
        <f>1022</f>
      </c>
      <c r="B1029" s="6" t="s">
        <v>1048</v>
      </c>
      <c r="C1029" s="6" t="s">
        <v>26</v>
      </c>
      <c r="D1029" s="6" t="s">
        <v>26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10</v>
      </c>
      <c r="Q1029" s="6">
        <v>0</v>
      </c>
      <c r="R1029" s="6">
        <v>0</v>
      </c>
      <c r="S1029" s="6" t="s">
        <v>26</v>
      </c>
      <c r="T1029" s="6"/>
    </row>
    <row r="1030" spans="1:20" x14ac:dyDescent="0.25">
      <c r="A1030" s="5">
        <f>1023</f>
      </c>
      <c r="B1030" s="5" t="s">
        <v>1049</v>
      </c>
      <c r="C1030" s="5" t="s">
        <v>26</v>
      </c>
      <c r="D1030" s="5" t="s">
        <v>675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0</v>
      </c>
      <c r="R1030" s="5">
        <v>0</v>
      </c>
      <c r="S1030" s="5" t="s">
        <v>26</v>
      </c>
      <c r="T1030" s="5"/>
    </row>
    <row r="1031" spans="1:20" x14ac:dyDescent="0.25">
      <c r="A1031" s="6">
        <f>1024</f>
      </c>
      <c r="B1031" s="6" t="s">
        <v>1050</v>
      </c>
      <c r="C1031" s="6" t="s">
        <v>675</v>
      </c>
      <c r="D1031" s="6" t="s">
        <v>26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10</v>
      </c>
      <c r="Q1031" s="6">
        <v>0</v>
      </c>
      <c r="R1031" s="6">
        <v>0</v>
      </c>
      <c r="S1031" s="6" t="s">
        <v>26</v>
      </c>
      <c r="T1031" s="6"/>
    </row>
    <row r="1032" spans="1:20" x14ac:dyDescent="0.25">
      <c r="A1032" s="5">
        <f>1025</f>
      </c>
      <c r="B1032" s="5" t="s">
        <v>1051</v>
      </c>
      <c r="C1032" s="5" t="s">
        <v>675</v>
      </c>
      <c r="D1032" s="5" t="s">
        <v>26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0</v>
      </c>
      <c r="R1032" s="5">
        <v>0</v>
      </c>
      <c r="S1032" s="5" t="s">
        <v>26</v>
      </c>
      <c r="T1032" s="5"/>
    </row>
    <row r="1033" spans="1:20" x14ac:dyDescent="0.25">
      <c r="A1033" s="6">
        <f>1026</f>
      </c>
      <c r="B1033" s="6" t="s">
        <v>1052</v>
      </c>
      <c r="C1033" s="6" t="s">
        <v>675</v>
      </c>
      <c r="D1033" s="6" t="s">
        <v>26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10</v>
      </c>
      <c r="Q1033" s="6">
        <v>0</v>
      </c>
      <c r="R1033" s="6">
        <v>0</v>
      </c>
      <c r="S1033" s="6" t="s">
        <v>26</v>
      </c>
      <c r="T1033" s="6"/>
    </row>
    <row r="1034" spans="1:20" x14ac:dyDescent="0.25">
      <c r="A1034" s="5">
        <f>1027</f>
      </c>
      <c r="B1034" s="5" t="s">
        <v>1053</v>
      </c>
      <c r="C1034" s="5" t="s">
        <v>675</v>
      </c>
      <c r="D1034" s="5" t="s">
        <v>26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0</v>
      </c>
      <c r="R1034" s="5">
        <v>0</v>
      </c>
      <c r="S1034" s="5" t="s">
        <v>26</v>
      </c>
      <c r="T1034" s="5"/>
    </row>
    <row r="1035" spans="1:20" x14ac:dyDescent="0.25">
      <c r="A1035" s="6">
        <f>1028</f>
      </c>
      <c r="B1035" s="6" t="s">
        <v>1054</v>
      </c>
      <c r="C1035" s="6" t="s">
        <v>675</v>
      </c>
      <c r="D1035" s="6" t="s">
        <v>26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10</v>
      </c>
      <c r="Q1035" s="6">
        <v>0</v>
      </c>
      <c r="R1035" s="6">
        <v>0</v>
      </c>
      <c r="S1035" s="6" t="s">
        <v>26</v>
      </c>
      <c r="T1035" s="6"/>
    </row>
    <row r="1036" spans="1:20" x14ac:dyDescent="0.25">
      <c r="A1036" s="5">
        <f>1029</f>
      </c>
      <c r="B1036" s="5" t="s">
        <v>1055</v>
      </c>
      <c r="C1036" s="5" t="s">
        <v>675</v>
      </c>
      <c r="D1036" s="5" t="s">
        <v>26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0</v>
      </c>
      <c r="R1036" s="5">
        <v>0</v>
      </c>
      <c r="S1036" s="5" t="s">
        <v>26</v>
      </c>
      <c r="T1036" s="5"/>
    </row>
    <row r="1037" spans="1:20" x14ac:dyDescent="0.25">
      <c r="A1037" s="6">
        <f>1030</f>
      </c>
      <c r="B1037" s="6" t="s">
        <v>1056</v>
      </c>
      <c r="C1037" s="6" t="s">
        <v>675</v>
      </c>
      <c r="D1037" s="6" t="s">
        <v>26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10</v>
      </c>
      <c r="Q1037" s="6">
        <v>0</v>
      </c>
      <c r="R1037" s="6">
        <v>0</v>
      </c>
      <c r="S1037" s="6" t="s">
        <v>26</v>
      </c>
      <c r="T1037" s="6"/>
    </row>
    <row r="1038" spans="1:20" x14ac:dyDescent="0.25">
      <c r="A1038" s="5">
        <f>1031</f>
      </c>
      <c r="B1038" s="5" t="s">
        <v>1057</v>
      </c>
      <c r="C1038" s="5" t="s">
        <v>675</v>
      </c>
      <c r="D1038" s="5" t="s">
        <v>26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0</v>
      </c>
      <c r="R1038" s="5">
        <v>0</v>
      </c>
      <c r="S1038" s="5" t="s">
        <v>26</v>
      </c>
      <c r="T1038" s="5"/>
    </row>
    <row r="1039" spans="1:20" x14ac:dyDescent="0.25">
      <c r="A1039" s="6">
        <f>1032</f>
      </c>
      <c r="B1039" s="6" t="s">
        <v>1058</v>
      </c>
      <c r="C1039" s="6" t="s">
        <v>675</v>
      </c>
      <c r="D1039" s="6" t="s">
        <v>26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10</v>
      </c>
      <c r="Q1039" s="6">
        <v>0</v>
      </c>
      <c r="R1039" s="6">
        <v>0</v>
      </c>
      <c r="S1039" s="6" t="s">
        <v>26</v>
      </c>
      <c r="T1039" s="6"/>
    </row>
    <row r="1040" spans="1:20" x14ac:dyDescent="0.25">
      <c r="A1040" s="5">
        <f>1033</f>
      </c>
      <c r="B1040" s="5" t="s">
        <v>1059</v>
      </c>
      <c r="C1040" s="5" t="s">
        <v>675</v>
      </c>
      <c r="D1040" s="5" t="s">
        <v>26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0</v>
      </c>
      <c r="R1040" s="5">
        <v>0</v>
      </c>
      <c r="S1040" s="5" t="s">
        <v>26</v>
      </c>
      <c r="T1040" s="5"/>
    </row>
    <row r="1041" spans="1:20" x14ac:dyDescent="0.25">
      <c r="A1041" s="6">
        <f>1034</f>
      </c>
      <c r="B1041" s="6" t="s">
        <v>1060</v>
      </c>
      <c r="C1041" s="6" t="s">
        <v>675</v>
      </c>
      <c r="D1041" s="6" t="s">
        <v>26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10</v>
      </c>
      <c r="Q1041" s="6">
        <v>0</v>
      </c>
      <c r="R1041" s="6">
        <v>0</v>
      </c>
      <c r="S1041" s="6" t="s">
        <v>26</v>
      </c>
      <c r="T1041" s="6"/>
    </row>
    <row r="1042" spans="1:20" x14ac:dyDescent="0.25">
      <c r="A1042" s="5">
        <f>1035</f>
      </c>
      <c r="B1042" s="5" t="s">
        <v>1061</v>
      </c>
      <c r="C1042" s="5" t="s">
        <v>675</v>
      </c>
      <c r="D1042" s="5" t="s">
        <v>26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0</v>
      </c>
      <c r="R1042" s="5">
        <v>0</v>
      </c>
      <c r="S1042" s="5" t="s">
        <v>26</v>
      </c>
      <c r="T1042" s="5"/>
    </row>
    <row r="1043" spans="1:20" x14ac:dyDescent="0.25">
      <c r="A1043" s="6">
        <f>1036</f>
      </c>
      <c r="B1043" s="6" t="s">
        <v>1062</v>
      </c>
      <c r="C1043" s="6" t="s">
        <v>675</v>
      </c>
      <c r="D1043" s="6" t="s">
        <v>26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10</v>
      </c>
      <c r="Q1043" s="6">
        <v>0</v>
      </c>
      <c r="R1043" s="6">
        <v>0</v>
      </c>
      <c r="S1043" s="6" t="s">
        <v>26</v>
      </c>
      <c r="T1043" s="6"/>
    </row>
    <row r="1044" spans="1:20" x14ac:dyDescent="0.25">
      <c r="A1044" s="5">
        <f>1037</f>
      </c>
      <c r="B1044" s="5" t="s">
        <v>1063</v>
      </c>
      <c r="C1044" s="5" t="s">
        <v>675</v>
      </c>
      <c r="D1044" s="5" t="s">
        <v>26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0</v>
      </c>
      <c r="R1044" s="5">
        <v>0</v>
      </c>
      <c r="S1044" s="5" t="s">
        <v>26</v>
      </c>
      <c r="T1044" s="5"/>
    </row>
    <row r="1045" spans="1:20" x14ac:dyDescent="0.25">
      <c r="A1045" s="6">
        <f>1038</f>
      </c>
      <c r="B1045" s="6" t="s">
        <v>1064</v>
      </c>
      <c r="C1045" s="6" t="s">
        <v>675</v>
      </c>
      <c r="D1045" s="6" t="s">
        <v>26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10</v>
      </c>
      <c r="Q1045" s="6">
        <v>0</v>
      </c>
      <c r="R1045" s="6">
        <v>0</v>
      </c>
      <c r="S1045" s="6" t="s">
        <v>26</v>
      </c>
      <c r="T1045" s="6"/>
    </row>
    <row r="1046" spans="1:20" x14ac:dyDescent="0.25">
      <c r="A1046" s="5">
        <f>1039</f>
      </c>
      <c r="B1046" s="5" t="s">
        <v>1065</v>
      </c>
      <c r="C1046" s="5" t="s">
        <v>675</v>
      </c>
      <c r="D1046" s="5" t="s">
        <v>26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0</v>
      </c>
      <c r="R1046" s="5">
        <v>0</v>
      </c>
      <c r="S1046" s="5" t="s">
        <v>26</v>
      </c>
      <c r="T1046" s="5"/>
    </row>
    <row r="1047" spans="1:20" x14ac:dyDescent="0.25">
      <c r="A1047" s="6">
        <f>1040</f>
      </c>
      <c r="B1047" s="6" t="s">
        <v>1066</v>
      </c>
      <c r="C1047" s="6" t="s">
        <v>675</v>
      </c>
      <c r="D1047" s="6" t="s">
        <v>26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10</v>
      </c>
      <c r="Q1047" s="6">
        <v>0</v>
      </c>
      <c r="R1047" s="6">
        <v>0</v>
      </c>
      <c r="S1047" s="6" t="s">
        <v>26</v>
      </c>
      <c r="T1047" s="6"/>
    </row>
    <row r="1048" spans="1:20" x14ac:dyDescent="0.25">
      <c r="A1048" s="5">
        <f>1041</f>
      </c>
      <c r="B1048" s="5" t="s">
        <v>1067</v>
      </c>
      <c r="C1048" s="5" t="s">
        <v>675</v>
      </c>
      <c r="D1048" s="5" t="s">
        <v>26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0</v>
      </c>
      <c r="R1048" s="5">
        <v>0</v>
      </c>
      <c r="S1048" s="5" t="s">
        <v>26</v>
      </c>
      <c r="T1048" s="5"/>
    </row>
    <row r="1049" spans="1:20" x14ac:dyDescent="0.25">
      <c r="A1049" s="6">
        <f>1042</f>
      </c>
      <c r="B1049" s="6" t="s">
        <v>1068</v>
      </c>
      <c r="C1049" s="6" t="s">
        <v>675</v>
      </c>
      <c r="D1049" s="6" t="s">
        <v>26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10</v>
      </c>
      <c r="Q1049" s="6">
        <v>0</v>
      </c>
      <c r="R1049" s="6">
        <v>0</v>
      </c>
      <c r="S1049" s="6" t="s">
        <v>26</v>
      </c>
      <c r="T1049" s="6"/>
    </row>
    <row r="1050" spans="1:20" x14ac:dyDescent="0.25">
      <c r="A1050" s="5">
        <f>1043</f>
      </c>
      <c r="B1050" s="5" t="s">
        <v>1069</v>
      </c>
      <c r="C1050" s="5" t="s">
        <v>675</v>
      </c>
      <c r="D1050" s="5" t="s">
        <v>26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0</v>
      </c>
      <c r="R1050" s="5">
        <v>0</v>
      </c>
      <c r="S1050" s="5" t="s">
        <v>26</v>
      </c>
      <c r="T1050" s="5"/>
    </row>
    <row r="1051" spans="1:20" x14ac:dyDescent="0.25">
      <c r="A1051" s="6">
        <f>1044</f>
      </c>
      <c r="B1051" s="6" t="s">
        <v>1070</v>
      </c>
      <c r="C1051" s="6" t="s">
        <v>675</v>
      </c>
      <c r="D1051" s="6" t="s">
        <v>26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10</v>
      </c>
      <c r="Q1051" s="6">
        <v>0</v>
      </c>
      <c r="R1051" s="6">
        <v>0</v>
      </c>
      <c r="S1051" s="6" t="s">
        <v>26</v>
      </c>
      <c r="T1051" s="6"/>
    </row>
    <row r="1052" spans="1:20" x14ac:dyDescent="0.25">
      <c r="A1052" s="5">
        <f>1045</f>
      </c>
      <c r="B1052" s="5" t="s">
        <v>1071</v>
      </c>
      <c r="C1052" s="5" t="s">
        <v>675</v>
      </c>
      <c r="D1052" s="5" t="s">
        <v>26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0</v>
      </c>
      <c r="R1052" s="5">
        <v>0</v>
      </c>
      <c r="S1052" s="5" t="s">
        <v>26</v>
      </c>
      <c r="T1052" s="5"/>
    </row>
    <row r="1053" spans="1:20" x14ac:dyDescent="0.25">
      <c r="A1053" s="6">
        <f>1046</f>
      </c>
      <c r="B1053" s="6" t="s">
        <v>1072</v>
      </c>
      <c r="C1053" s="6" t="s">
        <v>675</v>
      </c>
      <c r="D1053" s="6" t="s">
        <v>26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10</v>
      </c>
      <c r="Q1053" s="6">
        <v>0</v>
      </c>
      <c r="R1053" s="6">
        <v>0</v>
      </c>
      <c r="S1053" s="6" t="s">
        <v>26</v>
      </c>
      <c r="T1053" s="6"/>
    </row>
    <row r="1054" spans="1:20" x14ac:dyDescent="0.25">
      <c r="A1054" s="5">
        <f>1047</f>
      </c>
      <c r="B1054" s="5" t="s">
        <v>1073</v>
      </c>
      <c r="C1054" s="5" t="s">
        <v>675</v>
      </c>
      <c r="D1054" s="5" t="s">
        <v>26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0</v>
      </c>
      <c r="R1054" s="5">
        <v>0</v>
      </c>
      <c r="S1054" s="5" t="s">
        <v>26</v>
      </c>
      <c r="T1054" s="5"/>
    </row>
    <row r="1055" spans="1:20" x14ac:dyDescent="0.25">
      <c r="A1055" s="6">
        <f>1048</f>
      </c>
      <c r="B1055" s="6" t="s">
        <v>1074</v>
      </c>
      <c r="C1055" s="6" t="s">
        <v>675</v>
      </c>
      <c r="D1055" s="6" t="s">
        <v>26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10</v>
      </c>
      <c r="Q1055" s="6">
        <v>0</v>
      </c>
      <c r="R1055" s="6">
        <v>0</v>
      </c>
      <c r="S1055" s="6" t="s">
        <v>26</v>
      </c>
      <c r="T1055" s="6"/>
    </row>
    <row r="1056" spans="1:20" x14ac:dyDescent="0.25">
      <c r="A1056" s="5">
        <f>1049</f>
      </c>
      <c r="B1056" s="5" t="s">
        <v>1075</v>
      </c>
      <c r="C1056" s="5" t="s">
        <v>675</v>
      </c>
      <c r="D1056" s="5" t="s">
        <v>26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0</v>
      </c>
      <c r="R1056" s="5">
        <v>0</v>
      </c>
      <c r="S1056" s="5" t="s">
        <v>26</v>
      </c>
      <c r="T1056" s="5"/>
    </row>
    <row r="1057" spans="1:20" x14ac:dyDescent="0.25">
      <c r="A1057" s="6">
        <f>1050</f>
      </c>
      <c r="B1057" s="6" t="s">
        <v>1076</v>
      </c>
      <c r="C1057" s="6" t="s">
        <v>675</v>
      </c>
      <c r="D1057" s="6" t="s">
        <v>26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10</v>
      </c>
      <c r="Q1057" s="6">
        <v>0</v>
      </c>
      <c r="R1057" s="6">
        <v>0</v>
      </c>
      <c r="S1057" s="6" t="s">
        <v>26</v>
      </c>
      <c r="T1057" s="6"/>
    </row>
    <row r="1058" spans="1:20" x14ac:dyDescent="0.25">
      <c r="A1058" s="5">
        <f>1051</f>
      </c>
      <c r="B1058" s="5" t="s">
        <v>1077</v>
      </c>
      <c r="C1058" s="5" t="s">
        <v>675</v>
      </c>
      <c r="D1058" s="5" t="s">
        <v>26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0</v>
      </c>
      <c r="R1058" s="5">
        <v>0</v>
      </c>
      <c r="S1058" s="5" t="s">
        <v>26</v>
      </c>
      <c r="T1058" s="5"/>
    </row>
    <row r="1059" spans="1:20" x14ac:dyDescent="0.25">
      <c r="A1059" s="6">
        <f>1052</f>
      </c>
      <c r="B1059" s="6" t="s">
        <v>1078</v>
      </c>
      <c r="C1059" s="6" t="s">
        <v>675</v>
      </c>
      <c r="D1059" s="6" t="s">
        <v>26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10</v>
      </c>
      <c r="Q1059" s="6">
        <v>0</v>
      </c>
      <c r="R1059" s="6">
        <v>0</v>
      </c>
      <c r="S1059" s="6" t="s">
        <v>26</v>
      </c>
      <c r="T1059" s="6"/>
    </row>
    <row r="1060" spans="1:20" x14ac:dyDescent="0.25">
      <c r="A1060" s="5">
        <f>1053</f>
      </c>
      <c r="B1060" s="5" t="s">
        <v>1079</v>
      </c>
      <c r="C1060" s="5" t="s">
        <v>675</v>
      </c>
      <c r="D1060" s="5" t="s">
        <v>26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0</v>
      </c>
      <c r="R1060" s="5">
        <v>0</v>
      </c>
      <c r="S1060" s="5" t="s">
        <v>26</v>
      </c>
      <c r="T1060" s="5"/>
    </row>
    <row r="1061" spans="1:20" x14ac:dyDescent="0.25">
      <c r="A1061" s="6">
        <f>1054</f>
      </c>
      <c r="B1061" s="6" t="s">
        <v>1080</v>
      </c>
      <c r="C1061" s="6" t="s">
        <v>675</v>
      </c>
      <c r="D1061" s="6" t="s">
        <v>26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10</v>
      </c>
      <c r="Q1061" s="6">
        <v>0</v>
      </c>
      <c r="R1061" s="6">
        <v>0</v>
      </c>
      <c r="S1061" s="6" t="s">
        <v>26</v>
      </c>
      <c r="T1061" s="6"/>
    </row>
    <row r="1062" spans="1:20" x14ac:dyDescent="0.25">
      <c r="A1062" s="5">
        <f>1055</f>
      </c>
      <c r="B1062" s="5" t="s">
        <v>1081</v>
      </c>
      <c r="C1062" s="5" t="s">
        <v>675</v>
      </c>
      <c r="D1062" s="5" t="s">
        <v>26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0</v>
      </c>
      <c r="R1062" s="5">
        <v>0</v>
      </c>
      <c r="S1062" s="5" t="s">
        <v>26</v>
      </c>
      <c r="T1062" s="5"/>
    </row>
    <row r="1063" spans="1:20" x14ac:dyDescent="0.25">
      <c r="A1063" s="6">
        <f>1056</f>
      </c>
      <c r="B1063" s="6" t="s">
        <v>1082</v>
      </c>
      <c r="C1063" s="6" t="s">
        <v>675</v>
      </c>
      <c r="D1063" s="6" t="s">
        <v>26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10</v>
      </c>
      <c r="Q1063" s="6">
        <v>0</v>
      </c>
      <c r="R1063" s="6">
        <v>0</v>
      </c>
      <c r="S1063" s="6" t="s">
        <v>26</v>
      </c>
      <c r="T1063" s="6"/>
    </row>
    <row r="1064" spans="1:20" x14ac:dyDescent="0.25">
      <c r="A1064" s="5">
        <f>1057</f>
      </c>
      <c r="B1064" s="5" t="s">
        <v>1083</v>
      </c>
      <c r="C1064" s="5" t="s">
        <v>675</v>
      </c>
      <c r="D1064" s="5" t="s">
        <v>26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0</v>
      </c>
      <c r="R1064" s="5">
        <v>0</v>
      </c>
      <c r="S1064" s="5" t="s">
        <v>26</v>
      </c>
      <c r="T1064" s="5"/>
    </row>
    <row r="1065" spans="1:20" x14ac:dyDescent="0.25">
      <c r="A1065" s="6">
        <f>1058</f>
      </c>
      <c r="B1065" s="6" t="s">
        <v>1084</v>
      </c>
      <c r="C1065" s="6" t="s">
        <v>675</v>
      </c>
      <c r="D1065" s="6" t="s">
        <v>26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10</v>
      </c>
      <c r="Q1065" s="6">
        <v>0</v>
      </c>
      <c r="R1065" s="6">
        <v>0</v>
      </c>
      <c r="S1065" s="6" t="s">
        <v>26</v>
      </c>
      <c r="T1065" s="6"/>
    </row>
    <row r="1066" spans="1:20" x14ac:dyDescent="0.25">
      <c r="A1066" s="5">
        <f>1059</f>
      </c>
      <c r="B1066" s="5" t="s">
        <v>1085</v>
      </c>
      <c r="C1066" s="5" t="s">
        <v>675</v>
      </c>
      <c r="D1066" s="5" t="s">
        <v>26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0</v>
      </c>
      <c r="R1066" s="5">
        <v>0</v>
      </c>
      <c r="S1066" s="5" t="s">
        <v>26</v>
      </c>
      <c r="T1066" s="5"/>
    </row>
    <row r="1067" spans="1:20" x14ac:dyDescent="0.25">
      <c r="A1067" s="6">
        <f>1060</f>
      </c>
      <c r="B1067" s="6" t="s">
        <v>1086</v>
      </c>
      <c r="C1067" s="6" t="s">
        <v>675</v>
      </c>
      <c r="D1067" s="6" t="s">
        <v>26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10</v>
      </c>
      <c r="Q1067" s="6">
        <v>0</v>
      </c>
      <c r="R1067" s="6">
        <v>0</v>
      </c>
      <c r="S1067" s="6" t="s">
        <v>26</v>
      </c>
      <c r="T1067" s="6"/>
    </row>
    <row r="1068" spans="1:20" x14ac:dyDescent="0.25">
      <c r="A1068" s="5">
        <f>1061</f>
      </c>
      <c r="B1068" s="5" t="s">
        <v>1087</v>
      </c>
      <c r="C1068" s="5" t="s">
        <v>675</v>
      </c>
      <c r="D1068" s="5" t="s">
        <v>26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0</v>
      </c>
      <c r="R1068" s="5">
        <v>0</v>
      </c>
      <c r="S1068" s="5" t="s">
        <v>26</v>
      </c>
      <c r="T1068" s="5"/>
    </row>
    <row r="1069" spans="1:20" x14ac:dyDescent="0.25">
      <c r="A1069" s="6">
        <f>1062</f>
      </c>
      <c r="B1069" s="6" t="s">
        <v>1088</v>
      </c>
      <c r="C1069" s="6" t="s">
        <v>675</v>
      </c>
      <c r="D1069" s="6" t="s">
        <v>26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10</v>
      </c>
      <c r="Q1069" s="6">
        <v>0</v>
      </c>
      <c r="R1069" s="6">
        <v>0</v>
      </c>
      <c r="S1069" s="6" t="s">
        <v>26</v>
      </c>
      <c r="T1069" s="6"/>
    </row>
    <row r="1070" spans="1:20" x14ac:dyDescent="0.25">
      <c r="A1070" s="5">
        <f>1063</f>
      </c>
      <c r="B1070" s="5" t="s">
        <v>1089</v>
      </c>
      <c r="C1070" s="5" t="s">
        <v>675</v>
      </c>
      <c r="D1070" s="5" t="s">
        <v>26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0</v>
      </c>
      <c r="R1070" s="5">
        <v>0</v>
      </c>
      <c r="S1070" s="5" t="s">
        <v>26</v>
      </c>
      <c r="T1070" s="5"/>
    </row>
    <row r="1071" spans="1:20" x14ac:dyDescent="0.25">
      <c r="A1071" s="6">
        <f>1064</f>
      </c>
      <c r="B1071" s="6" t="s">
        <v>1090</v>
      </c>
      <c r="C1071" s="6" t="s">
        <v>675</v>
      </c>
      <c r="D1071" s="6" t="s">
        <v>26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10</v>
      </c>
      <c r="Q1071" s="6">
        <v>0</v>
      </c>
      <c r="R1071" s="6">
        <v>0</v>
      </c>
      <c r="S1071" s="6" t="s">
        <v>26</v>
      </c>
      <c r="T1071" s="6"/>
    </row>
    <row r="1072" spans="1:20" x14ac:dyDescent="0.25">
      <c r="A1072" s="5">
        <f>1065</f>
      </c>
      <c r="B1072" s="5" t="s">
        <v>1091</v>
      </c>
      <c r="C1072" s="5" t="s">
        <v>675</v>
      </c>
      <c r="D1072" s="5" t="s">
        <v>26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0</v>
      </c>
      <c r="R1072" s="5">
        <v>0</v>
      </c>
      <c r="S1072" s="5" t="s">
        <v>26</v>
      </c>
      <c r="T1072" s="5"/>
    </row>
    <row r="1073" spans="1:20" x14ac:dyDescent="0.25">
      <c r="A1073" s="6">
        <f>1066</f>
      </c>
      <c r="B1073" s="6" t="s">
        <v>1092</v>
      </c>
      <c r="C1073" s="6" t="s">
        <v>675</v>
      </c>
      <c r="D1073" s="6" t="s">
        <v>26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10</v>
      </c>
      <c r="Q1073" s="6">
        <v>0</v>
      </c>
      <c r="R1073" s="6">
        <v>0</v>
      </c>
      <c r="S1073" s="6" t="s">
        <v>26</v>
      </c>
      <c r="T1073" s="6"/>
    </row>
    <row r="1074" spans="1:20" x14ac:dyDescent="0.25">
      <c r="A1074" s="5">
        <f>1067</f>
      </c>
      <c r="B1074" s="5" t="s">
        <v>1093</v>
      </c>
      <c r="C1074" s="5" t="s">
        <v>675</v>
      </c>
      <c r="D1074" s="5" t="s">
        <v>26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0</v>
      </c>
      <c r="R1074" s="5">
        <v>0</v>
      </c>
      <c r="S1074" s="5" t="s">
        <v>26</v>
      </c>
      <c r="T1074" s="5"/>
    </row>
    <row r="1075" spans="1:20" x14ac:dyDescent="0.25">
      <c r="A1075" s="6">
        <f>1068</f>
      </c>
      <c r="B1075" s="6" t="s">
        <v>1094</v>
      </c>
      <c r="C1075" s="6" t="s">
        <v>675</v>
      </c>
      <c r="D1075" s="6" t="s">
        <v>26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10</v>
      </c>
      <c r="Q1075" s="6">
        <v>0</v>
      </c>
      <c r="R1075" s="6">
        <v>0</v>
      </c>
      <c r="S1075" s="6" t="s">
        <v>26</v>
      </c>
      <c r="T1075" s="6"/>
    </row>
    <row r="1076" spans="1:20" x14ac:dyDescent="0.25">
      <c r="A1076" s="5">
        <f>1069</f>
      </c>
      <c r="B1076" s="5" t="s">
        <v>1095</v>
      </c>
      <c r="C1076" s="5" t="s">
        <v>675</v>
      </c>
      <c r="D1076" s="5" t="s">
        <v>26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0</v>
      </c>
      <c r="R1076" s="5">
        <v>0</v>
      </c>
      <c r="S1076" s="5" t="s">
        <v>26</v>
      </c>
      <c r="T1076" s="5"/>
    </row>
    <row r="1077" spans="1:20" x14ac:dyDescent="0.25">
      <c r="A1077" s="6">
        <f>1070</f>
      </c>
      <c r="B1077" s="6" t="s">
        <v>1096</v>
      </c>
      <c r="C1077" s="6" t="s">
        <v>675</v>
      </c>
      <c r="D1077" s="6" t="s">
        <v>26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10</v>
      </c>
      <c r="Q1077" s="6">
        <v>0</v>
      </c>
      <c r="R1077" s="6">
        <v>0</v>
      </c>
      <c r="S1077" s="6" t="s">
        <v>26</v>
      </c>
      <c r="T1077" s="6"/>
    </row>
    <row r="1078" spans="1:20" x14ac:dyDescent="0.25">
      <c r="A1078" s="5">
        <f>1071</f>
      </c>
      <c r="B1078" s="5" t="s">
        <v>1097</v>
      </c>
      <c r="C1078" s="5" t="s">
        <v>675</v>
      </c>
      <c r="D1078" s="5" t="s">
        <v>26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0</v>
      </c>
      <c r="R1078" s="5">
        <v>0</v>
      </c>
      <c r="S1078" s="5" t="s">
        <v>26</v>
      </c>
      <c r="T1078" s="5"/>
    </row>
    <row r="1079" spans="1:20" x14ac:dyDescent="0.25">
      <c r="A1079" s="6">
        <f>1072</f>
      </c>
      <c r="B1079" s="6" t="s">
        <v>1098</v>
      </c>
      <c r="C1079" s="6" t="s">
        <v>675</v>
      </c>
      <c r="D1079" s="6" t="s">
        <v>26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10</v>
      </c>
      <c r="Q1079" s="6">
        <v>0</v>
      </c>
      <c r="R1079" s="6">
        <v>0</v>
      </c>
      <c r="S1079" s="6" t="s">
        <v>26</v>
      </c>
      <c r="T1079" s="6"/>
    </row>
    <row r="1080" spans="1:20" x14ac:dyDescent="0.25">
      <c r="A1080" s="5">
        <f>1073</f>
      </c>
      <c r="B1080" s="5" t="s">
        <v>1099</v>
      </c>
      <c r="C1080" s="5" t="s">
        <v>675</v>
      </c>
      <c r="D1080" s="5" t="s">
        <v>26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0</v>
      </c>
      <c r="R1080" s="5">
        <v>0</v>
      </c>
      <c r="S1080" s="5" t="s">
        <v>26</v>
      </c>
      <c r="T1080" s="5"/>
    </row>
    <row r="1081" spans="1:20" x14ac:dyDescent="0.25">
      <c r="A1081" s="6">
        <f>1074</f>
      </c>
      <c r="B1081" s="6" t="s">
        <v>1100</v>
      </c>
      <c r="C1081" s="6" t="s">
        <v>675</v>
      </c>
      <c r="D1081" s="6" t="s">
        <v>26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10</v>
      </c>
      <c r="Q1081" s="6">
        <v>0</v>
      </c>
      <c r="R1081" s="6">
        <v>0</v>
      </c>
      <c r="S1081" s="6" t="s">
        <v>26</v>
      </c>
      <c r="T1081" s="6"/>
    </row>
    <row r="1082" spans="1:20" x14ac:dyDescent="0.25">
      <c r="A1082" s="5">
        <f>1075</f>
      </c>
      <c r="B1082" s="5" t="s">
        <v>1101</v>
      </c>
      <c r="C1082" s="5" t="s">
        <v>675</v>
      </c>
      <c r="D1082" s="5" t="s">
        <v>26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0</v>
      </c>
      <c r="R1082" s="5">
        <v>0</v>
      </c>
      <c r="S1082" s="5" t="s">
        <v>26</v>
      </c>
      <c r="T1082" s="5"/>
    </row>
    <row r="1083" spans="1:20" x14ac:dyDescent="0.25">
      <c r="A1083" s="6">
        <f>1076</f>
      </c>
      <c r="B1083" s="6" t="s">
        <v>1102</v>
      </c>
      <c r="C1083" s="6" t="s">
        <v>675</v>
      </c>
      <c r="D1083" s="6" t="s">
        <v>26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10</v>
      </c>
      <c r="Q1083" s="6">
        <v>0</v>
      </c>
      <c r="R1083" s="6">
        <v>0</v>
      </c>
      <c r="S1083" s="6" t="s">
        <v>26</v>
      </c>
      <c r="T1083" s="6"/>
    </row>
    <row r="1084" spans="1:20" x14ac:dyDescent="0.25">
      <c r="A1084" s="5">
        <f>1077</f>
      </c>
      <c r="B1084" s="5" t="s">
        <v>1103</v>
      </c>
      <c r="C1084" s="5" t="s">
        <v>675</v>
      </c>
      <c r="D1084" s="5" t="s">
        <v>26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0</v>
      </c>
      <c r="R1084" s="5">
        <v>0</v>
      </c>
      <c r="S1084" s="5" t="s">
        <v>26</v>
      </c>
      <c r="T1084" s="5"/>
    </row>
    <row r="1085" spans="1:20" x14ac:dyDescent="0.25">
      <c r="A1085" s="6">
        <f>1078</f>
      </c>
      <c r="B1085" s="6" t="s">
        <v>1104</v>
      </c>
      <c r="C1085" s="6" t="s">
        <v>675</v>
      </c>
      <c r="D1085" s="6" t="s">
        <v>26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10</v>
      </c>
      <c r="Q1085" s="6">
        <v>0</v>
      </c>
      <c r="R1085" s="6">
        <v>0</v>
      </c>
      <c r="S1085" s="6" t="s">
        <v>26</v>
      </c>
      <c r="T1085" s="6"/>
    </row>
    <row r="1086" spans="1:20" x14ac:dyDescent="0.25">
      <c r="A1086" s="5">
        <f>1079</f>
      </c>
      <c r="B1086" s="5" t="s">
        <v>1105</v>
      </c>
      <c r="C1086" s="5" t="s">
        <v>675</v>
      </c>
      <c r="D1086" s="5" t="s">
        <v>26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0</v>
      </c>
      <c r="R1086" s="5">
        <v>0</v>
      </c>
      <c r="S1086" s="5" t="s">
        <v>26</v>
      </c>
      <c r="T1086" s="5"/>
    </row>
    <row r="1087" spans="1:20" x14ac:dyDescent="0.25">
      <c r="A1087" s="6">
        <f>1080</f>
      </c>
      <c r="B1087" s="6" t="s">
        <v>1106</v>
      </c>
      <c r="C1087" s="6" t="s">
        <v>675</v>
      </c>
      <c r="D1087" s="6" t="s">
        <v>26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10</v>
      </c>
      <c r="Q1087" s="6">
        <v>0</v>
      </c>
      <c r="R1087" s="6">
        <v>0</v>
      </c>
      <c r="S1087" s="6" t="s">
        <v>26</v>
      </c>
      <c r="T1087" s="6"/>
    </row>
    <row r="1088" spans="1:20" x14ac:dyDescent="0.25">
      <c r="A1088" s="5">
        <f>1081</f>
      </c>
      <c r="B1088" s="5" t="s">
        <v>1107</v>
      </c>
      <c r="C1088" s="5" t="s">
        <v>675</v>
      </c>
      <c r="D1088" s="5" t="s">
        <v>26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0</v>
      </c>
      <c r="R1088" s="5">
        <v>0</v>
      </c>
      <c r="S1088" s="5" t="s">
        <v>26</v>
      </c>
      <c r="T1088" s="5"/>
    </row>
    <row r="1089" spans="1:20" x14ac:dyDescent="0.25">
      <c r="A1089" s="6">
        <f>1082</f>
      </c>
      <c r="B1089" s="6" t="s">
        <v>1108</v>
      </c>
      <c r="C1089" s="6" t="s">
        <v>675</v>
      </c>
      <c r="D1089" s="6" t="s">
        <v>26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10</v>
      </c>
      <c r="Q1089" s="6">
        <v>0</v>
      </c>
      <c r="R1089" s="6">
        <v>0</v>
      </c>
      <c r="S1089" s="6" t="s">
        <v>26</v>
      </c>
      <c r="T1089" s="6"/>
    </row>
    <row r="1090" spans="1:20" x14ac:dyDescent="0.25">
      <c r="A1090" s="5">
        <f>1083</f>
      </c>
      <c r="B1090" s="5" t="s">
        <v>1109</v>
      </c>
      <c r="C1090" s="5" t="s">
        <v>675</v>
      </c>
      <c r="D1090" s="5" t="s">
        <v>26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0</v>
      </c>
      <c r="R1090" s="5">
        <v>0</v>
      </c>
      <c r="S1090" s="5" t="s">
        <v>26</v>
      </c>
      <c r="T1090" s="5"/>
    </row>
    <row r="1091" spans="1:20" x14ac:dyDescent="0.25">
      <c r="A1091" s="6">
        <f>1084</f>
      </c>
      <c r="B1091" s="6" t="s">
        <v>1110</v>
      </c>
      <c r="C1091" s="6" t="s">
        <v>675</v>
      </c>
      <c r="D1091" s="6" t="s">
        <v>26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10</v>
      </c>
      <c r="Q1091" s="6">
        <v>0</v>
      </c>
      <c r="R1091" s="6">
        <v>0</v>
      </c>
      <c r="S1091" s="6" t="s">
        <v>26</v>
      </c>
      <c r="T1091" s="6"/>
    </row>
    <row r="1092" spans="1:20" x14ac:dyDescent="0.25">
      <c r="A1092" s="5">
        <f>1085</f>
      </c>
      <c r="B1092" s="5" t="s">
        <v>1111</v>
      </c>
      <c r="C1092" s="5" t="s">
        <v>675</v>
      </c>
      <c r="D1092" s="5" t="s">
        <v>26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0</v>
      </c>
      <c r="R1092" s="5">
        <v>0</v>
      </c>
      <c r="S1092" s="5" t="s">
        <v>26</v>
      </c>
      <c r="T1092" s="5"/>
    </row>
    <row r="1093" spans="1:20" x14ac:dyDescent="0.25">
      <c r="A1093" s="6">
        <f>1086</f>
      </c>
      <c r="B1093" s="6" t="s">
        <v>1112</v>
      </c>
      <c r="C1093" s="6" t="s">
        <v>675</v>
      </c>
      <c r="D1093" s="6" t="s">
        <v>26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10</v>
      </c>
      <c r="Q1093" s="6">
        <v>0</v>
      </c>
      <c r="R1093" s="6">
        <v>0</v>
      </c>
      <c r="S1093" s="6" t="s">
        <v>26</v>
      </c>
      <c r="T1093" s="6"/>
    </row>
    <row r="1094" spans="1:20" x14ac:dyDescent="0.25">
      <c r="A1094" s="5">
        <f>1087</f>
      </c>
      <c r="B1094" s="5" t="s">
        <v>1113</v>
      </c>
      <c r="C1094" s="5" t="s">
        <v>675</v>
      </c>
      <c r="D1094" s="5" t="s">
        <v>26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0</v>
      </c>
      <c r="R1094" s="5">
        <v>0</v>
      </c>
      <c r="S1094" s="5" t="s">
        <v>26</v>
      </c>
      <c r="T1094" s="5"/>
    </row>
    <row r="1095" spans="1:20" x14ac:dyDescent="0.25">
      <c r="A1095" s="6">
        <f>1088</f>
      </c>
      <c r="B1095" s="6" t="s">
        <v>1114</v>
      </c>
      <c r="C1095" s="6" t="s">
        <v>675</v>
      </c>
      <c r="D1095" s="6" t="s">
        <v>26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10</v>
      </c>
      <c r="Q1095" s="6">
        <v>0</v>
      </c>
      <c r="R1095" s="6">
        <v>0</v>
      </c>
      <c r="S1095" s="6" t="s">
        <v>26</v>
      </c>
      <c r="T1095" s="6"/>
    </row>
    <row r="1096" spans="1:20" x14ac:dyDescent="0.25">
      <c r="A1096" s="5">
        <f>1089</f>
      </c>
      <c r="B1096" s="5" t="s">
        <v>1115</v>
      </c>
      <c r="C1096" s="5" t="s">
        <v>675</v>
      </c>
      <c r="D1096" s="5" t="s">
        <v>26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0</v>
      </c>
      <c r="R1096" s="5">
        <v>0</v>
      </c>
      <c r="S1096" s="5" t="s">
        <v>26</v>
      </c>
      <c r="T1096" s="5"/>
    </row>
    <row r="1097" spans="1:20" x14ac:dyDescent="0.25">
      <c r="A1097" s="6">
        <f>1090</f>
      </c>
      <c r="B1097" s="6" t="s">
        <v>1116</v>
      </c>
      <c r="C1097" s="6" t="s">
        <v>675</v>
      </c>
      <c r="D1097" s="6" t="s">
        <v>26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10</v>
      </c>
      <c r="Q1097" s="6">
        <v>0</v>
      </c>
      <c r="R1097" s="6">
        <v>0</v>
      </c>
      <c r="S1097" s="6" t="s">
        <v>26</v>
      </c>
      <c r="T1097" s="6"/>
    </row>
    <row r="1098" spans="1:20" x14ac:dyDescent="0.25">
      <c r="A1098" s="5">
        <f>1091</f>
      </c>
      <c r="B1098" s="5" t="s">
        <v>1117</v>
      </c>
      <c r="C1098" s="5" t="s">
        <v>675</v>
      </c>
      <c r="D1098" s="5" t="s">
        <v>26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0</v>
      </c>
      <c r="R1098" s="5">
        <v>0</v>
      </c>
      <c r="S1098" s="5" t="s">
        <v>26</v>
      </c>
      <c r="T1098" s="5"/>
    </row>
    <row r="1099" spans="1:20" x14ac:dyDescent="0.25">
      <c r="A1099" s="6">
        <f>1092</f>
      </c>
      <c r="B1099" s="6" t="s">
        <v>1118</v>
      </c>
      <c r="C1099" s="6" t="s">
        <v>675</v>
      </c>
      <c r="D1099" s="6" t="s">
        <v>26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10</v>
      </c>
      <c r="Q1099" s="6">
        <v>0</v>
      </c>
      <c r="R1099" s="6">
        <v>0</v>
      </c>
      <c r="S1099" s="6" t="s">
        <v>26</v>
      </c>
      <c r="T1099" s="6"/>
    </row>
    <row r="1100" spans="1:20" x14ac:dyDescent="0.25">
      <c r="A1100" s="5">
        <f>1093</f>
      </c>
      <c r="B1100" s="5" t="s">
        <v>1119</v>
      </c>
      <c r="C1100" s="5" t="s">
        <v>675</v>
      </c>
      <c r="D1100" s="5" t="s">
        <v>26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0</v>
      </c>
      <c r="R1100" s="5">
        <v>0</v>
      </c>
      <c r="S1100" s="5" t="s">
        <v>26</v>
      </c>
      <c r="T1100" s="5"/>
    </row>
    <row r="1101" spans="1:20" x14ac:dyDescent="0.25">
      <c r="A1101" s="6">
        <f>1094</f>
      </c>
      <c r="B1101" s="6" t="s">
        <v>1120</v>
      </c>
      <c r="C1101" s="6" t="s">
        <v>675</v>
      </c>
      <c r="D1101" s="6" t="s">
        <v>26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10</v>
      </c>
      <c r="Q1101" s="6">
        <v>0</v>
      </c>
      <c r="R1101" s="6">
        <v>0</v>
      </c>
      <c r="S1101" s="6" t="s">
        <v>26</v>
      </c>
      <c r="T1101" s="6"/>
    </row>
    <row r="1102" spans="1:20" x14ac:dyDescent="0.25">
      <c r="A1102" s="5">
        <f>1095</f>
      </c>
      <c r="B1102" s="5" t="s">
        <v>1121</v>
      </c>
      <c r="C1102" s="5" t="s">
        <v>675</v>
      </c>
      <c r="D1102" s="5" t="s">
        <v>26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0</v>
      </c>
      <c r="R1102" s="5">
        <v>0</v>
      </c>
      <c r="S1102" s="5" t="s">
        <v>26</v>
      </c>
      <c r="T1102" s="5"/>
    </row>
    <row r="1103" spans="1:20" x14ac:dyDescent="0.25">
      <c r="A1103" s="6">
        <f>1096</f>
      </c>
      <c r="B1103" s="6" t="s">
        <v>1122</v>
      </c>
      <c r="C1103" s="6" t="s">
        <v>675</v>
      </c>
      <c r="D1103" s="6" t="s">
        <v>26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10</v>
      </c>
      <c r="Q1103" s="6">
        <v>0</v>
      </c>
      <c r="R1103" s="6">
        <v>0</v>
      </c>
      <c r="S1103" s="6" t="s">
        <v>26</v>
      </c>
      <c r="T1103" s="6"/>
    </row>
    <row r="1104" spans="1:20" x14ac:dyDescent="0.25">
      <c r="A1104" s="5">
        <f>1097</f>
      </c>
      <c r="B1104" s="5" t="s">
        <v>1123</v>
      </c>
      <c r="C1104" s="5" t="s">
        <v>675</v>
      </c>
      <c r="D1104" s="5" t="s">
        <v>26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0</v>
      </c>
      <c r="R1104" s="5">
        <v>0</v>
      </c>
      <c r="S1104" s="5" t="s">
        <v>26</v>
      </c>
      <c r="T1104" s="5"/>
    </row>
    <row r="1105" spans="1:20" x14ac:dyDescent="0.25">
      <c r="A1105" s="6">
        <f>1098</f>
      </c>
      <c r="B1105" s="6" t="s">
        <v>1124</v>
      </c>
      <c r="C1105" s="6" t="s">
        <v>675</v>
      </c>
      <c r="D1105" s="6" t="s">
        <v>26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10</v>
      </c>
      <c r="Q1105" s="6">
        <v>0</v>
      </c>
      <c r="R1105" s="6">
        <v>0</v>
      </c>
      <c r="S1105" s="6" t="s">
        <v>26</v>
      </c>
      <c r="T1105" s="6"/>
    </row>
    <row r="1106" spans="1:20" x14ac:dyDescent="0.25">
      <c r="A1106" s="5">
        <f>1099</f>
      </c>
      <c r="B1106" s="5" t="s">
        <v>1125</v>
      </c>
      <c r="C1106" s="5" t="s">
        <v>675</v>
      </c>
      <c r="D1106" s="5" t="s">
        <v>26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0</v>
      </c>
      <c r="R1106" s="5">
        <v>0</v>
      </c>
      <c r="S1106" s="5" t="s">
        <v>26</v>
      </c>
      <c r="T1106" s="5"/>
    </row>
    <row r="1107" spans="1:20" x14ac:dyDescent="0.25">
      <c r="A1107" s="6">
        <f>1100</f>
      </c>
      <c r="B1107" s="6" t="s">
        <v>1126</v>
      </c>
      <c r="C1107" s="6" t="s">
        <v>675</v>
      </c>
      <c r="D1107" s="6" t="s">
        <v>26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10</v>
      </c>
      <c r="Q1107" s="6">
        <v>0</v>
      </c>
      <c r="R1107" s="6">
        <v>0</v>
      </c>
      <c r="S1107" s="6" t="s">
        <v>26</v>
      </c>
      <c r="T1107" s="6"/>
    </row>
    <row r="1108" spans="1:20" x14ac:dyDescent="0.25">
      <c r="A1108" s="5">
        <f>1101</f>
      </c>
      <c r="B1108" s="5" t="s">
        <v>1127</v>
      </c>
      <c r="C1108" s="5" t="s">
        <v>675</v>
      </c>
      <c r="D1108" s="5" t="s">
        <v>26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0</v>
      </c>
      <c r="R1108" s="5">
        <v>0</v>
      </c>
      <c r="S1108" s="5" t="s">
        <v>26</v>
      </c>
      <c r="T1108" s="5"/>
    </row>
    <row r="1109" spans="1:20" x14ac:dyDescent="0.25">
      <c r="A1109" s="6">
        <f>1102</f>
      </c>
      <c r="B1109" s="6" t="s">
        <v>1128</v>
      </c>
      <c r="C1109" s="6" t="s">
        <v>675</v>
      </c>
      <c r="D1109" s="6" t="s">
        <v>26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10</v>
      </c>
      <c r="Q1109" s="6">
        <v>0</v>
      </c>
      <c r="R1109" s="6">
        <v>0</v>
      </c>
      <c r="S1109" s="6" t="s">
        <v>26</v>
      </c>
      <c r="T1109" s="6"/>
    </row>
    <row r="1110" spans="1:20" x14ac:dyDescent="0.25">
      <c r="A1110" s="5">
        <f>1103</f>
      </c>
      <c r="B1110" s="5" t="s">
        <v>1129</v>
      </c>
      <c r="C1110" s="5" t="s">
        <v>675</v>
      </c>
      <c r="D1110" s="5" t="s">
        <v>26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0</v>
      </c>
      <c r="R1110" s="5">
        <v>0</v>
      </c>
      <c r="S1110" s="5" t="s">
        <v>26</v>
      </c>
      <c r="T1110" s="5"/>
    </row>
    <row r="1111" spans="1:20" x14ac:dyDescent="0.25">
      <c r="A1111" s="6">
        <f>1104</f>
      </c>
      <c r="B1111" s="6" t="s">
        <v>1130</v>
      </c>
      <c r="C1111" s="6" t="s">
        <v>675</v>
      </c>
      <c r="D1111" s="6" t="s">
        <v>26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10</v>
      </c>
      <c r="Q1111" s="6">
        <v>0</v>
      </c>
      <c r="R1111" s="6">
        <v>0</v>
      </c>
      <c r="S1111" s="6" t="s">
        <v>26</v>
      </c>
      <c r="T1111" s="6"/>
    </row>
    <row r="1112" spans="1:20" x14ac:dyDescent="0.25">
      <c r="A1112" s="5">
        <f>1105</f>
      </c>
      <c r="B1112" s="5" t="s">
        <v>1131</v>
      </c>
      <c r="C1112" s="5" t="s">
        <v>675</v>
      </c>
      <c r="D1112" s="5" t="s">
        <v>26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0</v>
      </c>
      <c r="R1112" s="5">
        <v>0</v>
      </c>
      <c r="S1112" s="5" t="s">
        <v>26</v>
      </c>
      <c r="T1112" s="5"/>
    </row>
    <row r="1113" spans="1:20" x14ac:dyDescent="0.25">
      <c r="A1113" s="6">
        <f>1106</f>
      </c>
      <c r="B1113" s="6" t="s">
        <v>1132</v>
      </c>
      <c r="C1113" s="6" t="s">
        <v>675</v>
      </c>
      <c r="D1113" s="6" t="s">
        <v>26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10</v>
      </c>
      <c r="Q1113" s="6">
        <v>0</v>
      </c>
      <c r="R1113" s="6">
        <v>0</v>
      </c>
      <c r="S1113" s="6" t="s">
        <v>26</v>
      </c>
      <c r="T1113" s="6"/>
    </row>
    <row r="1114" spans="1:20" x14ac:dyDescent="0.25">
      <c r="A1114" s="5">
        <f>1107</f>
      </c>
      <c r="B1114" s="5" t="s">
        <v>1133</v>
      </c>
      <c r="C1114" s="5" t="s">
        <v>675</v>
      </c>
      <c r="D1114" s="5" t="s">
        <v>26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0</v>
      </c>
      <c r="R1114" s="5">
        <v>0</v>
      </c>
      <c r="S1114" s="5" t="s">
        <v>26</v>
      </c>
      <c r="T1114" s="5"/>
    </row>
    <row r="1115" spans="1:20" x14ac:dyDescent="0.25">
      <c r="A1115" s="6">
        <f>1108</f>
      </c>
      <c r="B1115" s="6" t="s">
        <v>1134</v>
      </c>
      <c r="C1115" s="6" t="s">
        <v>675</v>
      </c>
      <c r="D1115" s="6" t="s">
        <v>26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10</v>
      </c>
      <c r="Q1115" s="6">
        <v>0</v>
      </c>
      <c r="R1115" s="6">
        <v>0</v>
      </c>
      <c r="S1115" s="6" t="s">
        <v>26</v>
      </c>
      <c r="T1115" s="6"/>
    </row>
    <row r="1116" spans="1:20" x14ac:dyDescent="0.25">
      <c r="A1116" s="5">
        <f>1109</f>
      </c>
      <c r="B1116" s="5" t="s">
        <v>1135</v>
      </c>
      <c r="C1116" s="5" t="s">
        <v>675</v>
      </c>
      <c r="D1116" s="5" t="s">
        <v>26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0</v>
      </c>
      <c r="R1116" s="5">
        <v>0</v>
      </c>
      <c r="S1116" s="5" t="s">
        <v>26</v>
      </c>
      <c r="T1116" s="5"/>
    </row>
    <row r="1117" spans="1:20" x14ac:dyDescent="0.25">
      <c r="A1117" s="6">
        <f>1110</f>
      </c>
      <c r="B1117" s="6" t="s">
        <v>1136</v>
      </c>
      <c r="C1117" s="6" t="s">
        <v>675</v>
      </c>
      <c r="D1117" s="6" t="s">
        <v>26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10</v>
      </c>
      <c r="Q1117" s="6">
        <v>0</v>
      </c>
      <c r="R1117" s="6">
        <v>0</v>
      </c>
      <c r="S1117" s="6" t="s">
        <v>26</v>
      </c>
      <c r="T1117" s="6"/>
    </row>
    <row r="1118" spans="1:20" x14ac:dyDescent="0.25">
      <c r="A1118" s="5">
        <f>1111</f>
      </c>
      <c r="B1118" s="5" t="s">
        <v>1137</v>
      </c>
      <c r="C1118" s="5" t="s">
        <v>675</v>
      </c>
      <c r="D1118" s="5" t="s">
        <v>26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0</v>
      </c>
      <c r="R1118" s="5">
        <v>0</v>
      </c>
      <c r="S1118" s="5" t="s">
        <v>26</v>
      </c>
      <c r="T1118" s="5"/>
    </row>
    <row r="1119" spans="1:20" x14ac:dyDescent="0.25">
      <c r="A1119" s="6">
        <f>1112</f>
      </c>
      <c r="B1119" s="6" t="s">
        <v>1138</v>
      </c>
      <c r="C1119" s="6" t="s">
        <v>675</v>
      </c>
      <c r="D1119" s="6" t="s">
        <v>26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10</v>
      </c>
      <c r="Q1119" s="6">
        <v>0</v>
      </c>
      <c r="R1119" s="6">
        <v>0</v>
      </c>
      <c r="S1119" s="6" t="s">
        <v>26</v>
      </c>
      <c r="T1119" s="6"/>
    </row>
    <row r="1120" spans="1:20" x14ac:dyDescent="0.25">
      <c r="A1120" s="5">
        <f>1113</f>
      </c>
      <c r="B1120" s="5" t="s">
        <v>1139</v>
      </c>
      <c r="C1120" s="5" t="s">
        <v>675</v>
      </c>
      <c r="D1120" s="5" t="s">
        <v>26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0</v>
      </c>
      <c r="R1120" s="5">
        <v>0</v>
      </c>
      <c r="S1120" s="5" t="s">
        <v>26</v>
      </c>
      <c r="T1120" s="5"/>
    </row>
    <row r="1121" spans="1:20" x14ac:dyDescent="0.25">
      <c r="A1121" s="6">
        <f>1114</f>
      </c>
      <c r="B1121" s="6" t="s">
        <v>1140</v>
      </c>
      <c r="C1121" s="6" t="s">
        <v>675</v>
      </c>
      <c r="D1121" s="6" t="s">
        <v>26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10</v>
      </c>
      <c r="Q1121" s="6">
        <v>0</v>
      </c>
      <c r="R1121" s="6">
        <v>0</v>
      </c>
      <c r="S1121" s="6" t="s">
        <v>26</v>
      </c>
      <c r="T1121" s="6"/>
    </row>
    <row r="1122" spans="1:20" x14ac:dyDescent="0.25">
      <c r="A1122" s="5">
        <f>1115</f>
      </c>
      <c r="B1122" s="5" t="s">
        <v>1141</v>
      </c>
      <c r="C1122" s="5" t="s">
        <v>675</v>
      </c>
      <c r="D1122" s="5" t="s">
        <v>26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0</v>
      </c>
      <c r="R1122" s="5">
        <v>0</v>
      </c>
      <c r="S1122" s="5" t="s">
        <v>26</v>
      </c>
      <c r="T1122" s="5"/>
    </row>
    <row r="1123" spans="1:20" x14ac:dyDescent="0.25">
      <c r="A1123" s="6">
        <f>1116</f>
      </c>
      <c r="B1123" s="6" t="s">
        <v>1142</v>
      </c>
      <c r="C1123" s="6" t="s">
        <v>675</v>
      </c>
      <c r="D1123" s="6" t="s">
        <v>26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10</v>
      </c>
      <c r="Q1123" s="6">
        <v>0</v>
      </c>
      <c r="R1123" s="6">
        <v>0</v>
      </c>
      <c r="S1123" s="6" t="s">
        <v>26</v>
      </c>
      <c r="T1123" s="6"/>
    </row>
    <row r="1124" spans="1:20" x14ac:dyDescent="0.25">
      <c r="A1124" s="5">
        <f>1117</f>
      </c>
      <c r="B1124" s="5" t="s">
        <v>1143</v>
      </c>
      <c r="C1124" s="5" t="s">
        <v>675</v>
      </c>
      <c r="D1124" s="5" t="s">
        <v>26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0</v>
      </c>
      <c r="R1124" s="5">
        <v>0</v>
      </c>
      <c r="S1124" s="5" t="s">
        <v>26</v>
      </c>
      <c r="T1124" s="5"/>
    </row>
    <row r="1125" spans="1:20" x14ac:dyDescent="0.25">
      <c r="A1125" s="6">
        <f>1118</f>
      </c>
      <c r="B1125" s="6" t="s">
        <v>1144</v>
      </c>
      <c r="C1125" s="6" t="s">
        <v>675</v>
      </c>
      <c r="D1125" s="6" t="s">
        <v>26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10</v>
      </c>
      <c r="Q1125" s="6">
        <v>0</v>
      </c>
      <c r="R1125" s="6">
        <v>0</v>
      </c>
      <c r="S1125" s="6" t="s">
        <v>26</v>
      </c>
      <c r="T1125" s="6"/>
    </row>
    <row r="1126" spans="1:20" x14ac:dyDescent="0.25">
      <c r="A1126" s="5">
        <f>1119</f>
      </c>
      <c r="B1126" s="5" t="s">
        <v>1145</v>
      </c>
      <c r="C1126" s="5" t="s">
        <v>675</v>
      </c>
      <c r="D1126" s="5" t="s">
        <v>26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0</v>
      </c>
      <c r="R1126" s="5">
        <v>0</v>
      </c>
      <c r="S1126" s="5" t="s">
        <v>26</v>
      </c>
      <c r="T1126" s="5"/>
    </row>
    <row r="1127" spans="1:20" x14ac:dyDescent="0.25">
      <c r="A1127" s="6">
        <f>1120</f>
      </c>
      <c r="B1127" s="6" t="s">
        <v>1146</v>
      </c>
      <c r="C1127" s="6" t="s">
        <v>675</v>
      </c>
      <c r="D1127" s="6" t="s">
        <v>26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10</v>
      </c>
      <c r="Q1127" s="6">
        <v>0</v>
      </c>
      <c r="R1127" s="6">
        <v>0</v>
      </c>
      <c r="S1127" s="6" t="s">
        <v>26</v>
      </c>
      <c r="T1127" s="6"/>
    </row>
    <row r="1128" spans="1:20" x14ac:dyDescent="0.25">
      <c r="A1128" s="5">
        <f>1121</f>
      </c>
      <c r="B1128" s="5" t="s">
        <v>1147</v>
      </c>
      <c r="C1128" s="5" t="s">
        <v>675</v>
      </c>
      <c r="D1128" s="5" t="s">
        <v>26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0</v>
      </c>
      <c r="R1128" s="5">
        <v>0</v>
      </c>
      <c r="S1128" s="5" t="s">
        <v>26</v>
      </c>
      <c r="T1128" s="5"/>
    </row>
    <row r="1129" spans="1:20" x14ac:dyDescent="0.25">
      <c r="A1129" s="6">
        <f>1122</f>
      </c>
      <c r="B1129" s="6" t="s">
        <v>1148</v>
      </c>
      <c r="C1129" s="6" t="s">
        <v>675</v>
      </c>
      <c r="D1129" s="6" t="s">
        <v>26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10</v>
      </c>
      <c r="Q1129" s="6">
        <v>0</v>
      </c>
      <c r="R1129" s="6">
        <v>0</v>
      </c>
      <c r="S1129" s="6" t="s">
        <v>26</v>
      </c>
      <c r="T1129" s="6"/>
    </row>
    <row r="1130" spans="1:20" x14ac:dyDescent="0.25">
      <c r="A1130" s="5">
        <f>1123</f>
      </c>
      <c r="B1130" s="5" t="s">
        <v>1149</v>
      </c>
      <c r="C1130" s="5" t="s">
        <v>675</v>
      </c>
      <c r="D1130" s="5" t="s">
        <v>26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0</v>
      </c>
      <c r="R1130" s="5">
        <v>0</v>
      </c>
      <c r="S1130" s="5" t="s">
        <v>26</v>
      </c>
      <c r="T1130" s="5"/>
    </row>
    <row r="1131" spans="1:20" x14ac:dyDescent="0.25">
      <c r="A1131" s="6">
        <f>1124</f>
      </c>
      <c r="B1131" s="6" t="s">
        <v>1150</v>
      </c>
      <c r="C1131" s="6" t="s">
        <v>675</v>
      </c>
      <c r="D1131" s="6" t="s">
        <v>26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10</v>
      </c>
      <c r="Q1131" s="6">
        <v>0</v>
      </c>
      <c r="R1131" s="6">
        <v>0</v>
      </c>
      <c r="S1131" s="6" t="s">
        <v>26</v>
      </c>
      <c r="T1131" s="6"/>
    </row>
    <row r="1132" spans="1:20" x14ac:dyDescent="0.25">
      <c r="A1132" s="5">
        <f>1125</f>
      </c>
      <c r="B1132" s="5" t="s">
        <v>1151</v>
      </c>
      <c r="C1132" s="5" t="s">
        <v>675</v>
      </c>
      <c r="D1132" s="5" t="s">
        <v>26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0</v>
      </c>
      <c r="R1132" s="5">
        <v>0</v>
      </c>
      <c r="S1132" s="5" t="s">
        <v>26</v>
      </c>
      <c r="T1132" s="5"/>
    </row>
    <row r="1133" spans="1:20" x14ac:dyDescent="0.25">
      <c r="A1133" s="6">
        <f>1126</f>
      </c>
      <c r="B1133" s="6" t="s">
        <v>1152</v>
      </c>
      <c r="C1133" s="6" t="s">
        <v>675</v>
      </c>
      <c r="D1133" s="6" t="s">
        <v>26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10</v>
      </c>
      <c r="Q1133" s="6">
        <v>0</v>
      </c>
      <c r="R1133" s="6">
        <v>0</v>
      </c>
      <c r="S1133" s="6" t="s">
        <v>26</v>
      </c>
      <c r="T1133" s="6"/>
    </row>
    <row r="1134" spans="1:20" x14ac:dyDescent="0.25">
      <c r="A1134" s="5">
        <f>1127</f>
      </c>
      <c r="B1134" s="5" t="s">
        <v>1153</v>
      </c>
      <c r="C1134" s="5" t="s">
        <v>675</v>
      </c>
      <c r="D1134" s="5" t="s">
        <v>26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0</v>
      </c>
      <c r="R1134" s="5">
        <v>0</v>
      </c>
      <c r="S1134" s="5" t="s">
        <v>26</v>
      </c>
      <c r="T1134" s="5"/>
    </row>
    <row r="1135" spans="1:20" x14ac:dyDescent="0.25">
      <c r="A1135" s="6">
        <f>1128</f>
      </c>
      <c r="B1135" s="6" t="s">
        <v>1154</v>
      </c>
      <c r="C1135" s="6" t="s">
        <v>675</v>
      </c>
      <c r="D1135" s="6" t="s">
        <v>26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10</v>
      </c>
      <c r="Q1135" s="6">
        <v>0</v>
      </c>
      <c r="R1135" s="6">
        <v>0</v>
      </c>
      <c r="S1135" s="6" t="s">
        <v>26</v>
      </c>
      <c r="T1135" s="6"/>
    </row>
    <row r="1136" spans="1:20" x14ac:dyDescent="0.25">
      <c r="A1136" s="5">
        <f>1129</f>
      </c>
      <c r="B1136" s="5" t="s">
        <v>1155</v>
      </c>
      <c r="C1136" s="5" t="s">
        <v>675</v>
      </c>
      <c r="D1136" s="5" t="s">
        <v>26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0</v>
      </c>
      <c r="R1136" s="5">
        <v>0</v>
      </c>
      <c r="S1136" s="5" t="s">
        <v>26</v>
      </c>
      <c r="T1136" s="5"/>
    </row>
    <row r="1137" spans="1:20" x14ac:dyDescent="0.25">
      <c r="A1137" s="6">
        <f>1130</f>
      </c>
      <c r="B1137" s="6" t="s">
        <v>1156</v>
      </c>
      <c r="C1137" s="6" t="s">
        <v>675</v>
      </c>
      <c r="D1137" s="6" t="s">
        <v>26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10</v>
      </c>
      <c r="Q1137" s="6">
        <v>0</v>
      </c>
      <c r="R1137" s="6">
        <v>0</v>
      </c>
      <c r="S1137" s="6" t="s">
        <v>26</v>
      </c>
      <c r="T1137" s="6"/>
    </row>
    <row r="1138" spans="1:20" x14ac:dyDescent="0.25">
      <c r="A1138" s="5">
        <f>1131</f>
      </c>
      <c r="B1138" s="5" t="s">
        <v>1157</v>
      </c>
      <c r="C1138" s="5" t="s">
        <v>675</v>
      </c>
      <c r="D1138" s="5" t="s">
        <v>26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0</v>
      </c>
      <c r="R1138" s="5">
        <v>0</v>
      </c>
      <c r="S1138" s="5" t="s">
        <v>26</v>
      </c>
      <c r="T1138" s="5"/>
    </row>
    <row r="1139" spans="1:20" x14ac:dyDescent="0.25">
      <c r="A1139" s="6">
        <f>1132</f>
      </c>
      <c r="B1139" s="6" t="s">
        <v>1158</v>
      </c>
      <c r="C1139" s="6" t="s">
        <v>675</v>
      </c>
      <c r="D1139" s="6" t="s">
        <v>26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10</v>
      </c>
      <c r="Q1139" s="6">
        <v>0</v>
      </c>
      <c r="R1139" s="6">
        <v>0</v>
      </c>
      <c r="S1139" s="6" t="s">
        <v>26</v>
      </c>
      <c r="T1139" s="6"/>
    </row>
    <row r="1140" spans="1:20" x14ac:dyDescent="0.25">
      <c r="A1140" s="5">
        <f>1133</f>
      </c>
      <c r="B1140" s="5" t="s">
        <v>1159</v>
      </c>
      <c r="C1140" s="5" t="s">
        <v>675</v>
      </c>
      <c r="D1140" s="5" t="s">
        <v>26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0</v>
      </c>
      <c r="R1140" s="5">
        <v>0</v>
      </c>
      <c r="S1140" s="5" t="s">
        <v>26</v>
      </c>
      <c r="T1140" s="5"/>
    </row>
    <row r="1141" spans="1:20" x14ac:dyDescent="0.25">
      <c r="A1141" s="6">
        <f>1134</f>
      </c>
      <c r="B1141" s="6" t="s">
        <v>1160</v>
      </c>
      <c r="C1141" s="6" t="s">
        <v>675</v>
      </c>
      <c r="D1141" s="6" t="s">
        <v>26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10</v>
      </c>
      <c r="Q1141" s="6">
        <v>0</v>
      </c>
      <c r="R1141" s="6">
        <v>0</v>
      </c>
      <c r="S1141" s="6" t="s">
        <v>26</v>
      </c>
      <c r="T1141" s="6"/>
    </row>
    <row r="1142" spans="1:20" x14ac:dyDescent="0.25">
      <c r="A1142" s="5">
        <f>1135</f>
      </c>
      <c r="B1142" s="5" t="s">
        <v>1161</v>
      </c>
      <c r="C1142" s="5" t="s">
        <v>675</v>
      </c>
      <c r="D1142" s="5" t="s">
        <v>26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0</v>
      </c>
      <c r="R1142" s="5">
        <v>0</v>
      </c>
      <c r="S1142" s="5" t="s">
        <v>26</v>
      </c>
      <c r="T1142" s="5"/>
    </row>
    <row r="1143" spans="1:20" x14ac:dyDescent="0.25">
      <c r="A1143" s="6">
        <f>1136</f>
      </c>
      <c r="B1143" s="6" t="s">
        <v>1162</v>
      </c>
      <c r="C1143" s="6" t="s">
        <v>675</v>
      </c>
      <c r="D1143" s="6" t="s">
        <v>26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10</v>
      </c>
      <c r="Q1143" s="6">
        <v>0</v>
      </c>
      <c r="R1143" s="6">
        <v>0</v>
      </c>
      <c r="S1143" s="6" t="s">
        <v>26</v>
      </c>
      <c r="T1143" s="6"/>
    </row>
    <row r="1144" spans="1:20" x14ac:dyDescent="0.25">
      <c r="A1144" s="5">
        <f>1137</f>
      </c>
      <c r="B1144" s="5" t="s">
        <v>1163</v>
      </c>
      <c r="C1144" s="5" t="s">
        <v>675</v>
      </c>
      <c r="D1144" s="5" t="s">
        <v>26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0</v>
      </c>
      <c r="R1144" s="5">
        <v>0</v>
      </c>
      <c r="S1144" s="5" t="s">
        <v>26</v>
      </c>
      <c r="T1144" s="5"/>
    </row>
    <row r="1145" spans="1:20" x14ac:dyDescent="0.25">
      <c r="A1145" s="6">
        <f>1138</f>
      </c>
      <c r="B1145" s="6" t="s">
        <v>1164</v>
      </c>
      <c r="C1145" s="6" t="s">
        <v>675</v>
      </c>
      <c r="D1145" s="6" t="s">
        <v>26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10</v>
      </c>
      <c r="Q1145" s="6">
        <v>0</v>
      </c>
      <c r="R1145" s="6">
        <v>0</v>
      </c>
      <c r="S1145" s="6" t="s">
        <v>26</v>
      </c>
      <c r="T1145" s="6"/>
    </row>
    <row r="1146" spans="1:20" x14ac:dyDescent="0.25">
      <c r="A1146" s="5">
        <f>1139</f>
      </c>
      <c r="B1146" s="5" t="s">
        <v>1165</v>
      </c>
      <c r="C1146" s="5" t="s">
        <v>675</v>
      </c>
      <c r="D1146" s="5" t="s">
        <v>26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0</v>
      </c>
      <c r="R1146" s="5">
        <v>0</v>
      </c>
      <c r="S1146" s="5" t="s">
        <v>26</v>
      </c>
      <c r="T1146" s="5"/>
    </row>
    <row r="1147" spans="1:20" x14ac:dyDescent="0.25">
      <c r="A1147" s="6">
        <f>1140</f>
      </c>
      <c r="B1147" s="6" t="s">
        <v>1166</v>
      </c>
      <c r="C1147" s="6" t="s">
        <v>675</v>
      </c>
      <c r="D1147" s="6" t="s">
        <v>26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10</v>
      </c>
      <c r="Q1147" s="6">
        <v>0</v>
      </c>
      <c r="R1147" s="6">
        <v>0</v>
      </c>
      <c r="S1147" s="6" t="s">
        <v>26</v>
      </c>
      <c r="T1147" s="6"/>
    </row>
    <row r="1148" spans="1:20" x14ac:dyDescent="0.25">
      <c r="A1148" s="5">
        <f>1141</f>
      </c>
      <c r="B1148" s="5" t="s">
        <v>1167</v>
      </c>
      <c r="C1148" s="5" t="s">
        <v>675</v>
      </c>
      <c r="D1148" s="5" t="s">
        <v>26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0</v>
      </c>
      <c r="R1148" s="5">
        <v>0</v>
      </c>
      <c r="S1148" s="5" t="s">
        <v>26</v>
      </c>
      <c r="T1148" s="5"/>
    </row>
    <row r="1149" spans="1:20" x14ac:dyDescent="0.25">
      <c r="A1149" s="6">
        <f>1142</f>
      </c>
      <c r="B1149" s="6" t="s">
        <v>1168</v>
      </c>
      <c r="C1149" s="6" t="s">
        <v>675</v>
      </c>
      <c r="D1149" s="6" t="s">
        <v>26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10</v>
      </c>
      <c r="Q1149" s="6">
        <v>0</v>
      </c>
      <c r="R1149" s="6">
        <v>0</v>
      </c>
      <c r="S1149" s="6" t="s">
        <v>26</v>
      </c>
      <c r="T1149" s="6"/>
    </row>
    <row r="1150" spans="1:20" x14ac:dyDescent="0.25">
      <c r="A1150" s="5">
        <f>1143</f>
      </c>
      <c r="B1150" s="5" t="s">
        <v>1169</v>
      </c>
      <c r="C1150" s="5" t="s">
        <v>675</v>
      </c>
      <c r="D1150" s="5" t="s">
        <v>26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0</v>
      </c>
      <c r="R1150" s="5">
        <v>0</v>
      </c>
      <c r="S1150" s="5" t="s">
        <v>26</v>
      </c>
      <c r="T1150" s="5"/>
    </row>
    <row r="1151" spans="1:20" x14ac:dyDescent="0.25">
      <c r="A1151" s="6">
        <f>1144</f>
      </c>
      <c r="B1151" s="6" t="s">
        <v>1170</v>
      </c>
      <c r="C1151" s="6" t="s">
        <v>675</v>
      </c>
      <c r="D1151" s="6" t="s">
        <v>26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10</v>
      </c>
      <c r="Q1151" s="6">
        <v>0</v>
      </c>
      <c r="R1151" s="6">
        <v>0</v>
      </c>
      <c r="S1151" s="6" t="s">
        <v>26</v>
      </c>
      <c r="T1151" s="6"/>
    </row>
    <row r="1152" spans="1:20" x14ac:dyDescent="0.25">
      <c r="A1152" s="5">
        <f>1145</f>
      </c>
      <c r="B1152" s="5" t="s">
        <v>1171</v>
      </c>
      <c r="C1152" s="5" t="s">
        <v>675</v>
      </c>
      <c r="D1152" s="5" t="s">
        <v>26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0</v>
      </c>
      <c r="R1152" s="5">
        <v>0</v>
      </c>
      <c r="S1152" s="5" t="s">
        <v>26</v>
      </c>
      <c r="T1152" s="5"/>
    </row>
    <row r="1153" spans="1:20" x14ac:dyDescent="0.25">
      <c r="A1153" s="6">
        <f>1146</f>
      </c>
      <c r="B1153" s="6" t="s">
        <v>1172</v>
      </c>
      <c r="C1153" s="6" t="s">
        <v>675</v>
      </c>
      <c r="D1153" s="6" t="s">
        <v>26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10</v>
      </c>
      <c r="Q1153" s="6">
        <v>0</v>
      </c>
      <c r="R1153" s="6">
        <v>0</v>
      </c>
      <c r="S1153" s="6" t="s">
        <v>26</v>
      </c>
      <c r="T1153" s="6"/>
    </row>
    <row r="1154" spans="1:20" x14ac:dyDescent="0.25">
      <c r="A1154" s="5">
        <f>1147</f>
      </c>
      <c r="B1154" s="5" t="s">
        <v>1173</v>
      </c>
      <c r="C1154" s="5" t="s">
        <v>675</v>
      </c>
      <c r="D1154" s="5" t="s">
        <v>26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0</v>
      </c>
      <c r="R1154" s="5">
        <v>0</v>
      </c>
      <c r="S1154" s="5" t="s">
        <v>26</v>
      </c>
      <c r="T1154" s="5"/>
    </row>
    <row r="1155" spans="1:20" x14ac:dyDescent="0.25">
      <c r="A1155" s="6">
        <f>1148</f>
      </c>
      <c r="B1155" s="6" t="s">
        <v>1174</v>
      </c>
      <c r="C1155" s="6" t="s">
        <v>675</v>
      </c>
      <c r="D1155" s="6" t="s">
        <v>26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10</v>
      </c>
      <c r="Q1155" s="6">
        <v>0</v>
      </c>
      <c r="R1155" s="6">
        <v>0</v>
      </c>
      <c r="S1155" s="6" t="s">
        <v>26</v>
      </c>
      <c r="T1155" s="6"/>
    </row>
    <row r="1156" spans="1:20" x14ac:dyDescent="0.25">
      <c r="A1156" s="5">
        <f>1149</f>
      </c>
      <c r="B1156" s="5" t="s">
        <v>1175</v>
      </c>
      <c r="C1156" s="5" t="s">
        <v>675</v>
      </c>
      <c r="D1156" s="5" t="s">
        <v>26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0</v>
      </c>
      <c r="R1156" s="5">
        <v>0</v>
      </c>
      <c r="S1156" s="5" t="s">
        <v>26</v>
      </c>
      <c r="T1156" s="5"/>
    </row>
    <row r="1157" spans="1:20" x14ac:dyDescent="0.25">
      <c r="A1157" s="6">
        <f>1150</f>
      </c>
      <c r="B1157" s="6" t="s">
        <v>1176</v>
      </c>
      <c r="C1157" s="6" t="s">
        <v>675</v>
      </c>
      <c r="D1157" s="6" t="s">
        <v>26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10</v>
      </c>
      <c r="Q1157" s="6">
        <v>0</v>
      </c>
      <c r="R1157" s="6">
        <v>0</v>
      </c>
      <c r="S1157" s="6" t="s">
        <v>26</v>
      </c>
      <c r="T1157" s="6"/>
    </row>
    <row r="1158" spans="1:20" x14ac:dyDescent="0.25">
      <c r="A1158" s="5">
        <f>1151</f>
      </c>
      <c r="B1158" s="5" t="s">
        <v>1177</v>
      </c>
      <c r="C1158" s="5" t="s">
        <v>675</v>
      </c>
      <c r="D1158" s="5" t="s">
        <v>26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0</v>
      </c>
      <c r="R1158" s="5">
        <v>0</v>
      </c>
      <c r="S1158" s="5" t="s">
        <v>26</v>
      </c>
      <c r="T1158" s="5"/>
    </row>
    <row r="1159" spans="1:20" x14ac:dyDescent="0.25">
      <c r="A1159" s="6">
        <f>1152</f>
      </c>
      <c r="B1159" s="6" t="s">
        <v>1178</v>
      </c>
      <c r="C1159" s="6" t="s">
        <v>675</v>
      </c>
      <c r="D1159" s="6" t="s">
        <v>26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10</v>
      </c>
      <c r="Q1159" s="6">
        <v>0</v>
      </c>
      <c r="R1159" s="6">
        <v>0</v>
      </c>
      <c r="S1159" s="6" t="s">
        <v>26</v>
      </c>
      <c r="T1159" s="6"/>
    </row>
    <row r="1160" spans="1:20" x14ac:dyDescent="0.25">
      <c r="A1160" s="5">
        <f>1153</f>
      </c>
      <c r="B1160" s="5" t="s">
        <v>1179</v>
      </c>
      <c r="C1160" s="5" t="s">
        <v>675</v>
      </c>
      <c r="D1160" s="5" t="s">
        <v>26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0</v>
      </c>
      <c r="R1160" s="5">
        <v>0</v>
      </c>
      <c r="S1160" s="5" t="s">
        <v>26</v>
      </c>
      <c r="T1160" s="5"/>
    </row>
    <row r="1161" spans="1:20" x14ac:dyDescent="0.25">
      <c r="A1161" s="6">
        <f>1154</f>
      </c>
      <c r="B1161" s="6" t="s">
        <v>1180</v>
      </c>
      <c r="C1161" s="6" t="s">
        <v>675</v>
      </c>
      <c r="D1161" s="6" t="s">
        <v>26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10</v>
      </c>
      <c r="Q1161" s="6">
        <v>0</v>
      </c>
      <c r="R1161" s="6">
        <v>0</v>
      </c>
      <c r="S1161" s="6" t="s">
        <v>26</v>
      </c>
      <c r="T1161" s="6"/>
    </row>
    <row r="1162" spans="1:20" x14ac:dyDescent="0.25">
      <c r="A1162" s="5">
        <f>1155</f>
      </c>
      <c r="B1162" s="5" t="s">
        <v>1181</v>
      </c>
      <c r="C1162" s="5" t="s">
        <v>675</v>
      </c>
      <c r="D1162" s="5" t="s">
        <v>26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0</v>
      </c>
      <c r="R1162" s="5">
        <v>0</v>
      </c>
      <c r="S1162" s="5" t="s">
        <v>26</v>
      </c>
      <c r="T1162" s="5"/>
    </row>
    <row r="1163" spans="1:20" x14ac:dyDescent="0.25">
      <c r="A1163" s="6">
        <f>1156</f>
      </c>
      <c r="B1163" s="6" t="s">
        <v>1182</v>
      </c>
      <c r="C1163" s="6" t="s">
        <v>675</v>
      </c>
      <c r="D1163" s="6" t="s">
        <v>26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10</v>
      </c>
      <c r="Q1163" s="6">
        <v>0</v>
      </c>
      <c r="R1163" s="6">
        <v>0</v>
      </c>
      <c r="S1163" s="6" t="s">
        <v>26</v>
      </c>
      <c r="T1163" s="6"/>
    </row>
    <row r="1164" spans="1:20" x14ac:dyDescent="0.25">
      <c r="A1164" s="5">
        <f>1157</f>
      </c>
      <c r="B1164" s="5" t="s">
        <v>1183</v>
      </c>
      <c r="C1164" s="5" t="s">
        <v>675</v>
      </c>
      <c r="D1164" s="5" t="s">
        <v>26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0</v>
      </c>
      <c r="R1164" s="5">
        <v>0</v>
      </c>
      <c r="S1164" s="5" t="s">
        <v>26</v>
      </c>
      <c r="T1164" s="5"/>
    </row>
    <row r="1165" spans="1:20" x14ac:dyDescent="0.25">
      <c r="A1165" s="6">
        <f>1158</f>
      </c>
      <c r="B1165" s="6" t="s">
        <v>1184</v>
      </c>
      <c r="C1165" s="6" t="s">
        <v>675</v>
      </c>
      <c r="D1165" s="6" t="s">
        <v>26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10</v>
      </c>
      <c r="Q1165" s="6">
        <v>0</v>
      </c>
      <c r="R1165" s="6">
        <v>0</v>
      </c>
      <c r="S1165" s="6" t="s">
        <v>26</v>
      </c>
      <c r="T1165" s="6"/>
    </row>
    <row r="1166" spans="1:20" x14ac:dyDescent="0.25">
      <c r="A1166" s="5">
        <f>1159</f>
      </c>
      <c r="B1166" s="5" t="s">
        <v>1185</v>
      </c>
      <c r="C1166" s="5" t="s">
        <v>675</v>
      </c>
      <c r="D1166" s="5" t="s">
        <v>26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0</v>
      </c>
      <c r="R1166" s="5">
        <v>0</v>
      </c>
      <c r="S1166" s="5" t="s">
        <v>26</v>
      </c>
      <c r="T1166" s="5"/>
    </row>
    <row r="1167" spans="1:20" x14ac:dyDescent="0.25">
      <c r="A1167" s="6">
        <f>1160</f>
      </c>
      <c r="B1167" s="6" t="s">
        <v>1186</v>
      </c>
      <c r="C1167" s="6" t="s">
        <v>675</v>
      </c>
      <c r="D1167" s="6" t="s">
        <v>26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10</v>
      </c>
      <c r="Q1167" s="6">
        <v>0</v>
      </c>
      <c r="R1167" s="6">
        <v>0</v>
      </c>
      <c r="S1167" s="6" t="s">
        <v>26</v>
      </c>
      <c r="T1167" s="6"/>
    </row>
    <row r="1168" spans="1:20" x14ac:dyDescent="0.25">
      <c r="A1168" s="5">
        <f>1161</f>
      </c>
      <c r="B1168" s="5" t="s">
        <v>1187</v>
      </c>
      <c r="C1168" s="5" t="s">
        <v>675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6">
        <f>1162</f>
      </c>
      <c r="B1169" s="6" t="s">
        <v>1188</v>
      </c>
      <c r="C1169" s="6" t="s">
        <v>675</v>
      </c>
      <c r="D1169" s="6" t="s">
        <v>26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10</v>
      </c>
      <c r="Q1169" s="6">
        <v>0</v>
      </c>
      <c r="R1169" s="6">
        <v>0</v>
      </c>
      <c r="S1169" s="6" t="s">
        <v>26</v>
      </c>
      <c r="T1169" s="6"/>
    </row>
    <row r="1170" spans="1:20" x14ac:dyDescent="0.25">
      <c r="A1170" s="5">
        <f>1163</f>
      </c>
      <c r="B1170" s="5" t="s">
        <v>1189</v>
      </c>
      <c r="C1170" s="5" t="s">
        <v>675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6">
        <f>1164</f>
      </c>
      <c r="B1171" s="6" t="s">
        <v>1190</v>
      </c>
      <c r="C1171" s="6" t="s">
        <v>675</v>
      </c>
      <c r="D1171" s="6" t="s">
        <v>26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10</v>
      </c>
      <c r="Q1171" s="6">
        <v>0</v>
      </c>
      <c r="R1171" s="6">
        <v>0</v>
      </c>
      <c r="S1171" s="6" t="s">
        <v>26</v>
      </c>
      <c r="T1171" s="6"/>
    </row>
    <row r="1172" spans="1:20" x14ac:dyDescent="0.25">
      <c r="A1172" s="5">
        <f>1165</f>
      </c>
      <c r="B1172" s="5" t="s">
        <v>1191</v>
      </c>
      <c r="C1172" s="5" t="s">
        <v>675</v>
      </c>
      <c r="D1172" s="5" t="s">
        <v>26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6">
        <f>1166</f>
      </c>
      <c r="B1173" s="6" t="s">
        <v>1192</v>
      </c>
      <c r="C1173" s="6" t="s">
        <v>675</v>
      </c>
      <c r="D1173" s="6" t="s">
        <v>26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10</v>
      </c>
      <c r="Q1173" s="6">
        <v>0</v>
      </c>
      <c r="R1173" s="6">
        <v>0</v>
      </c>
      <c r="S1173" s="6" t="s">
        <v>26</v>
      </c>
      <c r="T1173" s="6"/>
    </row>
    <row r="1174" spans="1:20" x14ac:dyDescent="0.25">
      <c r="A1174" s="5">
        <f>1167</f>
      </c>
      <c r="B1174" s="5" t="s">
        <v>1193</v>
      </c>
      <c r="C1174" s="5" t="s">
        <v>675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6">
        <f>1168</f>
      </c>
      <c r="B1175" s="6" t="s">
        <v>1194</v>
      </c>
      <c r="C1175" s="6" t="s">
        <v>675</v>
      </c>
      <c r="D1175" s="6" t="s">
        <v>26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10</v>
      </c>
      <c r="Q1175" s="6">
        <v>0</v>
      </c>
      <c r="R1175" s="6">
        <v>0</v>
      </c>
      <c r="S1175" s="6" t="s">
        <v>26</v>
      </c>
      <c r="T1175" s="6"/>
    </row>
    <row r="1176" spans="1:20" x14ac:dyDescent="0.25">
      <c r="A1176" s="5">
        <f>1169</f>
      </c>
      <c r="B1176" s="5" t="s">
        <v>1195</v>
      </c>
      <c r="C1176" s="5" t="s">
        <v>675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6">
        <f>1170</f>
      </c>
      <c r="B1177" s="6" t="s">
        <v>1196</v>
      </c>
      <c r="C1177" s="6" t="s">
        <v>675</v>
      </c>
      <c r="D1177" s="6" t="s">
        <v>26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10</v>
      </c>
      <c r="Q1177" s="6">
        <v>0</v>
      </c>
      <c r="R1177" s="6">
        <v>0</v>
      </c>
      <c r="S1177" s="6" t="s">
        <v>26</v>
      </c>
      <c r="T1177" s="6"/>
    </row>
    <row r="1178" spans="1:20" x14ac:dyDescent="0.25">
      <c r="A1178" s="5">
        <f>1171</f>
      </c>
      <c r="B1178" s="5" t="s">
        <v>1197</v>
      </c>
      <c r="C1178" s="5" t="s">
        <v>675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6">
        <f>1172</f>
      </c>
      <c r="B1179" s="6" t="s">
        <v>1198</v>
      </c>
      <c r="C1179" s="6" t="s">
        <v>675</v>
      </c>
      <c r="D1179" s="6" t="s">
        <v>26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10</v>
      </c>
      <c r="Q1179" s="6">
        <v>0</v>
      </c>
      <c r="R1179" s="6">
        <v>0</v>
      </c>
      <c r="S1179" s="6" t="s">
        <v>26</v>
      </c>
      <c r="T1179" s="6"/>
    </row>
    <row r="1180" spans="1:20" x14ac:dyDescent="0.25">
      <c r="A1180" s="5">
        <f>1173</f>
      </c>
      <c r="B1180" s="5" t="s">
        <v>1199</v>
      </c>
      <c r="C1180" s="5" t="s">
        <v>675</v>
      </c>
      <c r="D1180" s="5" t="s">
        <v>26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6">
        <f>1174</f>
      </c>
      <c r="B1181" s="6" t="s">
        <v>1200</v>
      </c>
      <c r="C1181" s="6" t="s">
        <v>675</v>
      </c>
      <c r="D1181" s="6" t="s">
        <v>26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10</v>
      </c>
      <c r="Q1181" s="6">
        <v>0</v>
      </c>
      <c r="R1181" s="6">
        <v>0</v>
      </c>
      <c r="S1181" s="6" t="s">
        <v>26</v>
      </c>
      <c r="T1181" s="6"/>
    </row>
    <row r="1182" spans="1:20" x14ac:dyDescent="0.25">
      <c r="A1182" s="5">
        <f>1175</f>
      </c>
      <c r="B1182" s="5" t="s">
        <v>1201</v>
      </c>
      <c r="C1182" s="5" t="s">
        <v>675</v>
      </c>
      <c r="D1182" s="5" t="s">
        <v>26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6">
        <f>1176</f>
      </c>
      <c r="B1183" s="6" t="s">
        <v>1202</v>
      </c>
      <c r="C1183" s="6" t="s">
        <v>675</v>
      </c>
      <c r="D1183" s="6" t="s">
        <v>26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10</v>
      </c>
      <c r="Q1183" s="6">
        <v>0</v>
      </c>
      <c r="R1183" s="6">
        <v>0</v>
      </c>
      <c r="S1183" s="6" t="s">
        <v>26</v>
      </c>
      <c r="T1183" s="6"/>
    </row>
    <row r="1184" spans="1:20" x14ac:dyDescent="0.25">
      <c r="A1184" s="5">
        <f>1177</f>
      </c>
      <c r="B1184" s="5" t="s">
        <v>1203</v>
      </c>
      <c r="C1184" s="5" t="s">
        <v>675</v>
      </c>
      <c r="D1184" s="5" t="s">
        <v>26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6">
        <f>1178</f>
      </c>
      <c r="B1185" s="6" t="s">
        <v>1204</v>
      </c>
      <c r="C1185" s="6" t="s">
        <v>675</v>
      </c>
      <c r="D1185" s="6" t="s">
        <v>26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10</v>
      </c>
      <c r="Q1185" s="6">
        <v>0</v>
      </c>
      <c r="R1185" s="6">
        <v>0</v>
      </c>
      <c r="S1185" s="6" t="s">
        <v>26</v>
      </c>
      <c r="T1185" s="6"/>
    </row>
    <row r="1186" spans="1:20" x14ac:dyDescent="0.25">
      <c r="A1186" s="5">
        <f>1179</f>
      </c>
      <c r="B1186" s="5" t="s">
        <v>1205</v>
      </c>
      <c r="C1186" s="5" t="s">
        <v>675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6">
        <f>1180</f>
      </c>
      <c r="B1187" s="6" t="s">
        <v>1206</v>
      </c>
      <c r="C1187" s="6" t="s">
        <v>675</v>
      </c>
      <c r="D1187" s="6" t="s">
        <v>26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10</v>
      </c>
      <c r="Q1187" s="6">
        <v>0</v>
      </c>
      <c r="R1187" s="6">
        <v>0</v>
      </c>
      <c r="S1187" s="6" t="s">
        <v>26</v>
      </c>
      <c r="T1187" s="6"/>
    </row>
    <row r="1188" spans="1:20" x14ac:dyDescent="0.25">
      <c r="A1188" s="5">
        <f>1181</f>
      </c>
      <c r="B1188" s="5" t="s">
        <v>1207</v>
      </c>
      <c r="C1188" s="5" t="s">
        <v>675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6">
        <f>1182</f>
      </c>
      <c r="B1189" s="6" t="s">
        <v>1208</v>
      </c>
      <c r="C1189" s="6" t="s">
        <v>675</v>
      </c>
      <c r="D1189" s="6" t="s">
        <v>26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10</v>
      </c>
      <c r="Q1189" s="6">
        <v>0</v>
      </c>
      <c r="R1189" s="6">
        <v>0</v>
      </c>
      <c r="S1189" s="6" t="s">
        <v>26</v>
      </c>
      <c r="T1189" s="6"/>
    </row>
    <row r="1190" spans="1:20" x14ac:dyDescent="0.25">
      <c r="A1190" s="5">
        <f>1183</f>
      </c>
      <c r="B1190" s="5" t="s">
        <v>1209</v>
      </c>
      <c r="C1190" s="5" t="s">
        <v>675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6">
        <f>1184</f>
      </c>
      <c r="B1191" s="6" t="s">
        <v>1210</v>
      </c>
      <c r="C1191" s="6" t="s">
        <v>675</v>
      </c>
      <c r="D1191" s="6" t="s">
        <v>26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10</v>
      </c>
      <c r="Q1191" s="6">
        <v>0</v>
      </c>
      <c r="R1191" s="6">
        <v>0</v>
      </c>
      <c r="S1191" s="6" t="s">
        <v>26</v>
      </c>
      <c r="T1191" s="6"/>
    </row>
    <row r="1192" spans="1:20" x14ac:dyDescent="0.25">
      <c r="A1192" s="5">
        <f>1185</f>
      </c>
      <c r="B1192" s="5" t="s">
        <v>1211</v>
      </c>
      <c r="C1192" s="5" t="s">
        <v>675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6">
        <f>1186</f>
      </c>
      <c r="B1193" s="6" t="s">
        <v>1212</v>
      </c>
      <c r="C1193" s="6" t="s">
        <v>675</v>
      </c>
      <c r="D1193" s="6" t="s">
        <v>26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10</v>
      </c>
      <c r="Q1193" s="6">
        <v>0</v>
      </c>
      <c r="R1193" s="6">
        <v>0</v>
      </c>
      <c r="S1193" s="6" t="s">
        <v>26</v>
      </c>
      <c r="T1193" s="6"/>
    </row>
    <row r="1194" spans="1:20" x14ac:dyDescent="0.25">
      <c r="A1194" s="5">
        <f>1187</f>
      </c>
      <c r="B1194" s="5" t="s">
        <v>1213</v>
      </c>
      <c r="C1194" s="5" t="s">
        <v>675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6">
        <f>1188</f>
      </c>
      <c r="B1195" s="6" t="s">
        <v>1214</v>
      </c>
      <c r="C1195" s="6" t="s">
        <v>675</v>
      </c>
      <c r="D1195" s="6" t="s">
        <v>26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10</v>
      </c>
      <c r="Q1195" s="6">
        <v>0</v>
      </c>
      <c r="R1195" s="6">
        <v>0</v>
      </c>
      <c r="S1195" s="6" t="s">
        <v>26</v>
      </c>
      <c r="T1195" s="6"/>
    </row>
    <row r="1196" spans="1:20" x14ac:dyDescent="0.25">
      <c r="A1196" s="5">
        <f>1189</f>
      </c>
      <c r="B1196" s="5" t="s">
        <v>1215</v>
      </c>
      <c r="C1196" s="5" t="s">
        <v>675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6">
        <f>1190</f>
      </c>
      <c r="B1197" s="6" t="s">
        <v>1216</v>
      </c>
      <c r="C1197" s="6" t="s">
        <v>675</v>
      </c>
      <c r="D1197" s="6" t="s">
        <v>26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10</v>
      </c>
      <c r="Q1197" s="6">
        <v>0</v>
      </c>
      <c r="R1197" s="6">
        <v>0</v>
      </c>
      <c r="S1197" s="6" t="s">
        <v>26</v>
      </c>
      <c r="T1197" s="6"/>
    </row>
    <row r="1198" spans="1:20" x14ac:dyDescent="0.25">
      <c r="A1198" s="5">
        <f>1191</f>
      </c>
      <c r="B1198" s="5" t="s">
        <v>1217</v>
      </c>
      <c r="C1198" s="5" t="s">
        <v>675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6">
        <f>1192</f>
      </c>
      <c r="B1199" s="6" t="s">
        <v>1218</v>
      </c>
      <c r="C1199" s="6" t="s">
        <v>675</v>
      </c>
      <c r="D1199" s="6" t="s">
        <v>26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10</v>
      </c>
      <c r="Q1199" s="6">
        <v>0</v>
      </c>
      <c r="R1199" s="6">
        <v>0</v>
      </c>
      <c r="S1199" s="6" t="s">
        <v>26</v>
      </c>
      <c r="T1199" s="6"/>
    </row>
    <row r="1200" spans="1:20" x14ac:dyDescent="0.25">
      <c r="A1200" s="5">
        <f>1193</f>
      </c>
      <c r="B1200" s="5" t="s">
        <v>1219</v>
      </c>
      <c r="C1200" s="5" t="s">
        <v>675</v>
      </c>
      <c r="D1200" s="5" t="s">
        <v>26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6">
        <f>1194</f>
      </c>
      <c r="B1201" s="6" t="s">
        <v>1220</v>
      </c>
      <c r="C1201" s="6" t="s">
        <v>675</v>
      </c>
      <c r="D1201" s="6" t="s">
        <v>26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10</v>
      </c>
      <c r="Q1201" s="6">
        <v>0</v>
      </c>
      <c r="R1201" s="6">
        <v>0</v>
      </c>
      <c r="S1201" s="6" t="s">
        <v>26</v>
      </c>
      <c r="T1201" s="6"/>
    </row>
    <row r="1202" spans="1:20" x14ac:dyDescent="0.25">
      <c r="A1202" s="5">
        <f>1195</f>
      </c>
      <c r="B1202" s="5" t="s">
        <v>1221</v>
      </c>
      <c r="C1202" s="5" t="s">
        <v>675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10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6">
        <f>1196</f>
      </c>
      <c r="B1203" s="6" t="s">
        <v>1222</v>
      </c>
      <c r="C1203" s="6" t="s">
        <v>675</v>
      </c>
      <c r="D1203" s="6" t="s">
        <v>26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10</v>
      </c>
      <c r="Q1203" s="6">
        <v>0</v>
      </c>
      <c r="R1203" s="6">
        <v>0</v>
      </c>
      <c r="S1203" s="6" t="s">
        <v>26</v>
      </c>
      <c r="T1203" s="6"/>
    </row>
    <row r="1204" spans="1:20" x14ac:dyDescent="0.25">
      <c r="A1204" s="5">
        <f>1197</f>
      </c>
      <c r="B1204" s="5" t="s">
        <v>1223</v>
      </c>
      <c r="C1204" s="5" t="s">
        <v>675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10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6">
        <f>1198</f>
      </c>
      <c r="B1205" s="6" t="s">
        <v>1224</v>
      </c>
      <c r="C1205" s="6" t="s">
        <v>675</v>
      </c>
      <c r="D1205" s="6" t="s">
        <v>26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10</v>
      </c>
      <c r="Q1205" s="6">
        <v>0</v>
      </c>
      <c r="R1205" s="6">
        <v>0</v>
      </c>
      <c r="S1205" s="6" t="s">
        <v>26</v>
      </c>
      <c r="T1205" s="6"/>
    </row>
    <row r="1206" spans="1:20" x14ac:dyDescent="0.25">
      <c r="A1206" s="5">
        <f>1199</f>
      </c>
      <c r="B1206" s="5" t="s">
        <v>1225</v>
      </c>
      <c r="C1206" s="5" t="s">
        <v>675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10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6">
        <f>1200</f>
      </c>
      <c r="B1207" s="6" t="s">
        <v>1226</v>
      </c>
      <c r="C1207" s="6" t="s">
        <v>675</v>
      </c>
      <c r="D1207" s="6" t="s">
        <v>26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10</v>
      </c>
      <c r="Q1207" s="6">
        <v>0</v>
      </c>
      <c r="R1207" s="6">
        <v>0</v>
      </c>
      <c r="S1207" s="6" t="s">
        <v>26</v>
      </c>
      <c r="T1207" s="6"/>
    </row>
    <row r="1208" spans="1:20" x14ac:dyDescent="0.25">
      <c r="A1208" s="5">
        <f>1201</f>
      </c>
      <c r="B1208" s="5" t="s">
        <v>1227</v>
      </c>
      <c r="C1208" s="5" t="s">
        <v>675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10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6">
        <f>1202</f>
      </c>
      <c r="B1209" s="6" t="s">
        <v>1228</v>
      </c>
      <c r="C1209" s="6" t="s">
        <v>675</v>
      </c>
      <c r="D1209" s="6" t="s">
        <v>26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10</v>
      </c>
      <c r="Q1209" s="6">
        <v>0</v>
      </c>
      <c r="R1209" s="6">
        <v>0</v>
      </c>
      <c r="S1209" s="6" t="s">
        <v>26</v>
      </c>
      <c r="T1209" s="6"/>
    </row>
    <row r="1210" spans="1:20" x14ac:dyDescent="0.25">
      <c r="A1210" s="5">
        <f>1203</f>
      </c>
      <c r="B1210" s="5" t="s">
        <v>1229</v>
      </c>
      <c r="C1210" s="5" t="s">
        <v>675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10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6">
        <f>1204</f>
      </c>
      <c r="B1211" s="6" t="s">
        <v>1230</v>
      </c>
      <c r="C1211" s="6" t="s">
        <v>675</v>
      </c>
      <c r="D1211" s="6" t="s">
        <v>26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10</v>
      </c>
      <c r="Q1211" s="6">
        <v>0</v>
      </c>
      <c r="R1211" s="6">
        <v>0</v>
      </c>
      <c r="S1211" s="6" t="s">
        <v>26</v>
      </c>
      <c r="T1211" s="6"/>
    </row>
    <row r="1212" spans="1:20" x14ac:dyDescent="0.25">
      <c r="A1212" s="5">
        <f>1205</f>
      </c>
      <c r="B1212" s="5" t="s">
        <v>1231</v>
      </c>
      <c r="C1212" s="5" t="s">
        <v>675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10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6">
        <f>1206</f>
      </c>
      <c r="B1213" s="6" t="s">
        <v>1232</v>
      </c>
      <c r="C1213" s="6" t="s">
        <v>675</v>
      </c>
      <c r="D1213" s="6" t="s">
        <v>26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10</v>
      </c>
      <c r="Q1213" s="6">
        <v>0</v>
      </c>
      <c r="R1213" s="6">
        <v>0</v>
      </c>
      <c r="S1213" s="6" t="s">
        <v>26</v>
      </c>
      <c r="T1213" s="6"/>
    </row>
    <row r="1214" spans="1:20" x14ac:dyDescent="0.25">
      <c r="A1214" s="5">
        <f>1207</f>
      </c>
      <c r="B1214" s="5" t="s">
        <v>1233</v>
      </c>
      <c r="C1214" s="5" t="s">
        <v>675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10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6">
        <f>1208</f>
      </c>
      <c r="B1215" s="6" t="s">
        <v>1234</v>
      </c>
      <c r="C1215" s="6" t="s">
        <v>675</v>
      </c>
      <c r="D1215" s="6" t="s">
        <v>26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10</v>
      </c>
      <c r="Q1215" s="6">
        <v>0</v>
      </c>
      <c r="R1215" s="6">
        <v>0</v>
      </c>
      <c r="S1215" s="6" t="s">
        <v>26</v>
      </c>
      <c r="T1215" s="6"/>
    </row>
    <row r="1216" spans="1:20" x14ac:dyDescent="0.25">
      <c r="A1216" s="5">
        <f>1209</f>
      </c>
      <c r="B1216" s="5" t="s">
        <v>1235</v>
      </c>
      <c r="C1216" s="5" t="s">
        <v>675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10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6">
        <f>1210</f>
      </c>
      <c r="B1217" s="6" t="s">
        <v>1236</v>
      </c>
      <c r="C1217" s="6" t="s">
        <v>675</v>
      </c>
      <c r="D1217" s="6" t="s">
        <v>26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10</v>
      </c>
      <c r="Q1217" s="6">
        <v>0</v>
      </c>
      <c r="R1217" s="6">
        <v>0</v>
      </c>
      <c r="S1217" s="6" t="s">
        <v>26</v>
      </c>
      <c r="T1217" s="6"/>
    </row>
    <row r="1218" spans="1:20" x14ac:dyDescent="0.25">
      <c r="A1218" s="5">
        <f>1211</f>
      </c>
      <c r="B1218" s="5" t="s">
        <v>1237</v>
      </c>
      <c r="C1218" s="5" t="s">
        <v>675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10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6">
        <f>1212</f>
      </c>
      <c r="B1219" s="6" t="s">
        <v>1238</v>
      </c>
      <c r="C1219" s="6" t="s">
        <v>675</v>
      </c>
      <c r="D1219" s="6" t="s">
        <v>26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10</v>
      </c>
      <c r="Q1219" s="6">
        <v>0</v>
      </c>
      <c r="R1219" s="6">
        <v>0</v>
      </c>
      <c r="S1219" s="6" t="s">
        <v>26</v>
      </c>
      <c r="T1219" s="6"/>
    </row>
    <row r="1220" spans="1:20" x14ac:dyDescent="0.25">
      <c r="A1220" s="5">
        <f>1213</f>
      </c>
      <c r="B1220" s="5" t="s">
        <v>1239</v>
      </c>
      <c r="C1220" s="5" t="s">
        <v>675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10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6">
        <f>1214</f>
      </c>
      <c r="B1221" s="6" t="s">
        <v>1240</v>
      </c>
      <c r="C1221" s="6" t="s">
        <v>675</v>
      </c>
      <c r="D1221" s="6" t="s">
        <v>26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10</v>
      </c>
      <c r="Q1221" s="6">
        <v>0</v>
      </c>
      <c r="R1221" s="6">
        <v>0</v>
      </c>
      <c r="S1221" s="6" t="s">
        <v>26</v>
      </c>
      <c r="T1221" s="6"/>
    </row>
    <row r="1222" spans="1:20" x14ac:dyDescent="0.25">
      <c r="A1222" s="5">
        <f>1215</f>
      </c>
      <c r="B1222" s="5" t="s">
        <v>1241</v>
      </c>
      <c r="C1222" s="5" t="s">
        <v>675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10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6">
        <f>1216</f>
      </c>
      <c r="B1223" s="6" t="s">
        <v>1242</v>
      </c>
      <c r="C1223" s="6" t="s">
        <v>675</v>
      </c>
      <c r="D1223" s="6" t="s">
        <v>26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10</v>
      </c>
      <c r="Q1223" s="6">
        <v>0</v>
      </c>
      <c r="R1223" s="6">
        <v>0</v>
      </c>
      <c r="S1223" s="6" t="s">
        <v>26</v>
      </c>
      <c r="T1223" s="6"/>
    </row>
    <row r="1224" spans="1:20" x14ac:dyDescent="0.25">
      <c r="A1224" s="5">
        <f>1217</f>
      </c>
      <c r="B1224" s="5" t="s">
        <v>1243</v>
      </c>
      <c r="C1224" s="5" t="s">
        <v>675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10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6">
        <f>1218</f>
      </c>
      <c r="B1225" s="6" t="s">
        <v>1244</v>
      </c>
      <c r="C1225" s="6" t="s">
        <v>675</v>
      </c>
      <c r="D1225" s="6" t="s">
        <v>26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10</v>
      </c>
      <c r="Q1225" s="6">
        <v>0</v>
      </c>
      <c r="R1225" s="6">
        <v>0</v>
      </c>
      <c r="S1225" s="6" t="s">
        <v>26</v>
      </c>
      <c r="T1225" s="6"/>
    </row>
    <row r="1226" spans="1:20" x14ac:dyDescent="0.25">
      <c r="A1226" s="5">
        <f>1219</f>
      </c>
      <c r="B1226" s="5" t="s">
        <v>1245</v>
      </c>
      <c r="C1226" s="5" t="s">
        <v>675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10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6">
        <f>1220</f>
      </c>
      <c r="B1227" s="6" t="s">
        <v>1246</v>
      </c>
      <c r="C1227" s="6" t="s">
        <v>675</v>
      </c>
      <c r="D1227" s="6" t="s">
        <v>26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10</v>
      </c>
      <c r="Q1227" s="6">
        <v>0</v>
      </c>
      <c r="R1227" s="6">
        <v>0</v>
      </c>
      <c r="S1227" s="6" t="s">
        <v>26</v>
      </c>
      <c r="T1227" s="6"/>
    </row>
    <row r="1228" spans="1:20" x14ac:dyDescent="0.25">
      <c r="A1228" s="5">
        <f>1221</f>
      </c>
      <c r="B1228" s="5" t="s">
        <v>1247</v>
      </c>
      <c r="C1228" s="5" t="s">
        <v>675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10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6">
        <f>1222</f>
      </c>
      <c r="B1229" s="6" t="s">
        <v>1248</v>
      </c>
      <c r="C1229" s="6" t="s">
        <v>675</v>
      </c>
      <c r="D1229" s="6" t="s">
        <v>26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10</v>
      </c>
      <c r="Q1229" s="6">
        <v>0</v>
      </c>
      <c r="R1229" s="6">
        <v>0</v>
      </c>
      <c r="S1229" s="6" t="s">
        <v>26</v>
      </c>
      <c r="T1229" s="6"/>
    </row>
    <row r="1230" spans="1:20" x14ac:dyDescent="0.25">
      <c r="A1230" s="5">
        <f>1223</f>
      </c>
      <c r="B1230" s="5" t="s">
        <v>1249</v>
      </c>
      <c r="C1230" s="5" t="s">
        <v>675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10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6">
        <f>1224</f>
      </c>
      <c r="B1231" s="6" t="s">
        <v>1250</v>
      </c>
      <c r="C1231" s="6" t="s">
        <v>675</v>
      </c>
      <c r="D1231" s="6" t="s">
        <v>26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10</v>
      </c>
      <c r="Q1231" s="6">
        <v>0</v>
      </c>
      <c r="R1231" s="6">
        <v>0</v>
      </c>
      <c r="S1231" s="6" t="s">
        <v>26</v>
      </c>
      <c r="T1231" s="6"/>
    </row>
    <row r="1232" spans="1:20" x14ac:dyDescent="0.25">
      <c r="A1232" s="5">
        <f>1225</f>
      </c>
      <c r="B1232" s="5" t="s">
        <v>1251</v>
      </c>
      <c r="C1232" s="5" t="s">
        <v>675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10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6">
        <f>1226</f>
      </c>
      <c r="B1233" s="6" t="s">
        <v>1252</v>
      </c>
      <c r="C1233" s="6" t="s">
        <v>675</v>
      </c>
      <c r="D1233" s="6" t="s">
        <v>26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10</v>
      </c>
      <c r="Q1233" s="6">
        <v>0</v>
      </c>
      <c r="R1233" s="6">
        <v>0</v>
      </c>
      <c r="S1233" s="6" t="s">
        <v>26</v>
      </c>
      <c r="T1233" s="6"/>
    </row>
    <row r="1234" spans="1:20" x14ac:dyDescent="0.25">
      <c r="A1234" s="5">
        <f>1227</f>
      </c>
      <c r="B1234" s="5" t="s">
        <v>1253</v>
      </c>
      <c r="C1234" s="5" t="s">
        <v>675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10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6">
        <f>1228</f>
      </c>
      <c r="B1235" s="6" t="s">
        <v>1254</v>
      </c>
      <c r="C1235" s="6" t="s">
        <v>675</v>
      </c>
      <c r="D1235" s="6" t="s">
        <v>26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10</v>
      </c>
      <c r="Q1235" s="6">
        <v>0</v>
      </c>
      <c r="R1235" s="6">
        <v>0</v>
      </c>
      <c r="S1235" s="6" t="s">
        <v>26</v>
      </c>
      <c r="T1235" s="6"/>
    </row>
    <row r="1236" spans="1:20" x14ac:dyDescent="0.25">
      <c r="A1236" s="5">
        <f>1229</f>
      </c>
      <c r="B1236" s="5" t="s">
        <v>1255</v>
      </c>
      <c r="C1236" s="5" t="s">
        <v>675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10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6">
        <f>1230</f>
      </c>
      <c r="B1237" s="6" t="s">
        <v>1256</v>
      </c>
      <c r="C1237" s="6" t="s">
        <v>675</v>
      </c>
      <c r="D1237" s="6" t="s">
        <v>26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10</v>
      </c>
      <c r="Q1237" s="6">
        <v>0</v>
      </c>
      <c r="R1237" s="6">
        <v>0</v>
      </c>
      <c r="S1237" s="6" t="s">
        <v>26</v>
      </c>
      <c r="T1237" s="6"/>
    </row>
    <row r="1238" spans="1:20" x14ac:dyDescent="0.25">
      <c r="A1238" s="5">
        <f>1231</f>
      </c>
      <c r="B1238" s="5" t="s">
        <v>1257</v>
      </c>
      <c r="C1238" s="5" t="s">
        <v>675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10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6">
        <f>1232</f>
      </c>
      <c r="B1239" s="6" t="s">
        <v>1258</v>
      </c>
      <c r="C1239" s="6" t="s">
        <v>675</v>
      </c>
      <c r="D1239" s="6" t="s">
        <v>26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10</v>
      </c>
      <c r="Q1239" s="6">
        <v>0</v>
      </c>
      <c r="R1239" s="6">
        <v>0</v>
      </c>
      <c r="S1239" s="6" t="s">
        <v>26</v>
      </c>
      <c r="T1239" s="6"/>
    </row>
    <row r="1240" spans="1:20" x14ac:dyDescent="0.25">
      <c r="A1240" s="5">
        <f>1233</f>
      </c>
      <c r="B1240" s="5" t="s">
        <v>1259</v>
      </c>
      <c r="C1240" s="5" t="s">
        <v>675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10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6">
        <f>1234</f>
      </c>
      <c r="B1241" s="6" t="s">
        <v>1260</v>
      </c>
      <c r="C1241" s="6" t="s">
        <v>675</v>
      </c>
      <c r="D1241" s="6" t="s">
        <v>26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10</v>
      </c>
      <c r="Q1241" s="6">
        <v>0</v>
      </c>
      <c r="R1241" s="6">
        <v>0</v>
      </c>
      <c r="S1241" s="6" t="s">
        <v>26</v>
      </c>
      <c r="T1241" s="6"/>
    </row>
    <row r="1242" spans="1:20" x14ac:dyDescent="0.25">
      <c r="A1242" s="5">
        <f>1235</f>
      </c>
      <c r="B1242" s="5" t="s">
        <v>1261</v>
      </c>
      <c r="C1242" s="5" t="s">
        <v>675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10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6">
        <f>1236</f>
      </c>
      <c r="B1243" s="6" t="s">
        <v>1262</v>
      </c>
      <c r="C1243" s="6" t="s">
        <v>675</v>
      </c>
      <c r="D1243" s="6" t="s">
        <v>26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10</v>
      </c>
      <c r="Q1243" s="6">
        <v>0</v>
      </c>
      <c r="R1243" s="6">
        <v>0</v>
      </c>
      <c r="S1243" s="6" t="s">
        <v>26</v>
      </c>
      <c r="T1243" s="6"/>
    </row>
    <row r="1244" spans="1:20" x14ac:dyDescent="0.25">
      <c r="A1244" s="5">
        <f>1237</f>
      </c>
      <c r="B1244" s="5" t="s">
        <v>1263</v>
      </c>
      <c r="C1244" s="5" t="s">
        <v>675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10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6">
        <f>1238</f>
      </c>
      <c r="B1245" s="6" t="s">
        <v>1264</v>
      </c>
      <c r="C1245" s="6" t="s">
        <v>675</v>
      </c>
      <c r="D1245" s="6" t="s">
        <v>26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10</v>
      </c>
      <c r="Q1245" s="6">
        <v>0</v>
      </c>
      <c r="R1245" s="6">
        <v>0</v>
      </c>
      <c r="S1245" s="6" t="s">
        <v>26</v>
      </c>
      <c r="T1245" s="6"/>
    </row>
    <row r="1246" spans="1:20" x14ac:dyDescent="0.25">
      <c r="A1246" s="5">
        <f>1239</f>
      </c>
      <c r="B1246" s="5" t="s">
        <v>1265</v>
      </c>
      <c r="C1246" s="5" t="s">
        <v>675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10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6">
        <f>1240</f>
      </c>
      <c r="B1247" s="6" t="s">
        <v>1266</v>
      </c>
      <c r="C1247" s="6" t="s">
        <v>675</v>
      </c>
      <c r="D1247" s="6" t="s">
        <v>26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10</v>
      </c>
      <c r="Q1247" s="6">
        <v>0</v>
      </c>
      <c r="R1247" s="6">
        <v>0</v>
      </c>
      <c r="S1247" s="6" t="s">
        <v>26</v>
      </c>
      <c r="T1247" s="6"/>
    </row>
    <row r="1248" spans="1:20" x14ac:dyDescent="0.25">
      <c r="A1248" s="5">
        <f>1241</f>
      </c>
      <c r="B1248" s="5" t="s">
        <v>1267</v>
      </c>
      <c r="C1248" s="5" t="s">
        <v>675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10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6">
        <f>1242</f>
      </c>
      <c r="B1249" s="6" t="s">
        <v>1268</v>
      </c>
      <c r="C1249" s="6" t="s">
        <v>675</v>
      </c>
      <c r="D1249" s="6" t="s">
        <v>26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10</v>
      </c>
      <c r="Q1249" s="6">
        <v>0</v>
      </c>
      <c r="R1249" s="6">
        <v>0</v>
      </c>
      <c r="S1249" s="6" t="s">
        <v>26</v>
      </c>
      <c r="T1249" s="6"/>
    </row>
    <row r="1250" spans="1:20" x14ac:dyDescent="0.25">
      <c r="A1250" s="5">
        <f>1243</f>
      </c>
      <c r="B1250" s="5" t="s">
        <v>1269</v>
      </c>
      <c r="C1250" s="5" t="s">
        <v>675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10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6">
        <f>1244</f>
      </c>
      <c r="B1251" s="6" t="s">
        <v>1270</v>
      </c>
      <c r="C1251" s="6" t="s">
        <v>675</v>
      </c>
      <c r="D1251" s="6" t="s">
        <v>26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10</v>
      </c>
      <c r="Q1251" s="6">
        <v>0</v>
      </c>
      <c r="R1251" s="6">
        <v>0</v>
      </c>
      <c r="S1251" s="6" t="s">
        <v>26</v>
      </c>
      <c r="T1251" s="6"/>
    </row>
    <row r="1252" spans="1:20" x14ac:dyDescent="0.25">
      <c r="A1252" s="5">
        <f>1245</f>
      </c>
      <c r="B1252" s="5" t="s">
        <v>1271</v>
      </c>
      <c r="C1252" s="5" t="s">
        <v>675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10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6">
        <f>1246</f>
      </c>
      <c r="B1253" s="6" t="s">
        <v>1272</v>
      </c>
      <c r="C1253" s="6" t="s">
        <v>675</v>
      </c>
      <c r="D1253" s="6" t="s">
        <v>26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10</v>
      </c>
      <c r="Q1253" s="6">
        <v>0</v>
      </c>
      <c r="R1253" s="6">
        <v>0</v>
      </c>
      <c r="S1253" s="6" t="s">
        <v>26</v>
      </c>
      <c r="T1253" s="6"/>
    </row>
    <row r="1254" spans="1:20" x14ac:dyDescent="0.25">
      <c r="A1254" s="5">
        <f>1247</f>
      </c>
      <c r="B1254" s="5" t="s">
        <v>1273</v>
      </c>
      <c r="C1254" s="5" t="s">
        <v>675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10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6">
        <f>1248</f>
      </c>
      <c r="B1255" s="6" t="s">
        <v>1274</v>
      </c>
      <c r="C1255" s="6" t="s">
        <v>675</v>
      </c>
      <c r="D1255" s="6" t="s">
        <v>26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10</v>
      </c>
      <c r="Q1255" s="6">
        <v>0</v>
      </c>
      <c r="R1255" s="6">
        <v>0</v>
      </c>
      <c r="S1255" s="6" t="s">
        <v>26</v>
      </c>
      <c r="T1255" s="6"/>
    </row>
    <row r="1256" spans="1:20" x14ac:dyDescent="0.25">
      <c r="A1256" s="5">
        <f>1249</f>
      </c>
      <c r="B1256" s="5" t="s">
        <v>1275</v>
      </c>
      <c r="C1256" s="5" t="s">
        <v>675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10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6">
        <f>1250</f>
      </c>
      <c r="B1257" s="6" t="s">
        <v>1276</v>
      </c>
      <c r="C1257" s="6" t="s">
        <v>675</v>
      </c>
      <c r="D1257" s="6" t="s">
        <v>26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10</v>
      </c>
      <c r="Q1257" s="6">
        <v>0</v>
      </c>
      <c r="R1257" s="6">
        <v>0</v>
      </c>
      <c r="S1257" s="6" t="s">
        <v>26</v>
      </c>
      <c r="T1257" s="6"/>
    </row>
    <row r="1258" spans="1:20" x14ac:dyDescent="0.25">
      <c r="A1258" s="5">
        <f>1251</f>
      </c>
      <c r="B1258" s="5" t="s">
        <v>1277</v>
      </c>
      <c r="C1258" s="5" t="s">
        <v>675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10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6">
        <f>1252</f>
      </c>
      <c r="B1259" s="6" t="s">
        <v>1278</v>
      </c>
      <c r="C1259" s="6" t="s">
        <v>675</v>
      </c>
      <c r="D1259" s="6" t="s">
        <v>26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10</v>
      </c>
      <c r="Q1259" s="6">
        <v>0</v>
      </c>
      <c r="R1259" s="6">
        <v>0</v>
      </c>
      <c r="S1259" s="6" t="s">
        <v>26</v>
      </c>
      <c r="T1259" s="6"/>
    </row>
    <row r="1260" spans="1:20" x14ac:dyDescent="0.25">
      <c r="A1260" s="5">
        <f>1253</f>
      </c>
      <c r="B1260" s="5" t="s">
        <v>1279</v>
      </c>
      <c r="C1260" s="5" t="s">
        <v>675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10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6">
        <f>1254</f>
      </c>
      <c r="B1261" s="6" t="s">
        <v>1280</v>
      </c>
      <c r="C1261" s="6" t="s">
        <v>675</v>
      </c>
      <c r="D1261" s="6" t="s">
        <v>26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10</v>
      </c>
      <c r="Q1261" s="6">
        <v>0</v>
      </c>
      <c r="R1261" s="6">
        <v>0</v>
      </c>
      <c r="S1261" s="6" t="s">
        <v>26</v>
      </c>
      <c r="T1261" s="6"/>
    </row>
    <row r="1262" spans="1:20" x14ac:dyDescent="0.25">
      <c r="A1262" s="5">
        <f>1255</f>
      </c>
      <c r="B1262" s="5" t="s">
        <v>1281</v>
      </c>
      <c r="C1262" s="5" t="s">
        <v>675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10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6">
        <f>1256</f>
      </c>
      <c r="B1263" s="6" t="s">
        <v>1282</v>
      </c>
      <c r="C1263" s="6" t="s">
        <v>675</v>
      </c>
      <c r="D1263" s="6" t="s">
        <v>26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10</v>
      </c>
      <c r="Q1263" s="6">
        <v>0</v>
      </c>
      <c r="R1263" s="6">
        <v>0</v>
      </c>
      <c r="S1263" s="6" t="s">
        <v>26</v>
      </c>
      <c r="T1263" s="6"/>
    </row>
    <row r="1264" spans="1:20" x14ac:dyDescent="0.25">
      <c r="A1264" s="5">
        <f>1257</f>
      </c>
      <c r="B1264" s="5" t="s">
        <v>1283</v>
      </c>
      <c r="C1264" s="5" t="s">
        <v>675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10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6">
        <f>1258</f>
      </c>
      <c r="B1265" s="6" t="s">
        <v>1284</v>
      </c>
      <c r="C1265" s="6" t="s">
        <v>675</v>
      </c>
      <c r="D1265" s="6" t="s">
        <v>26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10</v>
      </c>
      <c r="Q1265" s="6">
        <v>0</v>
      </c>
      <c r="R1265" s="6">
        <v>0</v>
      </c>
      <c r="S1265" s="6" t="s">
        <v>26</v>
      </c>
      <c r="T1265" s="6"/>
    </row>
    <row r="1266" spans="1:20" x14ac:dyDescent="0.25">
      <c r="A1266" s="5">
        <f>1259</f>
      </c>
      <c r="B1266" s="5" t="s">
        <v>1285</v>
      </c>
      <c r="C1266" s="5" t="s">
        <v>675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10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6">
        <f>1260</f>
      </c>
      <c r="B1267" s="6" t="s">
        <v>1286</v>
      </c>
      <c r="C1267" s="6" t="s">
        <v>675</v>
      </c>
      <c r="D1267" s="6" t="s">
        <v>26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10</v>
      </c>
      <c r="Q1267" s="6">
        <v>0</v>
      </c>
      <c r="R1267" s="6">
        <v>0</v>
      </c>
      <c r="S1267" s="6" t="s">
        <v>26</v>
      </c>
      <c r="T1267" s="6"/>
    </row>
    <row r="1268" spans="1:20" x14ac:dyDescent="0.25">
      <c r="A1268" s="5">
        <f>1261</f>
      </c>
      <c r="B1268" s="5" t="s">
        <v>1287</v>
      </c>
      <c r="C1268" s="5" t="s">
        <v>675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10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6">
        <f>1262</f>
      </c>
      <c r="B1269" s="6" t="s">
        <v>1288</v>
      </c>
      <c r="C1269" s="6" t="s">
        <v>675</v>
      </c>
      <c r="D1269" s="6" t="s">
        <v>26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10</v>
      </c>
      <c r="Q1269" s="6">
        <v>0</v>
      </c>
      <c r="R1269" s="6">
        <v>0</v>
      </c>
      <c r="S1269" s="6" t="s">
        <v>26</v>
      </c>
      <c r="T1269" s="6"/>
    </row>
    <row r="1270" spans="1:20" x14ac:dyDescent="0.25">
      <c r="A1270" s="5">
        <f>1263</f>
      </c>
      <c r="B1270" s="5" t="s">
        <v>1289</v>
      </c>
      <c r="C1270" s="5" t="s">
        <v>675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10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6">
        <f>1264</f>
      </c>
      <c r="B1271" s="6" t="s">
        <v>1290</v>
      </c>
      <c r="C1271" s="6" t="s">
        <v>675</v>
      </c>
      <c r="D1271" s="6" t="s">
        <v>26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10</v>
      </c>
      <c r="Q1271" s="6">
        <v>0</v>
      </c>
      <c r="R1271" s="6">
        <v>0</v>
      </c>
      <c r="S1271" s="6" t="s">
        <v>26</v>
      </c>
      <c r="T1271" s="6"/>
    </row>
    <row r="1272" spans="1:20" x14ac:dyDescent="0.25">
      <c r="A1272" s="5">
        <f>1265</f>
      </c>
      <c r="B1272" s="5" t="s">
        <v>1291</v>
      </c>
      <c r="C1272" s="5" t="s">
        <v>675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10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6">
        <f>1266</f>
      </c>
      <c r="B1273" s="6" t="s">
        <v>1292</v>
      </c>
      <c r="C1273" s="6" t="s">
        <v>675</v>
      </c>
      <c r="D1273" s="6" t="s">
        <v>26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10</v>
      </c>
      <c r="Q1273" s="6">
        <v>0</v>
      </c>
      <c r="R1273" s="6">
        <v>0</v>
      </c>
      <c r="S1273" s="6" t="s">
        <v>26</v>
      </c>
      <c r="T1273" s="6"/>
    </row>
    <row r="1274" spans="1:20" x14ac:dyDescent="0.25">
      <c r="A1274" s="5">
        <f>1267</f>
      </c>
      <c r="B1274" s="5" t="s">
        <v>1293</v>
      </c>
      <c r="C1274" s="5" t="s">
        <v>675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10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6">
        <f>1268</f>
      </c>
      <c r="B1275" s="6" t="s">
        <v>1294</v>
      </c>
      <c r="C1275" s="6" t="s">
        <v>675</v>
      </c>
      <c r="D1275" s="6" t="s">
        <v>26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10</v>
      </c>
      <c r="Q1275" s="6">
        <v>0</v>
      </c>
      <c r="R1275" s="6">
        <v>0</v>
      </c>
      <c r="S1275" s="6" t="s">
        <v>26</v>
      </c>
      <c r="T1275" s="6"/>
    </row>
    <row r="1276" spans="1:20" x14ac:dyDescent="0.25">
      <c r="A1276" s="5">
        <f>1269</f>
      </c>
      <c r="B1276" s="5" t="s">
        <v>1295</v>
      </c>
      <c r="C1276" s="5" t="s">
        <v>675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10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6">
        <f>1270</f>
      </c>
      <c r="B1277" s="6" t="s">
        <v>1296</v>
      </c>
      <c r="C1277" s="6" t="s">
        <v>675</v>
      </c>
      <c r="D1277" s="6" t="s">
        <v>26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10</v>
      </c>
      <c r="Q1277" s="6">
        <v>0</v>
      </c>
      <c r="R1277" s="6">
        <v>0</v>
      </c>
      <c r="S1277" s="6" t="s">
        <v>26</v>
      </c>
      <c r="T1277" s="6"/>
    </row>
    <row r="1278" spans="1:20" x14ac:dyDescent="0.25">
      <c r="A1278" s="5">
        <f>1271</f>
      </c>
      <c r="B1278" s="5" t="s">
        <v>1297</v>
      </c>
      <c r="C1278" s="5" t="s">
        <v>675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10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6">
        <f>1272</f>
      </c>
      <c r="B1279" s="6" t="s">
        <v>1298</v>
      </c>
      <c r="C1279" s="6" t="s">
        <v>675</v>
      </c>
      <c r="D1279" s="6" t="s">
        <v>26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10</v>
      </c>
      <c r="Q1279" s="6">
        <v>0</v>
      </c>
      <c r="R1279" s="6">
        <v>0</v>
      </c>
      <c r="S1279" s="6" t="s">
        <v>26</v>
      </c>
      <c r="T1279" s="6"/>
    </row>
    <row r="1280" spans="1:20" x14ac:dyDescent="0.25">
      <c r="A1280" s="5">
        <f>1273</f>
      </c>
      <c r="B1280" s="5" t="s">
        <v>1299</v>
      </c>
      <c r="C1280" s="5" t="s">
        <v>675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10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6">
        <f>1274</f>
      </c>
      <c r="B1281" s="6" t="s">
        <v>1300</v>
      </c>
      <c r="C1281" s="6" t="s">
        <v>675</v>
      </c>
      <c r="D1281" s="6" t="s">
        <v>26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10</v>
      </c>
      <c r="Q1281" s="6">
        <v>0</v>
      </c>
      <c r="R1281" s="6">
        <v>0</v>
      </c>
      <c r="S1281" s="6" t="s">
        <v>26</v>
      </c>
      <c r="T1281" s="6"/>
    </row>
    <row r="1282" spans="1:20" x14ac:dyDescent="0.25">
      <c r="A1282" s="5">
        <f>1275</f>
      </c>
      <c r="B1282" s="5" t="s">
        <v>1301</v>
      </c>
      <c r="C1282" s="5" t="s">
        <v>675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10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6">
        <f>1276</f>
      </c>
      <c r="B1283" s="6" t="s">
        <v>1302</v>
      </c>
      <c r="C1283" s="6" t="s">
        <v>675</v>
      </c>
      <c r="D1283" s="6" t="s">
        <v>26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10</v>
      </c>
      <c r="Q1283" s="6">
        <v>0</v>
      </c>
      <c r="R1283" s="6">
        <v>0</v>
      </c>
      <c r="S1283" s="6" t="s">
        <v>26</v>
      </c>
      <c r="T1283" s="6"/>
    </row>
    <row r="1284" spans="1:20" x14ac:dyDescent="0.25">
      <c r="A1284" s="5">
        <f>1277</f>
      </c>
      <c r="B1284" s="5" t="s">
        <v>1303</v>
      </c>
      <c r="C1284" s="5" t="s">
        <v>675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10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6">
        <f>1278</f>
      </c>
      <c r="B1285" s="6" t="s">
        <v>1304</v>
      </c>
      <c r="C1285" s="6" t="s">
        <v>675</v>
      </c>
      <c r="D1285" s="6" t="s">
        <v>26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10</v>
      </c>
      <c r="Q1285" s="6">
        <v>0</v>
      </c>
      <c r="R1285" s="6">
        <v>0</v>
      </c>
      <c r="S1285" s="6" t="s">
        <v>26</v>
      </c>
      <c r="T1285" s="6"/>
    </row>
    <row r="1286" spans="1:20" x14ac:dyDescent="0.25">
      <c r="A1286" s="5">
        <f>1279</f>
      </c>
      <c r="B1286" s="5" t="s">
        <v>1305</v>
      </c>
      <c r="C1286" s="5" t="s">
        <v>675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10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6">
        <f>1280</f>
      </c>
      <c r="B1287" s="6" t="s">
        <v>1306</v>
      </c>
      <c r="C1287" s="6" t="s">
        <v>26</v>
      </c>
      <c r="D1287" s="6" t="s">
        <v>675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10</v>
      </c>
      <c r="Q1287" s="6">
        <v>0</v>
      </c>
      <c r="R1287" s="6">
        <v>0</v>
      </c>
      <c r="S1287" s="6" t="s">
        <v>26</v>
      </c>
      <c r="T1287" s="6"/>
    </row>
    <row r="1288" spans="1:20" x14ac:dyDescent="0.25">
      <c r="A1288" s="5">
        <f>1281</f>
      </c>
      <c r="B1288" s="5" t="s">
        <v>1307</v>
      </c>
      <c r="C1288" s="5" t="s">
        <v>26</v>
      </c>
      <c r="D1288" s="5" t="s">
        <v>675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10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6">
        <f>1282</f>
      </c>
      <c r="B1289" s="6" t="s">
        <v>1308</v>
      </c>
      <c r="C1289" s="6" t="s">
        <v>675</v>
      </c>
      <c r="D1289" s="6" t="s">
        <v>26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10</v>
      </c>
      <c r="Q1289" s="6">
        <v>0</v>
      </c>
      <c r="R1289" s="6">
        <v>0</v>
      </c>
      <c r="S1289" s="6" t="s">
        <v>26</v>
      </c>
      <c r="T1289" s="6"/>
    </row>
    <row r="1290" spans="1:20" x14ac:dyDescent="0.25">
      <c r="A1290" s="5">
        <f>1283</f>
      </c>
      <c r="B1290" s="5" t="s">
        <v>1309</v>
      </c>
      <c r="C1290" s="5" t="s">
        <v>26</v>
      </c>
      <c r="D1290" s="5" t="s">
        <v>675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10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6">
        <f>1284</f>
      </c>
      <c r="B1291" s="6" t="s">
        <v>1310</v>
      </c>
      <c r="C1291" s="6" t="s">
        <v>26</v>
      </c>
      <c r="D1291" s="6" t="s">
        <v>675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10</v>
      </c>
      <c r="Q1291" s="6">
        <v>0</v>
      </c>
      <c r="R1291" s="6">
        <v>0</v>
      </c>
      <c r="S1291" s="6" t="s">
        <v>26</v>
      </c>
      <c r="T1291" s="6"/>
    </row>
    <row r="1292" spans="1:20" x14ac:dyDescent="0.25">
      <c r="A1292" s="5">
        <f>1285</f>
      </c>
      <c r="B1292" s="5" t="s">
        <v>1311</v>
      </c>
      <c r="C1292" s="5" t="s">
        <v>26</v>
      </c>
      <c r="D1292" s="5" t="s">
        <v>675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10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6">
        <f>1286</f>
      </c>
      <c r="B1293" s="6" t="s">
        <v>1312</v>
      </c>
      <c r="C1293" s="6" t="s">
        <v>26</v>
      </c>
      <c r="D1293" s="6" t="s">
        <v>675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10</v>
      </c>
      <c r="Q1293" s="6">
        <v>0</v>
      </c>
      <c r="R1293" s="6">
        <v>0</v>
      </c>
      <c r="S1293" s="6" t="s">
        <v>26</v>
      </c>
      <c r="T1293" s="6"/>
    </row>
    <row r="1294" spans="1:20" x14ac:dyDescent="0.25">
      <c r="A1294" s="5">
        <f>1287</f>
      </c>
      <c r="B1294" s="5" t="s">
        <v>1313</v>
      </c>
      <c r="C1294" s="5" t="s">
        <v>26</v>
      </c>
      <c r="D1294" s="5" t="s">
        <v>675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10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6">
        <f>1288</f>
      </c>
      <c r="B1295" s="6" t="s">
        <v>1314</v>
      </c>
      <c r="C1295" s="6" t="s">
        <v>26</v>
      </c>
      <c r="D1295" s="6" t="s">
        <v>675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10</v>
      </c>
      <c r="Q1295" s="6">
        <v>0</v>
      </c>
      <c r="R1295" s="6">
        <v>0</v>
      </c>
      <c r="S1295" s="6" t="s">
        <v>26</v>
      </c>
      <c r="T1295" s="6"/>
    </row>
    <row r="1296" spans="1:20" x14ac:dyDescent="0.25">
      <c r="A1296" s="5">
        <f>1289</f>
      </c>
      <c r="B1296" s="5" t="s">
        <v>1315</v>
      </c>
      <c r="C1296" s="5" t="s">
        <v>26</v>
      </c>
      <c r="D1296" s="5" t="s">
        <v>675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10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6">
        <f>1290</f>
      </c>
      <c r="B1297" s="6" t="s">
        <v>1316</v>
      </c>
      <c r="C1297" s="6" t="s">
        <v>26</v>
      </c>
      <c r="D1297" s="6" t="s">
        <v>675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10</v>
      </c>
      <c r="Q1297" s="6">
        <v>0</v>
      </c>
      <c r="R1297" s="6">
        <v>0</v>
      </c>
      <c r="S1297" s="6" t="s">
        <v>26</v>
      </c>
      <c r="T1297" s="6"/>
    </row>
    <row r="1298" spans="1:20" x14ac:dyDescent="0.25">
      <c r="A1298" s="5">
        <f>1291</f>
      </c>
      <c r="B1298" s="5" t="s">
        <v>1317</v>
      </c>
      <c r="C1298" s="5" t="s">
        <v>26</v>
      </c>
      <c r="D1298" s="5" t="s">
        <v>675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10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6">
        <f>1292</f>
      </c>
      <c r="B1299" s="6" t="s">
        <v>1318</v>
      </c>
      <c r="C1299" s="6" t="s">
        <v>26</v>
      </c>
      <c r="D1299" s="6" t="s">
        <v>675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10</v>
      </c>
      <c r="Q1299" s="6">
        <v>0</v>
      </c>
      <c r="R1299" s="6">
        <v>0</v>
      </c>
      <c r="S1299" s="6" t="s">
        <v>26</v>
      </c>
      <c r="T1299" s="6"/>
    </row>
    <row r="1300" spans="1:20" x14ac:dyDescent="0.25">
      <c r="A1300" s="5">
        <f>1293</f>
      </c>
      <c r="B1300" s="5" t="s">
        <v>1319</v>
      </c>
      <c r="C1300" s="5" t="s">
        <v>26</v>
      </c>
      <c r="D1300" s="5" t="s">
        <v>675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10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6">
        <f>1294</f>
      </c>
      <c r="B1301" s="6" t="s">
        <v>1320</v>
      </c>
      <c r="C1301" s="6" t="s">
        <v>26</v>
      </c>
      <c r="D1301" s="6" t="s">
        <v>675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10</v>
      </c>
      <c r="Q1301" s="6">
        <v>0</v>
      </c>
      <c r="R1301" s="6">
        <v>0</v>
      </c>
      <c r="S1301" s="6" t="s">
        <v>26</v>
      </c>
      <c r="T1301" s="6"/>
    </row>
    <row r="1302" spans="1:20" x14ac:dyDescent="0.25">
      <c r="A1302" s="5">
        <f>1295</f>
      </c>
      <c r="B1302" s="5" t="s">
        <v>1321</v>
      </c>
      <c r="C1302" s="5" t="s">
        <v>26</v>
      </c>
      <c r="D1302" s="5" t="s">
        <v>675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10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6">
        <f>1296</f>
      </c>
      <c r="B1303" s="6" t="s">
        <v>1322</v>
      </c>
      <c r="C1303" s="6" t="s">
        <v>26</v>
      </c>
      <c r="D1303" s="6" t="s">
        <v>675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10</v>
      </c>
      <c r="Q1303" s="6">
        <v>0</v>
      </c>
      <c r="R1303" s="6">
        <v>0</v>
      </c>
      <c r="S1303" s="6" t="s">
        <v>26</v>
      </c>
      <c r="T1303" s="6"/>
    </row>
    <row r="1304" spans="1:20" x14ac:dyDescent="0.25">
      <c r="A1304" s="5">
        <f>1297</f>
      </c>
      <c r="B1304" s="5" t="s">
        <v>1323</v>
      </c>
      <c r="C1304" s="5" t="s">
        <v>26</v>
      </c>
      <c r="D1304" s="5" t="s">
        <v>675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10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6">
        <f>1298</f>
      </c>
      <c r="B1305" s="6" t="s">
        <v>1324</v>
      </c>
      <c r="C1305" s="6" t="s">
        <v>26</v>
      </c>
      <c r="D1305" s="6" t="s">
        <v>675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10</v>
      </c>
      <c r="Q1305" s="6">
        <v>0</v>
      </c>
      <c r="R1305" s="6">
        <v>0</v>
      </c>
      <c r="S1305" s="6" t="s">
        <v>26</v>
      </c>
      <c r="T1305" s="6"/>
    </row>
    <row r="1306" spans="1:20" x14ac:dyDescent="0.25">
      <c r="A1306" s="5">
        <f>1299</f>
      </c>
      <c r="B1306" s="5" t="s">
        <v>1325</v>
      </c>
      <c r="C1306" s="5" t="s">
        <v>26</v>
      </c>
      <c r="D1306" s="5" t="s">
        <v>675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10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6">
        <f>1300</f>
      </c>
      <c r="B1307" s="6" t="s">
        <v>1326</v>
      </c>
      <c r="C1307" s="6" t="s">
        <v>26</v>
      </c>
      <c r="D1307" s="6" t="s">
        <v>675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10</v>
      </c>
      <c r="Q1307" s="6">
        <v>0</v>
      </c>
      <c r="R1307" s="6">
        <v>0</v>
      </c>
      <c r="S1307" s="6" t="s">
        <v>26</v>
      </c>
      <c r="T1307" s="6"/>
    </row>
    <row r="1308" spans="1:20" x14ac:dyDescent="0.25">
      <c r="A1308" s="5">
        <f>1301</f>
      </c>
      <c r="B1308" s="5" t="s">
        <v>1327</v>
      </c>
      <c r="C1308" s="5" t="s">
        <v>26</v>
      </c>
      <c r="D1308" s="5" t="s">
        <v>675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10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6">
        <f>1302</f>
      </c>
      <c r="B1309" s="6" t="s">
        <v>1328</v>
      </c>
      <c r="C1309" s="6" t="s">
        <v>26</v>
      </c>
      <c r="D1309" s="6" t="s">
        <v>675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10</v>
      </c>
      <c r="Q1309" s="6">
        <v>0</v>
      </c>
      <c r="R1309" s="6">
        <v>0</v>
      </c>
      <c r="S1309" s="6" t="s">
        <v>26</v>
      </c>
      <c r="T1309" s="6"/>
    </row>
    <row r="1310" spans="1:20" x14ac:dyDescent="0.25">
      <c r="A1310" s="5">
        <f>1303</f>
      </c>
      <c r="B1310" s="5" t="s">
        <v>1329</v>
      </c>
      <c r="C1310" s="5" t="s">
        <v>26</v>
      </c>
      <c r="D1310" s="5" t="s">
        <v>675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10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6">
        <f>1304</f>
      </c>
      <c r="B1311" s="6" t="s">
        <v>1330</v>
      </c>
      <c r="C1311" s="6" t="s">
        <v>26</v>
      </c>
      <c r="D1311" s="6" t="s">
        <v>675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10</v>
      </c>
      <c r="Q1311" s="6">
        <v>0</v>
      </c>
      <c r="R1311" s="6">
        <v>0</v>
      </c>
      <c r="S1311" s="6" t="s">
        <v>26</v>
      </c>
      <c r="T1311" s="6"/>
    </row>
    <row r="1312" spans="1:20" x14ac:dyDescent="0.25">
      <c r="A1312" s="5">
        <f>1305</f>
      </c>
      <c r="B1312" s="5" t="s">
        <v>1331</v>
      </c>
      <c r="C1312" s="5" t="s">
        <v>26</v>
      </c>
      <c r="D1312" s="5" t="s">
        <v>675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10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6">
        <f>1306</f>
      </c>
      <c r="B1313" s="6" t="s">
        <v>1332</v>
      </c>
      <c r="C1313" s="6" t="s">
        <v>26</v>
      </c>
      <c r="D1313" s="6" t="s">
        <v>675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10</v>
      </c>
      <c r="Q1313" s="6">
        <v>0</v>
      </c>
      <c r="R1313" s="6">
        <v>0</v>
      </c>
      <c r="S1313" s="6" t="s">
        <v>26</v>
      </c>
      <c r="T1313" s="6"/>
    </row>
    <row r="1314" spans="1:20" x14ac:dyDescent="0.25">
      <c r="A1314" s="5">
        <f>1307</f>
      </c>
      <c r="B1314" s="5" t="s">
        <v>1333</v>
      </c>
      <c r="C1314" s="5" t="s">
        <v>26</v>
      </c>
      <c r="D1314" s="5" t="s">
        <v>675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10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6">
        <f>1308</f>
      </c>
      <c r="B1315" s="6" t="s">
        <v>1334</v>
      </c>
      <c r="C1315" s="6" t="s">
        <v>26</v>
      </c>
      <c r="D1315" s="6" t="s">
        <v>675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10</v>
      </c>
      <c r="Q1315" s="6">
        <v>0</v>
      </c>
      <c r="R1315" s="6">
        <v>0</v>
      </c>
      <c r="S1315" s="6" t="s">
        <v>26</v>
      </c>
      <c r="T1315" s="6"/>
    </row>
    <row r="1316" spans="1:20" x14ac:dyDescent="0.25">
      <c r="A1316" s="5">
        <f>1309</f>
      </c>
      <c r="B1316" s="5" t="s">
        <v>1335</v>
      </c>
      <c r="C1316" s="5" t="s">
        <v>26</v>
      </c>
      <c r="D1316" s="5" t="s">
        <v>675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10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6">
        <f>1310</f>
      </c>
      <c r="B1317" s="6" t="s">
        <v>1336</v>
      </c>
      <c r="C1317" s="6" t="s">
        <v>26</v>
      </c>
      <c r="D1317" s="6" t="s">
        <v>675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10</v>
      </c>
      <c r="Q1317" s="6">
        <v>0</v>
      </c>
      <c r="R1317" s="6">
        <v>0</v>
      </c>
      <c r="S1317" s="6" t="s">
        <v>26</v>
      </c>
      <c r="T1317" s="6"/>
    </row>
    <row r="1318" spans="1:20" x14ac:dyDescent="0.25">
      <c r="A1318" s="5">
        <f>1311</f>
      </c>
      <c r="B1318" s="5" t="s">
        <v>1337</v>
      </c>
      <c r="C1318" s="5" t="s">
        <v>26</v>
      </c>
      <c r="D1318" s="5" t="s">
        <v>675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10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6">
        <f>1312</f>
      </c>
      <c r="B1319" s="6" t="s">
        <v>1338</v>
      </c>
      <c r="C1319" s="6" t="s">
        <v>26</v>
      </c>
      <c r="D1319" s="6" t="s">
        <v>675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10</v>
      </c>
      <c r="Q1319" s="6">
        <v>0</v>
      </c>
      <c r="R1319" s="6">
        <v>0</v>
      </c>
      <c r="S1319" s="6" t="s">
        <v>26</v>
      </c>
      <c r="T1319" s="6"/>
    </row>
    <row r="1320" spans="1:20" x14ac:dyDescent="0.25">
      <c r="A1320" s="5">
        <f>1313</f>
      </c>
      <c r="B1320" s="5" t="s">
        <v>1339</v>
      </c>
      <c r="C1320" s="5" t="s">
        <v>26</v>
      </c>
      <c r="D1320" s="5" t="s">
        <v>675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10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6">
        <f>1314</f>
      </c>
      <c r="B1321" s="6" t="s">
        <v>1340</v>
      </c>
      <c r="C1321" s="6" t="s">
        <v>26</v>
      </c>
      <c r="D1321" s="6" t="s">
        <v>675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10</v>
      </c>
      <c r="Q1321" s="6">
        <v>0</v>
      </c>
      <c r="R1321" s="6">
        <v>0</v>
      </c>
      <c r="S1321" s="6" t="s">
        <v>26</v>
      </c>
      <c r="T1321" s="6"/>
    </row>
    <row r="1322" spans="1:20" x14ac:dyDescent="0.25">
      <c r="A1322" s="5">
        <f>1315</f>
      </c>
      <c r="B1322" s="5" t="s">
        <v>1341</v>
      </c>
      <c r="C1322" s="5" t="s">
        <v>26</v>
      </c>
      <c r="D1322" s="5" t="s">
        <v>675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10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6">
        <f>1316</f>
      </c>
      <c r="B1323" s="6" t="s">
        <v>1342</v>
      </c>
      <c r="C1323" s="6" t="s">
        <v>26</v>
      </c>
      <c r="D1323" s="6" t="s">
        <v>675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10</v>
      </c>
      <c r="Q1323" s="6">
        <v>0</v>
      </c>
      <c r="R1323" s="6">
        <v>0</v>
      </c>
      <c r="S1323" s="6" t="s">
        <v>26</v>
      </c>
      <c r="T1323" s="6"/>
    </row>
    <row r="1324" spans="1:20" x14ac:dyDescent="0.25">
      <c r="A1324" s="5">
        <f>1317</f>
      </c>
      <c r="B1324" s="5" t="s">
        <v>1343</v>
      </c>
      <c r="C1324" s="5" t="s">
        <v>26</v>
      </c>
      <c r="D1324" s="5" t="s">
        <v>675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10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6">
        <f>1318</f>
      </c>
      <c r="B1325" s="6" t="s">
        <v>1344</v>
      </c>
      <c r="C1325" s="6" t="s">
        <v>26</v>
      </c>
      <c r="D1325" s="6" t="s">
        <v>675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10</v>
      </c>
      <c r="Q1325" s="6">
        <v>0</v>
      </c>
      <c r="R1325" s="6">
        <v>0</v>
      </c>
      <c r="S1325" s="6" t="s">
        <v>26</v>
      </c>
      <c r="T1325" s="6"/>
    </row>
    <row r="1326" spans="1:20" x14ac:dyDescent="0.25">
      <c r="A1326" s="5">
        <f>1319</f>
      </c>
      <c r="B1326" s="5" t="s">
        <v>1345</v>
      </c>
      <c r="C1326" s="5" t="s">
        <v>26</v>
      </c>
      <c r="D1326" s="5" t="s">
        <v>675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10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6">
        <f>1320</f>
      </c>
      <c r="B1327" s="6" t="s">
        <v>1346</v>
      </c>
      <c r="C1327" s="6" t="s">
        <v>26</v>
      </c>
      <c r="D1327" s="6" t="s">
        <v>675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10</v>
      </c>
      <c r="Q1327" s="6">
        <v>0</v>
      </c>
      <c r="R1327" s="6">
        <v>0</v>
      </c>
      <c r="S1327" s="6" t="s">
        <v>26</v>
      </c>
      <c r="T1327" s="6"/>
    </row>
    <row r="1328" spans="1:20" x14ac:dyDescent="0.25">
      <c r="A1328" s="5">
        <f>1321</f>
      </c>
      <c r="B1328" s="5" t="s">
        <v>1347</v>
      </c>
      <c r="C1328" s="5" t="s">
        <v>26</v>
      </c>
      <c r="D1328" s="5" t="s">
        <v>675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10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6">
        <f>1322</f>
      </c>
      <c r="B1329" s="6" t="s">
        <v>1348</v>
      </c>
      <c r="C1329" s="6" t="s">
        <v>26</v>
      </c>
      <c r="D1329" s="6" t="s">
        <v>675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10</v>
      </c>
      <c r="Q1329" s="6">
        <v>0</v>
      </c>
      <c r="R1329" s="6">
        <v>0</v>
      </c>
      <c r="S1329" s="6" t="s">
        <v>26</v>
      </c>
      <c r="T1329" s="6"/>
    </row>
    <row r="1330" spans="1:20" x14ac:dyDescent="0.25">
      <c r="A1330" s="5">
        <f>1323</f>
      </c>
      <c r="B1330" s="5" t="s">
        <v>1349</v>
      </c>
      <c r="C1330" s="5" t="s">
        <v>26</v>
      </c>
      <c r="D1330" s="5" t="s">
        <v>675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10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6">
        <f>1324</f>
      </c>
      <c r="B1331" s="6" t="s">
        <v>1350</v>
      </c>
      <c r="C1331" s="6" t="s">
        <v>26</v>
      </c>
      <c r="D1331" s="6" t="s">
        <v>675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10</v>
      </c>
      <c r="Q1331" s="6">
        <v>0</v>
      </c>
      <c r="R1331" s="6">
        <v>0</v>
      </c>
      <c r="S1331" s="6" t="s">
        <v>26</v>
      </c>
      <c r="T1331" s="6"/>
    </row>
    <row r="1332" spans="1:20" x14ac:dyDescent="0.25">
      <c r="A1332" s="5">
        <f>1325</f>
      </c>
      <c r="B1332" s="5" t="s">
        <v>1351</v>
      </c>
      <c r="C1332" s="5" t="s">
        <v>26</v>
      </c>
      <c r="D1332" s="5" t="s">
        <v>675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10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6">
        <f>1326</f>
      </c>
      <c r="B1333" s="6" t="s">
        <v>1352</v>
      </c>
      <c r="C1333" s="6" t="s">
        <v>26</v>
      </c>
      <c r="D1333" s="6" t="s">
        <v>675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10</v>
      </c>
      <c r="Q1333" s="6">
        <v>0</v>
      </c>
      <c r="R1333" s="6">
        <v>0</v>
      </c>
      <c r="S1333" s="6" t="s">
        <v>26</v>
      </c>
      <c r="T1333" s="6"/>
    </row>
    <row r="1334" spans="1:20" x14ac:dyDescent="0.25">
      <c r="A1334" s="5">
        <f>1327</f>
      </c>
      <c r="B1334" s="5" t="s">
        <v>1353</v>
      </c>
      <c r="C1334" s="5" t="s">
        <v>26</v>
      </c>
      <c r="D1334" s="5" t="s">
        <v>675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10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6">
        <f>1328</f>
      </c>
      <c r="B1335" s="6" t="s">
        <v>1354</v>
      </c>
      <c r="C1335" s="6" t="s">
        <v>26</v>
      </c>
      <c r="D1335" s="6" t="s">
        <v>675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10</v>
      </c>
      <c r="Q1335" s="6">
        <v>0</v>
      </c>
      <c r="R1335" s="6">
        <v>0</v>
      </c>
      <c r="S1335" s="6" t="s">
        <v>26</v>
      </c>
      <c r="T1335" s="6"/>
    </row>
    <row r="1336" spans="1:20" x14ac:dyDescent="0.25">
      <c r="A1336" s="5">
        <f>1329</f>
      </c>
      <c r="B1336" s="5" t="s">
        <v>1355</v>
      </c>
      <c r="C1336" s="5" t="s">
        <v>26</v>
      </c>
      <c r="D1336" s="5" t="s">
        <v>675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10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6">
        <f>1330</f>
      </c>
      <c r="B1337" s="6" t="s">
        <v>1356</v>
      </c>
      <c r="C1337" s="6" t="s">
        <v>26</v>
      </c>
      <c r="D1337" s="6" t="s">
        <v>675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10</v>
      </c>
      <c r="Q1337" s="6">
        <v>0</v>
      </c>
      <c r="R1337" s="6">
        <v>0</v>
      </c>
      <c r="S1337" s="6" t="s">
        <v>26</v>
      </c>
      <c r="T1337" s="6"/>
    </row>
    <row r="1338" spans="1:20" x14ac:dyDescent="0.25">
      <c r="A1338" s="5">
        <f>1331</f>
      </c>
      <c r="B1338" s="5" t="s">
        <v>1357</v>
      </c>
      <c r="C1338" s="5" t="s">
        <v>26</v>
      </c>
      <c r="D1338" s="5" t="s">
        <v>675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10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6">
        <f>1332</f>
      </c>
      <c r="B1339" s="6" t="s">
        <v>1358</v>
      </c>
      <c r="C1339" s="6" t="s">
        <v>26</v>
      </c>
      <c r="D1339" s="6" t="s">
        <v>675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10</v>
      </c>
      <c r="Q1339" s="6">
        <v>0</v>
      </c>
      <c r="R1339" s="6">
        <v>0</v>
      </c>
      <c r="S1339" s="6" t="s">
        <v>26</v>
      </c>
      <c r="T1339" s="6"/>
    </row>
    <row r="1340" spans="1:20" x14ac:dyDescent="0.25">
      <c r="A1340" s="5">
        <f>1333</f>
      </c>
      <c r="B1340" s="5" t="s">
        <v>1359</v>
      </c>
      <c r="C1340" s="5" t="s">
        <v>26</v>
      </c>
      <c r="D1340" s="5" t="s">
        <v>675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10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6">
        <f>1334</f>
      </c>
      <c r="B1341" s="6" t="s">
        <v>1360</v>
      </c>
      <c r="C1341" s="6" t="s">
        <v>26</v>
      </c>
      <c r="D1341" s="6" t="s">
        <v>675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10</v>
      </c>
      <c r="Q1341" s="6">
        <v>0</v>
      </c>
      <c r="R1341" s="6">
        <v>0</v>
      </c>
      <c r="S1341" s="6" t="s">
        <v>26</v>
      </c>
      <c r="T1341" s="6"/>
    </row>
    <row r="1342" spans="1:20" x14ac:dyDescent="0.25">
      <c r="A1342" s="5">
        <f>1335</f>
      </c>
      <c r="B1342" s="5" t="s">
        <v>1361</v>
      </c>
      <c r="C1342" s="5" t="s">
        <v>26</v>
      </c>
      <c r="D1342" s="5" t="s">
        <v>675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10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6">
        <f>1336</f>
      </c>
      <c r="B1343" s="6" t="s">
        <v>1362</v>
      </c>
      <c r="C1343" s="6" t="s">
        <v>26</v>
      </c>
      <c r="D1343" s="6" t="s">
        <v>675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10</v>
      </c>
      <c r="Q1343" s="6">
        <v>0</v>
      </c>
      <c r="R1343" s="6">
        <v>0</v>
      </c>
      <c r="S1343" s="6" t="s">
        <v>26</v>
      </c>
      <c r="T1343" s="6"/>
    </row>
    <row r="1344" spans="1:20" x14ac:dyDescent="0.25">
      <c r="A1344" s="5">
        <f>1337</f>
      </c>
      <c r="B1344" s="5" t="s">
        <v>1363</v>
      </c>
      <c r="C1344" s="5" t="s">
        <v>26</v>
      </c>
      <c r="D1344" s="5" t="s">
        <v>675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10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6">
        <f>1338</f>
      </c>
      <c r="B1345" s="6" t="s">
        <v>1364</v>
      </c>
      <c r="C1345" s="6" t="s">
        <v>26</v>
      </c>
      <c r="D1345" s="6" t="s">
        <v>675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10</v>
      </c>
      <c r="Q1345" s="6">
        <v>0</v>
      </c>
      <c r="R1345" s="6">
        <v>0</v>
      </c>
      <c r="S1345" s="6" t="s">
        <v>26</v>
      </c>
      <c r="T1345" s="6"/>
    </row>
    <row r="1346" spans="1:20" x14ac:dyDescent="0.25">
      <c r="A1346" s="5">
        <f>1339</f>
      </c>
      <c r="B1346" s="5" t="s">
        <v>1365</v>
      </c>
      <c r="C1346" s="5" t="s">
        <v>26</v>
      </c>
      <c r="D1346" s="5" t="s">
        <v>675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10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6">
        <f>1340</f>
      </c>
      <c r="B1347" s="6" t="s">
        <v>1366</v>
      </c>
      <c r="C1347" s="6" t="s">
        <v>26</v>
      </c>
      <c r="D1347" s="6" t="s">
        <v>675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10</v>
      </c>
      <c r="Q1347" s="6">
        <v>0</v>
      </c>
      <c r="R1347" s="6">
        <v>0</v>
      </c>
      <c r="S1347" s="6" t="s">
        <v>26</v>
      </c>
      <c r="T1347" s="6"/>
    </row>
    <row r="1348" spans="1:20" x14ac:dyDescent="0.25">
      <c r="A1348" s="5">
        <f>1341</f>
      </c>
      <c r="B1348" s="5" t="s">
        <v>1367</v>
      </c>
      <c r="C1348" s="5" t="s">
        <v>26</v>
      </c>
      <c r="D1348" s="5" t="s">
        <v>675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10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6">
        <f>1342</f>
      </c>
      <c r="B1349" s="6" t="s">
        <v>1368</v>
      </c>
      <c r="C1349" s="6" t="s">
        <v>26</v>
      </c>
      <c r="D1349" s="6" t="s">
        <v>675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10</v>
      </c>
      <c r="Q1349" s="6">
        <v>0</v>
      </c>
      <c r="R1349" s="6">
        <v>0</v>
      </c>
      <c r="S1349" s="6" t="s">
        <v>26</v>
      </c>
      <c r="T1349" s="6"/>
    </row>
    <row r="1350" spans="1:20" x14ac:dyDescent="0.25">
      <c r="A1350" s="5">
        <f>1343</f>
      </c>
      <c r="B1350" s="5" t="s">
        <v>1369</v>
      </c>
      <c r="C1350" s="5" t="s">
        <v>26</v>
      </c>
      <c r="D1350" s="5" t="s">
        <v>675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10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6">
        <f>1344</f>
      </c>
      <c r="B1351" s="6" t="s">
        <v>1370</v>
      </c>
      <c r="C1351" s="6" t="s">
        <v>26</v>
      </c>
      <c r="D1351" s="6" t="s">
        <v>675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10</v>
      </c>
      <c r="Q1351" s="6">
        <v>0</v>
      </c>
      <c r="R1351" s="6">
        <v>0</v>
      </c>
      <c r="S1351" s="6" t="s">
        <v>26</v>
      </c>
      <c r="T1351" s="6"/>
    </row>
    <row r="1352" spans="1:20" x14ac:dyDescent="0.25">
      <c r="A1352" s="5">
        <f>1345</f>
      </c>
      <c r="B1352" s="5" t="s">
        <v>1371</v>
      </c>
      <c r="C1352" s="5" t="s">
        <v>26</v>
      </c>
      <c r="D1352" s="5" t="s">
        <v>675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10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6">
        <f>1346</f>
      </c>
      <c r="B1353" s="6" t="s">
        <v>1372</v>
      </c>
      <c r="C1353" s="6" t="s">
        <v>26</v>
      </c>
      <c r="D1353" s="6" t="s">
        <v>675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10</v>
      </c>
      <c r="Q1353" s="6">
        <v>0</v>
      </c>
      <c r="R1353" s="6">
        <v>0</v>
      </c>
      <c r="S1353" s="6" t="s">
        <v>26</v>
      </c>
      <c r="T1353" s="6"/>
    </row>
    <row r="1354" spans="1:20" x14ac:dyDescent="0.25">
      <c r="A1354" s="5">
        <f>1347</f>
      </c>
      <c r="B1354" s="5" t="s">
        <v>1373</v>
      </c>
      <c r="C1354" s="5" t="s">
        <v>26</v>
      </c>
      <c r="D1354" s="5" t="s">
        <v>675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10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6">
        <f>1348</f>
      </c>
      <c r="B1355" s="6" t="s">
        <v>1374</v>
      </c>
      <c r="C1355" s="6" t="s">
        <v>26</v>
      </c>
      <c r="D1355" s="6" t="s">
        <v>675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10</v>
      </c>
      <c r="Q1355" s="6">
        <v>0</v>
      </c>
      <c r="R1355" s="6">
        <v>0</v>
      </c>
      <c r="S1355" s="6" t="s">
        <v>26</v>
      </c>
      <c r="T1355" s="6"/>
    </row>
    <row r="1356" spans="1:20" x14ac:dyDescent="0.25">
      <c r="A1356" s="5">
        <f>1349</f>
      </c>
      <c r="B1356" s="5" t="s">
        <v>1375</v>
      </c>
      <c r="C1356" s="5" t="s">
        <v>26</v>
      </c>
      <c r="D1356" s="5" t="s">
        <v>675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10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6">
        <f>1350</f>
      </c>
      <c r="B1357" s="6" t="s">
        <v>1376</v>
      </c>
      <c r="C1357" s="6" t="s">
        <v>26</v>
      </c>
      <c r="D1357" s="6" t="s">
        <v>675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10</v>
      </c>
      <c r="Q1357" s="6">
        <v>0</v>
      </c>
      <c r="R1357" s="6">
        <v>0</v>
      </c>
      <c r="S1357" s="6" t="s">
        <v>26</v>
      </c>
      <c r="T1357" s="6"/>
    </row>
    <row r="1358" spans="1:20" x14ac:dyDescent="0.25">
      <c r="A1358" s="5">
        <f>1351</f>
      </c>
      <c r="B1358" s="5" t="s">
        <v>1377</v>
      </c>
      <c r="C1358" s="5" t="s">
        <v>26</v>
      </c>
      <c r="D1358" s="5" t="s">
        <v>675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10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6">
        <f>1352</f>
      </c>
      <c r="B1359" s="6" t="s">
        <v>1378</v>
      </c>
      <c r="C1359" s="6" t="s">
        <v>26</v>
      </c>
      <c r="D1359" s="6" t="s">
        <v>675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10</v>
      </c>
      <c r="Q1359" s="6">
        <v>0</v>
      </c>
      <c r="R1359" s="6">
        <v>0</v>
      </c>
      <c r="S1359" s="6" t="s">
        <v>26</v>
      </c>
      <c r="T1359" s="6"/>
    </row>
    <row r="1360" spans="1:20" x14ac:dyDescent="0.25">
      <c r="A1360" s="5">
        <f>1353</f>
      </c>
      <c r="B1360" s="5" t="s">
        <v>1379</v>
      </c>
      <c r="C1360" s="5" t="s">
        <v>26</v>
      </c>
      <c r="D1360" s="5" t="s">
        <v>675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10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6">
        <f>1354</f>
      </c>
      <c r="B1361" s="6" t="s">
        <v>1380</v>
      </c>
      <c r="C1361" s="6" t="s">
        <v>26</v>
      </c>
      <c r="D1361" s="6" t="s">
        <v>675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10</v>
      </c>
      <c r="Q1361" s="6">
        <v>0</v>
      </c>
      <c r="R1361" s="6">
        <v>0</v>
      </c>
      <c r="S1361" s="6" t="s">
        <v>26</v>
      </c>
      <c r="T1361" s="6"/>
    </row>
    <row r="1362" spans="1:20" x14ac:dyDescent="0.25">
      <c r="A1362" s="5">
        <f>1355</f>
      </c>
      <c r="B1362" s="5" t="s">
        <v>1381</v>
      </c>
      <c r="C1362" s="5" t="s">
        <v>26</v>
      </c>
      <c r="D1362" s="5" t="s">
        <v>675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10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6">
        <f>1356</f>
      </c>
      <c r="B1363" s="6" t="s">
        <v>1382</v>
      </c>
      <c r="C1363" s="6" t="s">
        <v>26</v>
      </c>
      <c r="D1363" s="6" t="s">
        <v>675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10</v>
      </c>
      <c r="Q1363" s="6">
        <v>0</v>
      </c>
      <c r="R1363" s="6">
        <v>0</v>
      </c>
      <c r="S1363" s="6" t="s">
        <v>26</v>
      </c>
      <c r="T1363" s="6"/>
    </row>
    <row r="1364" spans="1:20" x14ac:dyDescent="0.25">
      <c r="A1364" s="5">
        <f>1357</f>
      </c>
      <c r="B1364" s="5" t="s">
        <v>1383</v>
      </c>
      <c r="C1364" s="5" t="s">
        <v>26</v>
      </c>
      <c r="D1364" s="5" t="s">
        <v>675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10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6">
        <f>1358</f>
      </c>
      <c r="B1365" s="6" t="s">
        <v>1384</v>
      </c>
      <c r="C1365" s="6" t="s">
        <v>26</v>
      </c>
      <c r="D1365" s="6" t="s">
        <v>675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10</v>
      </c>
      <c r="Q1365" s="6">
        <v>0</v>
      </c>
      <c r="R1365" s="6">
        <v>0</v>
      </c>
      <c r="S1365" s="6" t="s">
        <v>26</v>
      </c>
      <c r="T1365" s="6"/>
    </row>
    <row r="1366" spans="1:20" x14ac:dyDescent="0.25">
      <c r="A1366" s="5">
        <f>1359</f>
      </c>
      <c r="B1366" s="5" t="s">
        <v>1385</v>
      </c>
      <c r="C1366" s="5" t="s">
        <v>26</v>
      </c>
      <c r="D1366" s="5" t="s">
        <v>675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10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6">
        <f>1360</f>
      </c>
      <c r="B1367" s="6" t="s">
        <v>1386</v>
      </c>
      <c r="C1367" s="6" t="s">
        <v>26</v>
      </c>
      <c r="D1367" s="6" t="s">
        <v>675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10</v>
      </c>
      <c r="Q1367" s="6">
        <v>0</v>
      </c>
      <c r="R1367" s="6">
        <v>0</v>
      </c>
      <c r="S1367" s="6" t="s">
        <v>26</v>
      </c>
      <c r="T1367" s="6"/>
    </row>
    <row r="1368" spans="1:20" x14ac:dyDescent="0.25">
      <c r="A1368" s="5">
        <f>1361</f>
      </c>
      <c r="B1368" s="5" t="s">
        <v>1387</v>
      </c>
      <c r="C1368" s="5" t="s">
        <v>26</v>
      </c>
      <c r="D1368" s="5" t="s">
        <v>675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10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6">
        <f>1362</f>
      </c>
      <c r="B1369" s="6" t="s">
        <v>1388</v>
      </c>
      <c r="C1369" s="6" t="s">
        <v>26</v>
      </c>
      <c r="D1369" s="6" t="s">
        <v>675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10</v>
      </c>
      <c r="Q1369" s="6">
        <v>0</v>
      </c>
      <c r="R1369" s="6">
        <v>0</v>
      </c>
      <c r="S1369" s="6" t="s">
        <v>26</v>
      </c>
      <c r="T1369" s="6"/>
    </row>
    <row r="1370" spans="1:20" x14ac:dyDescent="0.25">
      <c r="A1370" s="5">
        <f>1363</f>
      </c>
      <c r="B1370" s="5" t="s">
        <v>1389</v>
      </c>
      <c r="C1370" s="5" t="s">
        <v>26</v>
      </c>
      <c r="D1370" s="5" t="s">
        <v>675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10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6">
        <f>1364</f>
      </c>
      <c r="B1371" s="6" t="s">
        <v>1390</v>
      </c>
      <c r="C1371" s="6" t="s">
        <v>26</v>
      </c>
      <c r="D1371" s="6" t="s">
        <v>675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10</v>
      </c>
      <c r="Q1371" s="6">
        <v>0</v>
      </c>
      <c r="R1371" s="6">
        <v>0</v>
      </c>
      <c r="S1371" s="6" t="s">
        <v>26</v>
      </c>
      <c r="T1371" s="6"/>
    </row>
    <row r="1372" spans="1:20" x14ac:dyDescent="0.25">
      <c r="A1372" s="5">
        <f>1365</f>
      </c>
      <c r="B1372" s="5" t="s">
        <v>1391</v>
      </c>
      <c r="C1372" s="5" t="s">
        <v>26</v>
      </c>
      <c r="D1372" s="5" t="s">
        <v>675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10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6">
        <f>1366</f>
      </c>
      <c r="B1373" s="6" t="s">
        <v>1392</v>
      </c>
      <c r="C1373" s="6" t="s">
        <v>26</v>
      </c>
      <c r="D1373" s="6" t="s">
        <v>675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10</v>
      </c>
      <c r="Q1373" s="6">
        <v>0</v>
      </c>
      <c r="R1373" s="6">
        <v>0</v>
      </c>
      <c r="S1373" s="6" t="s">
        <v>26</v>
      </c>
      <c r="T1373" s="6"/>
    </row>
    <row r="1374" spans="1:20" x14ac:dyDescent="0.25">
      <c r="A1374" s="5">
        <f>1367</f>
      </c>
      <c r="B1374" s="5" t="s">
        <v>1393</v>
      </c>
      <c r="C1374" s="5" t="s">
        <v>26</v>
      </c>
      <c r="D1374" s="5" t="s">
        <v>675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10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6">
        <f>1368</f>
      </c>
      <c r="B1375" s="6" t="s">
        <v>1394</v>
      </c>
      <c r="C1375" s="6" t="s">
        <v>26</v>
      </c>
      <c r="D1375" s="6" t="s">
        <v>675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10</v>
      </c>
      <c r="Q1375" s="6">
        <v>0</v>
      </c>
      <c r="R1375" s="6">
        <v>0</v>
      </c>
      <c r="S1375" s="6" t="s">
        <v>26</v>
      </c>
      <c r="T1375" s="6"/>
    </row>
    <row r="1376" spans="1:20" x14ac:dyDescent="0.25">
      <c r="A1376" s="5">
        <f>1369</f>
      </c>
      <c r="B1376" s="5" t="s">
        <v>1395</v>
      </c>
      <c r="C1376" s="5" t="s">
        <v>26</v>
      </c>
      <c r="D1376" s="5" t="s">
        <v>675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10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6">
        <f>1370</f>
      </c>
      <c r="B1377" s="6" t="s">
        <v>1396</v>
      </c>
      <c r="C1377" s="6" t="s">
        <v>26</v>
      </c>
      <c r="D1377" s="6" t="s">
        <v>675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10</v>
      </c>
      <c r="Q1377" s="6">
        <v>0</v>
      </c>
      <c r="R1377" s="6">
        <v>0</v>
      </c>
      <c r="S1377" s="6" t="s">
        <v>26</v>
      </c>
      <c r="T1377" s="6"/>
    </row>
    <row r="1378" spans="1:20" x14ac:dyDescent="0.25">
      <c r="A1378" s="5">
        <f>1371</f>
      </c>
      <c r="B1378" s="5" t="s">
        <v>1397</v>
      </c>
      <c r="C1378" s="5" t="s">
        <v>26</v>
      </c>
      <c r="D1378" s="5" t="s">
        <v>675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10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6">
        <f>1372</f>
      </c>
      <c r="B1379" s="6" t="s">
        <v>1398</v>
      </c>
      <c r="C1379" s="6" t="s">
        <v>26</v>
      </c>
      <c r="D1379" s="6" t="s">
        <v>675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10</v>
      </c>
      <c r="Q1379" s="6">
        <v>0</v>
      </c>
      <c r="R1379" s="6">
        <v>0</v>
      </c>
      <c r="S1379" s="6" t="s">
        <v>26</v>
      </c>
      <c r="T1379" s="6"/>
    </row>
    <row r="1380" spans="1:20" x14ac:dyDescent="0.25">
      <c r="A1380" s="5">
        <f>1373</f>
      </c>
      <c r="B1380" s="5" t="s">
        <v>1399</v>
      </c>
      <c r="C1380" s="5" t="s">
        <v>26</v>
      </c>
      <c r="D1380" s="5" t="s">
        <v>675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10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6">
        <f>1374</f>
      </c>
      <c r="B1381" s="6" t="s">
        <v>1400</v>
      </c>
      <c r="C1381" s="6" t="s">
        <v>26</v>
      </c>
      <c r="D1381" s="6" t="s">
        <v>675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10</v>
      </c>
      <c r="Q1381" s="6">
        <v>0</v>
      </c>
      <c r="R1381" s="6">
        <v>0</v>
      </c>
      <c r="S1381" s="6" t="s">
        <v>26</v>
      </c>
      <c r="T1381" s="6"/>
    </row>
    <row r="1382" spans="1:20" x14ac:dyDescent="0.25">
      <c r="A1382" s="5">
        <f>1375</f>
      </c>
      <c r="B1382" s="5" t="s">
        <v>1401</v>
      </c>
      <c r="C1382" s="5" t="s">
        <v>26</v>
      </c>
      <c r="D1382" s="5" t="s">
        <v>675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10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6">
        <f>1376</f>
      </c>
      <c r="B1383" s="6" t="s">
        <v>1402</v>
      </c>
      <c r="C1383" s="6" t="s">
        <v>26</v>
      </c>
      <c r="D1383" s="6" t="s">
        <v>675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10</v>
      </c>
      <c r="Q1383" s="6">
        <v>0</v>
      </c>
      <c r="R1383" s="6">
        <v>0</v>
      </c>
      <c r="S1383" s="6" t="s">
        <v>26</v>
      </c>
      <c r="T1383" s="6"/>
    </row>
    <row r="1384" spans="1:20" x14ac:dyDescent="0.25">
      <c r="A1384" s="5">
        <f>1377</f>
      </c>
      <c r="B1384" s="5" t="s">
        <v>1403</v>
      </c>
      <c r="C1384" s="5" t="s">
        <v>26</v>
      </c>
      <c r="D1384" s="5" t="s">
        <v>675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10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6">
        <f>1378</f>
      </c>
      <c r="B1385" s="6" t="s">
        <v>1404</v>
      </c>
      <c r="C1385" s="6" t="s">
        <v>26</v>
      </c>
      <c r="D1385" s="6" t="s">
        <v>675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10</v>
      </c>
      <c r="Q1385" s="6">
        <v>0</v>
      </c>
      <c r="R1385" s="6">
        <v>0</v>
      </c>
      <c r="S1385" s="6" t="s">
        <v>26</v>
      </c>
      <c r="T1385" s="6"/>
    </row>
    <row r="1386" spans="1:20" x14ac:dyDescent="0.25">
      <c r="A1386" s="5">
        <f>1379</f>
      </c>
      <c r="B1386" s="5" t="s">
        <v>1405</v>
      </c>
      <c r="C1386" s="5" t="s">
        <v>26</v>
      </c>
      <c r="D1386" s="5" t="s">
        <v>675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10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6">
        <f>1380</f>
      </c>
      <c r="B1387" s="6" t="s">
        <v>1406</v>
      </c>
      <c r="C1387" s="6" t="s">
        <v>26</v>
      </c>
      <c r="D1387" s="6" t="s">
        <v>675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10</v>
      </c>
      <c r="Q1387" s="6">
        <v>0</v>
      </c>
      <c r="R1387" s="6">
        <v>0</v>
      </c>
      <c r="S1387" s="6" t="s">
        <v>26</v>
      </c>
      <c r="T1387" s="6"/>
    </row>
    <row r="1388" spans="1:20" x14ac:dyDescent="0.25">
      <c r="A1388" s="5">
        <f>1381</f>
      </c>
      <c r="B1388" s="5" t="s">
        <v>1407</v>
      </c>
      <c r="C1388" s="5" t="s">
        <v>26</v>
      </c>
      <c r="D1388" s="5" t="s">
        <v>675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10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6">
        <f>1382</f>
      </c>
      <c r="B1389" s="6" t="s">
        <v>1408</v>
      </c>
      <c r="C1389" s="6" t="s">
        <v>26</v>
      </c>
      <c r="D1389" s="6" t="s">
        <v>675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10</v>
      </c>
      <c r="Q1389" s="6">
        <v>0</v>
      </c>
      <c r="R1389" s="6">
        <v>0</v>
      </c>
      <c r="S1389" s="6" t="s">
        <v>26</v>
      </c>
      <c r="T1389" s="6"/>
    </row>
    <row r="1390" spans="1:20" x14ac:dyDescent="0.25">
      <c r="A1390" s="5">
        <f>1383</f>
      </c>
      <c r="B1390" s="5" t="s">
        <v>1409</v>
      </c>
      <c r="C1390" s="5" t="s">
        <v>26</v>
      </c>
      <c r="D1390" s="5" t="s">
        <v>675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10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6">
        <f>1384</f>
      </c>
      <c r="B1391" s="6" t="s">
        <v>1410</v>
      </c>
      <c r="C1391" s="6" t="s">
        <v>26</v>
      </c>
      <c r="D1391" s="6" t="s">
        <v>675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10</v>
      </c>
      <c r="Q1391" s="6">
        <v>0</v>
      </c>
      <c r="R1391" s="6">
        <v>0</v>
      </c>
      <c r="S1391" s="6" t="s">
        <v>26</v>
      </c>
      <c r="T1391" s="6"/>
    </row>
    <row r="1392" spans="1:20" x14ac:dyDescent="0.25">
      <c r="A1392" s="5">
        <f>1385</f>
      </c>
      <c r="B1392" s="5" t="s">
        <v>1411</v>
      </c>
      <c r="C1392" s="5" t="s">
        <v>26</v>
      </c>
      <c r="D1392" s="5" t="s">
        <v>675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10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6">
        <f>1386</f>
      </c>
      <c r="B1393" s="6" t="s">
        <v>1412</v>
      </c>
      <c r="C1393" s="6" t="s">
        <v>26</v>
      </c>
      <c r="D1393" s="6" t="s">
        <v>675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10</v>
      </c>
      <c r="Q1393" s="6">
        <v>0</v>
      </c>
      <c r="R1393" s="6">
        <v>0</v>
      </c>
      <c r="S1393" s="6" t="s">
        <v>26</v>
      </c>
      <c r="T1393" s="6"/>
    </row>
    <row r="1394" spans="1:20" x14ac:dyDescent="0.25">
      <c r="A1394" s="5">
        <f>1387</f>
      </c>
      <c r="B1394" s="5" t="s">
        <v>1413</v>
      </c>
      <c r="C1394" s="5" t="s">
        <v>26</v>
      </c>
      <c r="D1394" s="5" t="s">
        <v>675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10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6">
        <f>1388</f>
      </c>
      <c r="B1395" s="6" t="s">
        <v>1414</v>
      </c>
      <c r="C1395" s="6" t="s">
        <v>26</v>
      </c>
      <c r="D1395" s="6" t="s">
        <v>675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10</v>
      </c>
      <c r="Q1395" s="6">
        <v>0</v>
      </c>
      <c r="R1395" s="6">
        <v>0</v>
      </c>
      <c r="S1395" s="6" t="s">
        <v>26</v>
      </c>
      <c r="T1395" s="6"/>
    </row>
    <row r="1396" spans="1:20" x14ac:dyDescent="0.25">
      <c r="A1396" s="5">
        <f>1389</f>
      </c>
      <c r="B1396" s="5" t="s">
        <v>1415</v>
      </c>
      <c r="C1396" s="5" t="s">
        <v>26</v>
      </c>
      <c r="D1396" s="5" t="s">
        <v>675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10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6">
        <f>1390</f>
      </c>
      <c r="B1397" s="6" t="s">
        <v>1416</v>
      </c>
      <c r="C1397" s="6" t="s">
        <v>26</v>
      </c>
      <c r="D1397" s="6" t="s">
        <v>675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10</v>
      </c>
      <c r="Q1397" s="6">
        <v>0</v>
      </c>
      <c r="R1397" s="6">
        <v>0</v>
      </c>
      <c r="S1397" s="6" t="s">
        <v>26</v>
      </c>
      <c r="T1397" s="6"/>
    </row>
    <row r="1398" spans="1:20" x14ac:dyDescent="0.25">
      <c r="A1398" s="5">
        <f>1391</f>
      </c>
      <c r="B1398" s="5" t="s">
        <v>1417</v>
      </c>
      <c r="C1398" s="5" t="s">
        <v>26</v>
      </c>
      <c r="D1398" s="5" t="s">
        <v>675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10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6">
        <f>1392</f>
      </c>
      <c r="B1399" s="6" t="s">
        <v>1418</v>
      </c>
      <c r="C1399" s="6" t="s">
        <v>26</v>
      </c>
      <c r="D1399" s="6" t="s">
        <v>675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10</v>
      </c>
      <c r="Q1399" s="6">
        <v>0</v>
      </c>
      <c r="R1399" s="6">
        <v>0</v>
      </c>
      <c r="S1399" s="6" t="s">
        <v>26</v>
      </c>
      <c r="T1399" s="6"/>
    </row>
    <row r="1400" spans="1:20" x14ac:dyDescent="0.25">
      <c r="A1400" s="5">
        <f>1393</f>
      </c>
      <c r="B1400" s="5" t="s">
        <v>1419</v>
      </c>
      <c r="C1400" s="5" t="s">
        <v>26</v>
      </c>
      <c r="D1400" s="5" t="s">
        <v>675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10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6">
        <f>1394</f>
      </c>
      <c r="B1401" s="6" t="s">
        <v>1420</v>
      </c>
      <c r="C1401" s="6" t="s">
        <v>26</v>
      </c>
      <c r="D1401" s="6" t="s">
        <v>675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10</v>
      </c>
      <c r="Q1401" s="6">
        <v>0</v>
      </c>
      <c r="R1401" s="6">
        <v>0</v>
      </c>
      <c r="S1401" s="6" t="s">
        <v>26</v>
      </c>
      <c r="T1401" s="6"/>
    </row>
    <row r="1402" spans="1:20" x14ac:dyDescent="0.25">
      <c r="A1402" s="5">
        <f>1395</f>
      </c>
      <c r="B1402" s="5" t="s">
        <v>1421</v>
      </c>
      <c r="C1402" s="5" t="s">
        <v>26</v>
      </c>
      <c r="D1402" s="5" t="s">
        <v>675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10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6">
        <f>1396</f>
      </c>
      <c r="B1403" s="6" t="s">
        <v>1422</v>
      </c>
      <c r="C1403" s="6" t="s">
        <v>26</v>
      </c>
      <c r="D1403" s="6" t="s">
        <v>675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10</v>
      </c>
      <c r="Q1403" s="6">
        <v>0</v>
      </c>
      <c r="R1403" s="6">
        <v>0</v>
      </c>
      <c r="S1403" s="6" t="s">
        <v>26</v>
      </c>
      <c r="T1403" s="6"/>
    </row>
    <row r="1404" spans="1:20" x14ac:dyDescent="0.25">
      <c r="A1404" s="5">
        <f>1397</f>
      </c>
      <c r="B1404" s="5" t="s">
        <v>1423</v>
      </c>
      <c r="C1404" s="5" t="s">
        <v>26</v>
      </c>
      <c r="D1404" s="5" t="s">
        <v>675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10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6">
        <f>1398</f>
      </c>
      <c r="B1405" s="6" t="s">
        <v>1424</v>
      </c>
      <c r="C1405" s="6" t="s">
        <v>26</v>
      </c>
      <c r="D1405" s="6" t="s">
        <v>675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10</v>
      </c>
      <c r="Q1405" s="6">
        <v>0</v>
      </c>
      <c r="R1405" s="6">
        <v>0</v>
      </c>
      <c r="S1405" s="6" t="s">
        <v>26</v>
      </c>
      <c r="T1405" s="6"/>
    </row>
    <row r="1406" spans="1:20" x14ac:dyDescent="0.25">
      <c r="A1406" s="5">
        <f>1399</f>
      </c>
      <c r="B1406" s="5" t="s">
        <v>1425</v>
      </c>
      <c r="C1406" s="5" t="s">
        <v>26</v>
      </c>
      <c r="D1406" s="5" t="s">
        <v>675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10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6">
        <f>1400</f>
      </c>
      <c r="B1407" s="6" t="s">
        <v>1426</v>
      </c>
      <c r="C1407" s="6" t="s">
        <v>26</v>
      </c>
      <c r="D1407" s="6" t="s">
        <v>675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10</v>
      </c>
      <c r="Q1407" s="6">
        <v>0</v>
      </c>
      <c r="R1407" s="6">
        <v>0</v>
      </c>
      <c r="S1407" s="6" t="s">
        <v>26</v>
      </c>
      <c r="T1407" s="6"/>
    </row>
    <row r="1408" spans="1:20" x14ac:dyDescent="0.25">
      <c r="A1408" s="5">
        <f>1401</f>
      </c>
      <c r="B1408" s="5" t="s">
        <v>1427</v>
      </c>
      <c r="C1408" s="5" t="s">
        <v>26</v>
      </c>
      <c r="D1408" s="5" t="s">
        <v>675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10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6">
        <f>1402</f>
      </c>
      <c r="B1409" s="6" t="s">
        <v>1428</v>
      </c>
      <c r="C1409" s="6" t="s">
        <v>26</v>
      </c>
      <c r="D1409" s="6" t="s">
        <v>675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10</v>
      </c>
      <c r="Q1409" s="6">
        <v>0</v>
      </c>
      <c r="R1409" s="6">
        <v>0</v>
      </c>
      <c r="S1409" s="6" t="s">
        <v>26</v>
      </c>
      <c r="T1409" s="6"/>
    </row>
    <row r="1410" spans="1:20" x14ac:dyDescent="0.25">
      <c r="A1410" s="5">
        <f>1403</f>
      </c>
      <c r="B1410" s="5" t="s">
        <v>1429</v>
      </c>
      <c r="C1410" s="5" t="s">
        <v>26</v>
      </c>
      <c r="D1410" s="5" t="s">
        <v>675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10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6">
        <f>1404</f>
      </c>
      <c r="B1411" s="6" t="s">
        <v>1430</v>
      </c>
      <c r="C1411" s="6" t="s">
        <v>26</v>
      </c>
      <c r="D1411" s="6" t="s">
        <v>675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10</v>
      </c>
      <c r="Q1411" s="6">
        <v>0</v>
      </c>
      <c r="R1411" s="6">
        <v>0</v>
      </c>
      <c r="S1411" s="6" t="s">
        <v>26</v>
      </c>
      <c r="T1411" s="6"/>
    </row>
    <row r="1412" spans="1:20" x14ac:dyDescent="0.25">
      <c r="A1412" s="5">
        <f>1405</f>
      </c>
      <c r="B1412" s="5" t="s">
        <v>1431</v>
      </c>
      <c r="C1412" s="5" t="s">
        <v>26</v>
      </c>
      <c r="D1412" s="5" t="s">
        <v>675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10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6">
        <f>1406</f>
      </c>
      <c r="B1413" s="6" t="s">
        <v>1432</v>
      </c>
      <c r="C1413" s="6" t="s">
        <v>26</v>
      </c>
      <c r="D1413" s="6" t="s">
        <v>675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10</v>
      </c>
      <c r="Q1413" s="6">
        <v>0</v>
      </c>
      <c r="R1413" s="6">
        <v>0</v>
      </c>
      <c r="S1413" s="6" t="s">
        <v>26</v>
      </c>
      <c r="T1413" s="6"/>
    </row>
    <row r="1414" spans="1:20" x14ac:dyDescent="0.25">
      <c r="A1414" s="5">
        <f>1407</f>
      </c>
      <c r="B1414" s="5" t="s">
        <v>1433</v>
      </c>
      <c r="C1414" s="5" t="s">
        <v>26</v>
      </c>
      <c r="D1414" s="5" t="s">
        <v>675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10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6">
        <f>1408</f>
      </c>
      <c r="B1415" s="6" t="s">
        <v>1434</v>
      </c>
      <c r="C1415" s="6" t="s">
        <v>26</v>
      </c>
      <c r="D1415" s="6" t="s">
        <v>675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10</v>
      </c>
      <c r="Q1415" s="6">
        <v>0</v>
      </c>
      <c r="R1415" s="6">
        <v>0</v>
      </c>
      <c r="S1415" s="6" t="s">
        <v>26</v>
      </c>
      <c r="T1415" s="6"/>
    </row>
    <row r="1416" spans="1:20" x14ac:dyDescent="0.25">
      <c r="A1416" s="5">
        <f>1409</f>
      </c>
      <c r="B1416" s="5" t="s">
        <v>1435</v>
      </c>
      <c r="C1416" s="5" t="s">
        <v>26</v>
      </c>
      <c r="D1416" s="5" t="s">
        <v>675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10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6">
        <f>1410</f>
      </c>
      <c r="B1417" s="6" t="s">
        <v>1436</v>
      </c>
      <c r="C1417" s="6" t="s">
        <v>26</v>
      </c>
      <c r="D1417" s="6" t="s">
        <v>675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10</v>
      </c>
      <c r="Q1417" s="6">
        <v>0</v>
      </c>
      <c r="R1417" s="6">
        <v>0</v>
      </c>
      <c r="S1417" s="6" t="s">
        <v>26</v>
      </c>
      <c r="T1417" s="6"/>
    </row>
    <row r="1418" spans="1:20" x14ac:dyDescent="0.25">
      <c r="A1418" s="5">
        <f>1411</f>
      </c>
      <c r="B1418" s="5" t="s">
        <v>1437</v>
      </c>
      <c r="C1418" s="5" t="s">
        <v>26</v>
      </c>
      <c r="D1418" s="5" t="s">
        <v>675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10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6">
        <f>1412</f>
      </c>
      <c r="B1419" s="6" t="s">
        <v>1438</v>
      </c>
      <c r="C1419" s="6" t="s">
        <v>26</v>
      </c>
      <c r="D1419" s="6" t="s">
        <v>675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10</v>
      </c>
      <c r="Q1419" s="6">
        <v>0</v>
      </c>
      <c r="R1419" s="6">
        <v>0</v>
      </c>
      <c r="S1419" s="6" t="s">
        <v>26</v>
      </c>
      <c r="T1419" s="6"/>
    </row>
    <row r="1420" spans="1:20" x14ac:dyDescent="0.25">
      <c r="A1420" s="5">
        <f>1413</f>
      </c>
      <c r="B1420" s="5" t="s">
        <v>1439</v>
      </c>
      <c r="C1420" s="5" t="s">
        <v>26</v>
      </c>
      <c r="D1420" s="5" t="s">
        <v>675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10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6">
        <f>1414</f>
      </c>
      <c r="B1421" s="6" t="s">
        <v>1440</v>
      </c>
      <c r="C1421" s="6" t="s">
        <v>26</v>
      </c>
      <c r="D1421" s="6" t="s">
        <v>675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10</v>
      </c>
      <c r="Q1421" s="6">
        <v>0</v>
      </c>
      <c r="R1421" s="6">
        <v>0</v>
      </c>
      <c r="S1421" s="6" t="s">
        <v>26</v>
      </c>
      <c r="T1421" s="6"/>
    </row>
    <row r="1422" spans="1:20" x14ac:dyDescent="0.25">
      <c r="A1422" s="5">
        <f>1415</f>
      </c>
      <c r="B1422" s="5" t="s">
        <v>1441</v>
      </c>
      <c r="C1422" s="5" t="s">
        <v>26</v>
      </c>
      <c r="D1422" s="5" t="s">
        <v>675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10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6">
        <f>1416</f>
      </c>
      <c r="B1423" s="6" t="s">
        <v>1442</v>
      </c>
      <c r="C1423" s="6" t="s">
        <v>26</v>
      </c>
      <c r="D1423" s="6" t="s">
        <v>675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10</v>
      </c>
      <c r="Q1423" s="6">
        <v>0</v>
      </c>
      <c r="R1423" s="6">
        <v>0</v>
      </c>
      <c r="S1423" s="6" t="s">
        <v>26</v>
      </c>
      <c r="T1423" s="6"/>
    </row>
    <row r="1424" spans="1:20" x14ac:dyDescent="0.25">
      <c r="A1424" s="5">
        <f>1417</f>
      </c>
      <c r="B1424" s="5" t="s">
        <v>1443</v>
      </c>
      <c r="C1424" s="5" t="s">
        <v>26</v>
      </c>
      <c r="D1424" s="5" t="s">
        <v>675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10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6">
        <f>1418</f>
      </c>
      <c r="B1425" s="6" t="s">
        <v>1444</v>
      </c>
      <c r="C1425" s="6" t="s">
        <v>26</v>
      </c>
      <c r="D1425" s="6" t="s">
        <v>675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10</v>
      </c>
      <c r="Q1425" s="6">
        <v>0</v>
      </c>
      <c r="R1425" s="6">
        <v>0</v>
      </c>
      <c r="S1425" s="6" t="s">
        <v>26</v>
      </c>
      <c r="T1425" s="6"/>
    </row>
    <row r="1426" spans="1:20" x14ac:dyDescent="0.25">
      <c r="A1426" s="5">
        <f>1419</f>
      </c>
      <c r="B1426" s="5" t="s">
        <v>1445</v>
      </c>
      <c r="C1426" s="5" t="s">
        <v>26</v>
      </c>
      <c r="D1426" s="5" t="s">
        <v>675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10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6">
        <f>1420</f>
      </c>
      <c r="B1427" s="6" t="s">
        <v>1446</v>
      </c>
      <c r="C1427" s="6" t="s">
        <v>26</v>
      </c>
      <c r="D1427" s="6" t="s">
        <v>675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10</v>
      </c>
      <c r="Q1427" s="6">
        <v>0</v>
      </c>
      <c r="R1427" s="6">
        <v>0</v>
      </c>
      <c r="S1427" s="6" t="s">
        <v>26</v>
      </c>
      <c r="T1427" s="6"/>
    </row>
    <row r="1428" spans="1:20" x14ac:dyDescent="0.25">
      <c r="A1428" s="5">
        <f>1421</f>
      </c>
      <c r="B1428" s="5" t="s">
        <v>1447</v>
      </c>
      <c r="C1428" s="5" t="s">
        <v>26</v>
      </c>
      <c r="D1428" s="5" t="s">
        <v>675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10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6">
        <f>1422</f>
      </c>
      <c r="B1429" s="6" t="s">
        <v>1448</v>
      </c>
      <c r="C1429" s="6" t="s">
        <v>26</v>
      </c>
      <c r="D1429" s="6" t="s">
        <v>675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10</v>
      </c>
      <c r="Q1429" s="6">
        <v>0</v>
      </c>
      <c r="R1429" s="6">
        <v>0</v>
      </c>
      <c r="S1429" s="6" t="s">
        <v>26</v>
      </c>
      <c r="T1429" s="6"/>
    </row>
    <row r="1430" spans="1:20" x14ac:dyDescent="0.25">
      <c r="A1430" s="5">
        <f>1423</f>
      </c>
      <c r="B1430" s="5" t="s">
        <v>1449</v>
      </c>
      <c r="C1430" s="5" t="s">
        <v>26</v>
      </c>
      <c r="D1430" s="5" t="s">
        <v>675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10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6">
        <f>1424</f>
      </c>
      <c r="B1431" s="6" t="s">
        <v>1450</v>
      </c>
      <c r="C1431" s="6" t="s">
        <v>26</v>
      </c>
      <c r="D1431" s="6" t="s">
        <v>675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10</v>
      </c>
      <c r="Q1431" s="6">
        <v>0</v>
      </c>
      <c r="R1431" s="6">
        <v>0</v>
      </c>
      <c r="S1431" s="6" t="s">
        <v>26</v>
      </c>
      <c r="T1431" s="6"/>
    </row>
    <row r="1432" spans="1:20" x14ac:dyDescent="0.25">
      <c r="A1432" s="5">
        <f>1425</f>
      </c>
      <c r="B1432" s="5" t="s">
        <v>1451</v>
      </c>
      <c r="C1432" s="5" t="s">
        <v>26</v>
      </c>
      <c r="D1432" s="5" t="s">
        <v>675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10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6">
        <f>1426</f>
      </c>
      <c r="B1433" s="6" t="s">
        <v>1452</v>
      </c>
      <c r="C1433" s="6" t="s">
        <v>26</v>
      </c>
      <c r="D1433" s="6" t="s">
        <v>675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10</v>
      </c>
      <c r="Q1433" s="6">
        <v>0</v>
      </c>
      <c r="R1433" s="6">
        <v>0</v>
      </c>
      <c r="S1433" s="6" t="s">
        <v>26</v>
      </c>
      <c r="T1433" s="6"/>
    </row>
    <row r="1434" spans="1:20" x14ac:dyDescent="0.25">
      <c r="A1434" s="5">
        <f>1427</f>
      </c>
      <c r="B1434" s="5" t="s">
        <v>1453</v>
      </c>
      <c r="C1434" s="5" t="s">
        <v>26</v>
      </c>
      <c r="D1434" s="5" t="s">
        <v>675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10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6">
        <f>1428</f>
      </c>
      <c r="B1435" s="6" t="s">
        <v>1454</v>
      </c>
      <c r="C1435" s="6" t="s">
        <v>26</v>
      </c>
      <c r="D1435" s="6" t="s">
        <v>675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10</v>
      </c>
      <c r="Q1435" s="6">
        <v>0</v>
      </c>
      <c r="R1435" s="6">
        <v>0</v>
      </c>
      <c r="S1435" s="6" t="s">
        <v>26</v>
      </c>
      <c r="T1435" s="6"/>
    </row>
    <row r="1436" spans="1:20" x14ac:dyDescent="0.25">
      <c r="A1436" s="5">
        <f>1429</f>
      </c>
      <c r="B1436" s="5" t="s">
        <v>1455</v>
      </c>
      <c r="C1436" s="5" t="s">
        <v>26</v>
      </c>
      <c r="D1436" s="5" t="s">
        <v>675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10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6">
        <f>1430</f>
      </c>
      <c r="B1437" s="6" t="s">
        <v>1456</v>
      </c>
      <c r="C1437" s="6" t="s">
        <v>26</v>
      </c>
      <c r="D1437" s="6" t="s">
        <v>675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10</v>
      </c>
      <c r="Q1437" s="6">
        <v>0</v>
      </c>
      <c r="R1437" s="6">
        <v>0</v>
      </c>
      <c r="S1437" s="6" t="s">
        <v>26</v>
      </c>
      <c r="T1437" s="6"/>
    </row>
    <row r="1438" spans="1:20" x14ac:dyDescent="0.25">
      <c r="A1438" s="5">
        <f>1431</f>
      </c>
      <c r="B1438" s="5" t="s">
        <v>1457</v>
      </c>
      <c r="C1438" s="5" t="s">
        <v>26</v>
      </c>
      <c r="D1438" s="5" t="s">
        <v>675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10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6">
        <f>1432</f>
      </c>
      <c r="B1439" s="6" t="s">
        <v>1458</v>
      </c>
      <c r="C1439" s="6" t="s">
        <v>26</v>
      </c>
      <c r="D1439" s="6" t="s">
        <v>675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10</v>
      </c>
      <c r="Q1439" s="6">
        <v>0</v>
      </c>
      <c r="R1439" s="6">
        <v>0</v>
      </c>
      <c r="S1439" s="6" t="s">
        <v>26</v>
      </c>
      <c r="T1439" s="6"/>
    </row>
    <row r="1440" spans="1:20" x14ac:dyDescent="0.25">
      <c r="A1440" s="5">
        <f>1433</f>
      </c>
      <c r="B1440" s="5" t="s">
        <v>1459</v>
      </c>
      <c r="C1440" s="5" t="s">
        <v>26</v>
      </c>
      <c r="D1440" s="5" t="s">
        <v>675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10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6">
        <f>1434</f>
      </c>
      <c r="B1441" s="6" t="s">
        <v>1460</v>
      </c>
      <c r="C1441" s="6" t="s">
        <v>26</v>
      </c>
      <c r="D1441" s="6" t="s">
        <v>675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10</v>
      </c>
      <c r="Q1441" s="6">
        <v>0</v>
      </c>
      <c r="R1441" s="6">
        <v>0</v>
      </c>
      <c r="S1441" s="6" t="s">
        <v>26</v>
      </c>
      <c r="T1441" s="6"/>
    </row>
    <row r="1442" spans="1:20" x14ac:dyDescent="0.25">
      <c r="A1442" s="5">
        <f>1435</f>
      </c>
      <c r="B1442" s="5" t="s">
        <v>1461</v>
      </c>
      <c r="C1442" s="5" t="s">
        <v>26</v>
      </c>
      <c r="D1442" s="5" t="s">
        <v>675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10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6">
        <f>1436</f>
      </c>
      <c r="B1443" s="6" t="s">
        <v>1462</v>
      </c>
      <c r="C1443" s="6" t="s">
        <v>26</v>
      </c>
      <c r="D1443" s="6" t="s">
        <v>675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10</v>
      </c>
      <c r="Q1443" s="6">
        <v>0</v>
      </c>
      <c r="R1443" s="6">
        <v>0</v>
      </c>
      <c r="S1443" s="6" t="s">
        <v>26</v>
      </c>
      <c r="T1443" s="6"/>
    </row>
    <row r="1444" spans="1:20" x14ac:dyDescent="0.25">
      <c r="A1444" s="5">
        <f>1437</f>
      </c>
      <c r="B1444" s="5" t="s">
        <v>1463</v>
      </c>
      <c r="C1444" s="5" t="s">
        <v>26</v>
      </c>
      <c r="D1444" s="5" t="s">
        <v>675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10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6">
        <f>1438</f>
      </c>
      <c r="B1445" s="6" t="s">
        <v>1464</v>
      </c>
      <c r="C1445" s="6" t="s">
        <v>26</v>
      </c>
      <c r="D1445" s="6" t="s">
        <v>675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10</v>
      </c>
      <c r="Q1445" s="6">
        <v>0</v>
      </c>
      <c r="R1445" s="6">
        <v>0</v>
      </c>
      <c r="S1445" s="6" t="s">
        <v>26</v>
      </c>
      <c r="T1445" s="6"/>
    </row>
    <row r="1446" spans="1:20" x14ac:dyDescent="0.25">
      <c r="A1446" s="5">
        <f>1439</f>
      </c>
      <c r="B1446" s="5" t="s">
        <v>1465</v>
      </c>
      <c r="C1446" s="5" t="s">
        <v>26</v>
      </c>
      <c r="D1446" s="5" t="s">
        <v>675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10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6">
        <f>1440</f>
      </c>
      <c r="B1447" s="6" t="s">
        <v>1466</v>
      </c>
      <c r="C1447" s="6" t="s">
        <v>26</v>
      </c>
      <c r="D1447" s="6" t="s">
        <v>675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10</v>
      </c>
      <c r="Q1447" s="6">
        <v>0</v>
      </c>
      <c r="R1447" s="6">
        <v>0</v>
      </c>
      <c r="S1447" s="6" t="s">
        <v>26</v>
      </c>
      <c r="T1447" s="6"/>
    </row>
    <row r="1448" spans="1:20" x14ac:dyDescent="0.25">
      <c r="A1448" s="5">
        <f>1441</f>
      </c>
      <c r="B1448" s="5" t="s">
        <v>1467</v>
      </c>
      <c r="C1448" s="5" t="s">
        <v>26</v>
      </c>
      <c r="D1448" s="5" t="s">
        <v>675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10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6">
        <f>1442</f>
      </c>
      <c r="B1449" s="6" t="s">
        <v>1468</v>
      </c>
      <c r="C1449" s="6" t="s">
        <v>26</v>
      </c>
      <c r="D1449" s="6" t="s">
        <v>675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10</v>
      </c>
      <c r="Q1449" s="6">
        <v>0</v>
      </c>
      <c r="R1449" s="6">
        <v>0</v>
      </c>
      <c r="S1449" s="6" t="s">
        <v>26</v>
      </c>
      <c r="T1449" s="6"/>
    </row>
    <row r="1450" spans="1:20" x14ac:dyDescent="0.25">
      <c r="A1450" s="5">
        <f>1443</f>
      </c>
      <c r="B1450" s="5" t="s">
        <v>1469</v>
      </c>
      <c r="C1450" s="5" t="s">
        <v>26</v>
      </c>
      <c r="D1450" s="5" t="s">
        <v>675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10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6">
        <f>1444</f>
      </c>
      <c r="B1451" s="6" t="s">
        <v>1470</v>
      </c>
      <c r="C1451" s="6" t="s">
        <v>26</v>
      </c>
      <c r="D1451" s="6" t="s">
        <v>675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10</v>
      </c>
      <c r="Q1451" s="6">
        <v>0</v>
      </c>
      <c r="R1451" s="6">
        <v>0</v>
      </c>
      <c r="S1451" s="6" t="s">
        <v>26</v>
      </c>
      <c r="T1451" s="6"/>
    </row>
    <row r="1452" spans="1:20" x14ac:dyDescent="0.25">
      <c r="A1452" s="5">
        <f>1445</f>
      </c>
      <c r="B1452" s="5" t="s">
        <v>1471</v>
      </c>
      <c r="C1452" s="5" t="s">
        <v>26</v>
      </c>
      <c r="D1452" s="5" t="s">
        <v>675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10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6">
        <f>1446</f>
      </c>
      <c r="B1453" s="6" t="s">
        <v>1472</v>
      </c>
      <c r="C1453" s="6" t="s">
        <v>26</v>
      </c>
      <c r="D1453" s="6" t="s">
        <v>675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10</v>
      </c>
      <c r="Q1453" s="6">
        <v>0</v>
      </c>
      <c r="R1453" s="6">
        <v>0</v>
      </c>
      <c r="S1453" s="6" t="s">
        <v>26</v>
      </c>
      <c r="T1453" s="6"/>
    </row>
    <row r="1454" spans="1:20" x14ac:dyDescent="0.25">
      <c r="A1454" s="5">
        <f>1447</f>
      </c>
      <c r="B1454" s="5" t="s">
        <v>1473</v>
      </c>
      <c r="C1454" s="5" t="s">
        <v>26</v>
      </c>
      <c r="D1454" s="5" t="s">
        <v>675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10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6">
        <f>1448</f>
      </c>
      <c r="B1455" s="6" t="s">
        <v>1474</v>
      </c>
      <c r="C1455" s="6" t="s">
        <v>26</v>
      </c>
      <c r="D1455" s="6" t="s">
        <v>675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10</v>
      </c>
      <c r="Q1455" s="6">
        <v>0</v>
      </c>
      <c r="R1455" s="6">
        <v>0</v>
      </c>
      <c r="S1455" s="6" t="s">
        <v>26</v>
      </c>
      <c r="T1455" s="6"/>
    </row>
    <row r="1456" spans="1:20" x14ac:dyDescent="0.25">
      <c r="A1456" s="5">
        <f>1449</f>
      </c>
      <c r="B1456" s="5" t="s">
        <v>1475</v>
      </c>
      <c r="C1456" s="5" t="s">
        <v>26</v>
      </c>
      <c r="D1456" s="5" t="s">
        <v>675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10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6">
        <f>1450</f>
      </c>
      <c r="B1457" s="6" t="s">
        <v>1476</v>
      </c>
      <c r="C1457" s="6" t="s">
        <v>26</v>
      </c>
      <c r="D1457" s="6" t="s">
        <v>675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10</v>
      </c>
      <c r="Q1457" s="6">
        <v>0</v>
      </c>
      <c r="R1457" s="6">
        <v>0</v>
      </c>
      <c r="S1457" s="6" t="s">
        <v>26</v>
      </c>
      <c r="T1457" s="6"/>
    </row>
    <row r="1458" spans="1:20" x14ac:dyDescent="0.25">
      <c r="A1458" s="5">
        <f>1451</f>
      </c>
      <c r="B1458" s="5" t="s">
        <v>1477</v>
      </c>
      <c r="C1458" s="5" t="s">
        <v>26</v>
      </c>
      <c r="D1458" s="5" t="s">
        <v>675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10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6">
        <f>1452</f>
      </c>
      <c r="B1459" s="6" t="s">
        <v>1478</v>
      </c>
      <c r="C1459" s="6" t="s">
        <v>26</v>
      </c>
      <c r="D1459" s="6" t="s">
        <v>675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10</v>
      </c>
      <c r="Q1459" s="6">
        <v>0</v>
      </c>
      <c r="R1459" s="6">
        <v>0</v>
      </c>
      <c r="S1459" s="6" t="s">
        <v>26</v>
      </c>
      <c r="T1459" s="6"/>
    </row>
    <row r="1460" spans="1:20" x14ac:dyDescent="0.25">
      <c r="A1460" s="5">
        <f>1453</f>
      </c>
      <c r="B1460" s="5" t="s">
        <v>1479</v>
      </c>
      <c r="C1460" s="5" t="s">
        <v>26</v>
      </c>
      <c r="D1460" s="5" t="s">
        <v>675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10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6">
        <f>1454</f>
      </c>
      <c r="B1461" s="6" t="s">
        <v>1480</v>
      </c>
      <c r="C1461" s="6" t="s">
        <v>26</v>
      </c>
      <c r="D1461" s="6" t="s">
        <v>675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10</v>
      </c>
      <c r="Q1461" s="6">
        <v>0</v>
      </c>
      <c r="R1461" s="6">
        <v>0</v>
      </c>
      <c r="S1461" s="6" t="s">
        <v>26</v>
      </c>
      <c r="T1461" s="6"/>
    </row>
    <row r="1462" spans="1:20" x14ac:dyDescent="0.25">
      <c r="A1462" s="5">
        <f>1455</f>
      </c>
      <c r="B1462" s="5" t="s">
        <v>1481</v>
      </c>
      <c r="C1462" s="5" t="s">
        <v>26</v>
      </c>
      <c r="D1462" s="5" t="s">
        <v>675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10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6">
        <f>1456</f>
      </c>
      <c r="B1463" s="6" t="s">
        <v>1482</v>
      </c>
      <c r="C1463" s="6" t="s">
        <v>26</v>
      </c>
      <c r="D1463" s="6" t="s">
        <v>675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10</v>
      </c>
      <c r="Q1463" s="6">
        <v>0</v>
      </c>
      <c r="R1463" s="6">
        <v>0</v>
      </c>
      <c r="S1463" s="6" t="s">
        <v>26</v>
      </c>
      <c r="T1463" s="6"/>
    </row>
    <row r="1464" spans="1:20" x14ac:dyDescent="0.25">
      <c r="A1464" s="5">
        <f>1457</f>
      </c>
      <c r="B1464" s="5" t="s">
        <v>1483</v>
      </c>
      <c r="C1464" s="5" t="s">
        <v>26</v>
      </c>
      <c r="D1464" s="5" t="s">
        <v>675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10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6">
        <f>1458</f>
      </c>
      <c r="B1465" s="6" t="s">
        <v>1484</v>
      </c>
      <c r="C1465" s="6" t="s">
        <v>26</v>
      </c>
      <c r="D1465" s="6" t="s">
        <v>675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10</v>
      </c>
      <c r="Q1465" s="6">
        <v>0</v>
      </c>
      <c r="R1465" s="6">
        <v>0</v>
      </c>
      <c r="S1465" s="6" t="s">
        <v>26</v>
      </c>
      <c r="T1465" s="6"/>
    </row>
    <row r="1466" spans="1:20" x14ac:dyDescent="0.25">
      <c r="A1466" s="5">
        <f>1459</f>
      </c>
      <c r="B1466" s="5" t="s">
        <v>1485</v>
      </c>
      <c r="C1466" s="5" t="s">
        <v>26</v>
      </c>
      <c r="D1466" s="5" t="s">
        <v>675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10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6">
        <f>1460</f>
      </c>
      <c r="B1467" s="6" t="s">
        <v>1486</v>
      </c>
      <c r="C1467" s="6" t="s">
        <v>26</v>
      </c>
      <c r="D1467" s="6" t="s">
        <v>675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10</v>
      </c>
      <c r="Q1467" s="6">
        <v>0</v>
      </c>
      <c r="R1467" s="6">
        <v>0</v>
      </c>
      <c r="S1467" s="6" t="s">
        <v>26</v>
      </c>
      <c r="T1467" s="6"/>
    </row>
    <row r="1468" spans="1:20" x14ac:dyDescent="0.25">
      <c r="A1468" s="5">
        <f>1461</f>
      </c>
      <c r="B1468" s="5" t="s">
        <v>1487</v>
      </c>
      <c r="C1468" s="5" t="s">
        <v>26</v>
      </c>
      <c r="D1468" s="5" t="s">
        <v>675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10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6">
        <f>1462</f>
      </c>
      <c r="B1469" s="6" t="s">
        <v>1488</v>
      </c>
      <c r="C1469" s="6" t="s">
        <v>26</v>
      </c>
      <c r="D1469" s="6" t="s">
        <v>675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10</v>
      </c>
      <c r="Q1469" s="6">
        <v>0</v>
      </c>
      <c r="R1469" s="6">
        <v>0</v>
      </c>
      <c r="S1469" s="6" t="s">
        <v>26</v>
      </c>
      <c r="T1469" s="6"/>
    </row>
    <row r="1470" spans="1:20" x14ac:dyDescent="0.25">
      <c r="A1470" s="5">
        <f>1463</f>
      </c>
      <c r="B1470" s="5" t="s">
        <v>1489</v>
      </c>
      <c r="C1470" s="5" t="s">
        <v>26</v>
      </c>
      <c r="D1470" s="5" t="s">
        <v>675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10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6">
        <f>1464</f>
      </c>
      <c r="B1471" s="6" t="s">
        <v>1490</v>
      </c>
      <c r="C1471" s="6" t="s">
        <v>26</v>
      </c>
      <c r="D1471" s="6" t="s">
        <v>675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10</v>
      </c>
      <c r="Q1471" s="6">
        <v>0</v>
      </c>
      <c r="R1471" s="6">
        <v>0</v>
      </c>
      <c r="S1471" s="6" t="s">
        <v>26</v>
      </c>
      <c r="T1471" s="6"/>
    </row>
    <row r="1472" spans="1:20" x14ac:dyDescent="0.25">
      <c r="A1472" s="5">
        <f>1465</f>
      </c>
      <c r="B1472" s="5" t="s">
        <v>1491</v>
      </c>
      <c r="C1472" s="5" t="s">
        <v>26</v>
      </c>
      <c r="D1472" s="5" t="s">
        <v>675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10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6">
        <f>1466</f>
      </c>
      <c r="B1473" s="6" t="s">
        <v>1492</v>
      </c>
      <c r="C1473" s="6" t="s">
        <v>26</v>
      </c>
      <c r="D1473" s="6" t="s">
        <v>675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10</v>
      </c>
      <c r="Q1473" s="6">
        <v>0</v>
      </c>
      <c r="R1473" s="6">
        <v>0</v>
      </c>
      <c r="S1473" s="6" t="s">
        <v>26</v>
      </c>
      <c r="T1473" s="6"/>
    </row>
    <row r="1474" spans="1:20" x14ac:dyDescent="0.25">
      <c r="A1474" s="5">
        <f>1467</f>
      </c>
      <c r="B1474" s="5" t="s">
        <v>1493</v>
      </c>
      <c r="C1474" s="5" t="s">
        <v>26</v>
      </c>
      <c r="D1474" s="5" t="s">
        <v>675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10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6">
        <f>1468</f>
      </c>
      <c r="B1475" s="6" t="s">
        <v>1494</v>
      </c>
      <c r="C1475" s="6" t="s">
        <v>26</v>
      </c>
      <c r="D1475" s="6" t="s">
        <v>675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10</v>
      </c>
      <c r="Q1475" s="6">
        <v>0</v>
      </c>
      <c r="R1475" s="6">
        <v>0</v>
      </c>
      <c r="S1475" s="6" t="s">
        <v>26</v>
      </c>
      <c r="T1475" s="6"/>
    </row>
    <row r="1476" spans="1:20" x14ac:dyDescent="0.25">
      <c r="A1476" s="5">
        <f>1469</f>
      </c>
      <c r="B1476" s="5" t="s">
        <v>1495</v>
      </c>
      <c r="C1476" s="5" t="s">
        <v>26</v>
      </c>
      <c r="D1476" s="5" t="s">
        <v>675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10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6">
        <f>1470</f>
      </c>
      <c r="B1477" s="6" t="s">
        <v>1496</v>
      </c>
      <c r="C1477" s="6" t="s">
        <v>26</v>
      </c>
      <c r="D1477" s="6" t="s">
        <v>675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10</v>
      </c>
      <c r="Q1477" s="6">
        <v>0</v>
      </c>
      <c r="R1477" s="6">
        <v>0</v>
      </c>
      <c r="S1477" s="6" t="s">
        <v>26</v>
      </c>
      <c r="T1477" s="6"/>
    </row>
    <row r="1478" spans="1:20" x14ac:dyDescent="0.25">
      <c r="A1478" s="5">
        <f>1471</f>
      </c>
      <c r="B1478" s="5" t="s">
        <v>1497</v>
      </c>
      <c r="C1478" s="5" t="s">
        <v>26</v>
      </c>
      <c r="D1478" s="5" t="s">
        <v>675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10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6">
        <f>1472</f>
      </c>
      <c r="B1479" s="6" t="s">
        <v>1498</v>
      </c>
      <c r="C1479" s="6" t="s">
        <v>26</v>
      </c>
      <c r="D1479" s="6" t="s">
        <v>675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10</v>
      </c>
      <c r="Q1479" s="6">
        <v>0</v>
      </c>
      <c r="R1479" s="6">
        <v>0</v>
      </c>
      <c r="S1479" s="6" t="s">
        <v>26</v>
      </c>
      <c r="T1479" s="6"/>
    </row>
    <row r="1480" spans="1:20" x14ac:dyDescent="0.25">
      <c r="A1480" s="5">
        <f>1473</f>
      </c>
      <c r="B1480" s="5" t="s">
        <v>1499</v>
      </c>
      <c r="C1480" s="5" t="s">
        <v>26</v>
      </c>
      <c r="D1480" s="5" t="s">
        <v>675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10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6">
        <f>1474</f>
      </c>
      <c r="B1481" s="6" t="s">
        <v>1500</v>
      </c>
      <c r="C1481" s="6" t="s">
        <v>26</v>
      </c>
      <c r="D1481" s="6" t="s">
        <v>675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10</v>
      </c>
      <c r="Q1481" s="6">
        <v>0</v>
      </c>
      <c r="R1481" s="6">
        <v>0</v>
      </c>
      <c r="S1481" s="6" t="s">
        <v>26</v>
      </c>
      <c r="T1481" s="6"/>
    </row>
    <row r="1482" spans="1:20" x14ac:dyDescent="0.25">
      <c r="A1482" s="5">
        <f>1475</f>
      </c>
      <c r="B1482" s="5" t="s">
        <v>1501</v>
      </c>
      <c r="C1482" s="5" t="s">
        <v>26</v>
      </c>
      <c r="D1482" s="5" t="s">
        <v>675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10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6">
        <f>1476</f>
      </c>
      <c r="B1483" s="6" t="s">
        <v>1502</v>
      </c>
      <c r="C1483" s="6" t="s">
        <v>26</v>
      </c>
      <c r="D1483" s="6" t="s">
        <v>675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10</v>
      </c>
      <c r="Q1483" s="6">
        <v>0</v>
      </c>
      <c r="R1483" s="6">
        <v>0</v>
      </c>
      <c r="S1483" s="6" t="s">
        <v>26</v>
      </c>
      <c r="T1483" s="6"/>
    </row>
    <row r="1484" spans="1:20" x14ac:dyDescent="0.25">
      <c r="A1484" s="5">
        <f>1477</f>
      </c>
      <c r="B1484" s="5" t="s">
        <v>1503</v>
      </c>
      <c r="C1484" s="5" t="s">
        <v>26</v>
      </c>
      <c r="D1484" s="5" t="s">
        <v>675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10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6">
        <f>1478</f>
      </c>
      <c r="B1485" s="6" t="s">
        <v>1504</v>
      </c>
      <c r="C1485" s="6" t="s">
        <v>26</v>
      </c>
      <c r="D1485" s="6" t="s">
        <v>675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10</v>
      </c>
      <c r="Q1485" s="6">
        <v>0</v>
      </c>
      <c r="R1485" s="6">
        <v>0</v>
      </c>
      <c r="S1485" s="6" t="s">
        <v>26</v>
      </c>
      <c r="T1485" s="6"/>
    </row>
    <row r="1486" spans="1:20" x14ac:dyDescent="0.25">
      <c r="A1486" s="5">
        <f>1479</f>
      </c>
      <c r="B1486" s="5" t="s">
        <v>1505</v>
      </c>
      <c r="C1486" s="5" t="s">
        <v>26</v>
      </c>
      <c r="D1486" s="5" t="s">
        <v>675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10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6">
        <f>1480</f>
      </c>
      <c r="B1487" s="6" t="s">
        <v>1506</v>
      </c>
      <c r="C1487" s="6" t="s">
        <v>26</v>
      </c>
      <c r="D1487" s="6" t="s">
        <v>675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10</v>
      </c>
      <c r="Q1487" s="6">
        <v>0</v>
      </c>
      <c r="R1487" s="6">
        <v>0</v>
      </c>
      <c r="S1487" s="6" t="s">
        <v>26</v>
      </c>
      <c r="T1487" s="6"/>
    </row>
    <row r="1488" spans="1:20" x14ac:dyDescent="0.25">
      <c r="A1488" s="5">
        <f>1481</f>
      </c>
      <c r="B1488" s="5" t="s">
        <v>1507</v>
      </c>
      <c r="C1488" s="5" t="s">
        <v>26</v>
      </c>
      <c r="D1488" s="5" t="s">
        <v>675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10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6">
        <f>1482</f>
      </c>
      <c r="B1489" s="6" t="s">
        <v>1508</v>
      </c>
      <c r="C1489" s="6" t="s">
        <v>26</v>
      </c>
      <c r="D1489" s="6" t="s">
        <v>675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10</v>
      </c>
      <c r="Q1489" s="6">
        <v>0</v>
      </c>
      <c r="R1489" s="6">
        <v>0</v>
      </c>
      <c r="S1489" s="6" t="s">
        <v>26</v>
      </c>
      <c r="T1489" s="6"/>
    </row>
    <row r="1490" spans="1:20" x14ac:dyDescent="0.25">
      <c r="A1490" s="5">
        <f>1483</f>
      </c>
      <c r="B1490" s="5" t="s">
        <v>1509</v>
      </c>
      <c r="C1490" s="5" t="s">
        <v>26</v>
      </c>
      <c r="D1490" s="5" t="s">
        <v>675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10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6">
        <f>1484</f>
      </c>
      <c r="B1491" s="6" t="s">
        <v>1510</v>
      </c>
      <c r="C1491" s="6" t="s">
        <v>26</v>
      </c>
      <c r="D1491" s="6" t="s">
        <v>675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10</v>
      </c>
      <c r="Q1491" s="6">
        <v>0</v>
      </c>
      <c r="R1491" s="6">
        <v>0</v>
      </c>
      <c r="S1491" s="6" t="s">
        <v>26</v>
      </c>
      <c r="T1491" s="6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675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10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6">
        <f>1486</f>
      </c>
      <c r="B1493" s="6" t="s">
        <v>1512</v>
      </c>
      <c r="C1493" s="6" t="s">
        <v>26</v>
      </c>
      <c r="D1493" s="6" t="s">
        <v>675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10</v>
      </c>
      <c r="Q1493" s="6">
        <v>0</v>
      </c>
      <c r="R1493" s="6">
        <v>0</v>
      </c>
      <c r="S1493" s="6" t="s">
        <v>26</v>
      </c>
      <c r="T1493" s="6"/>
    </row>
    <row r="1494" spans="1:20" x14ac:dyDescent="0.25">
      <c r="A1494" s="5">
        <f>1487</f>
      </c>
      <c r="B1494" s="5" t="s">
        <v>1513</v>
      </c>
      <c r="C1494" s="5" t="s">
        <v>26</v>
      </c>
      <c r="D1494" s="5" t="s">
        <v>675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10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6">
        <f>1488</f>
      </c>
      <c r="B1495" s="6" t="s">
        <v>1514</v>
      </c>
      <c r="C1495" s="6" t="s">
        <v>26</v>
      </c>
      <c r="D1495" s="6" t="s">
        <v>675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10</v>
      </c>
      <c r="Q1495" s="6">
        <v>0</v>
      </c>
      <c r="R1495" s="6">
        <v>0</v>
      </c>
      <c r="S1495" s="6" t="s">
        <v>26</v>
      </c>
      <c r="T1495" s="6"/>
    </row>
    <row r="1496" spans="1:20" x14ac:dyDescent="0.25">
      <c r="A1496" s="5">
        <f>1489</f>
      </c>
      <c r="B1496" s="5" t="s">
        <v>1515</v>
      </c>
      <c r="C1496" s="5" t="s">
        <v>26</v>
      </c>
      <c r="D1496" s="5" t="s">
        <v>675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10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6">
        <f>1490</f>
      </c>
      <c r="B1497" s="6" t="s">
        <v>1516</v>
      </c>
      <c r="C1497" s="6" t="s">
        <v>26</v>
      </c>
      <c r="D1497" s="6" t="s">
        <v>675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10</v>
      </c>
      <c r="Q1497" s="6">
        <v>0</v>
      </c>
      <c r="R1497" s="6">
        <v>0</v>
      </c>
      <c r="S1497" s="6" t="s">
        <v>26</v>
      </c>
      <c r="T1497" s="6"/>
    </row>
    <row r="1498" spans="1:20" x14ac:dyDescent="0.25">
      <c r="A1498" s="5">
        <f>1491</f>
      </c>
      <c r="B1498" s="5" t="s">
        <v>1517</v>
      </c>
      <c r="C1498" s="5" t="s">
        <v>26</v>
      </c>
      <c r="D1498" s="5" t="s">
        <v>675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10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6">
        <f>1492</f>
      </c>
      <c r="B1499" s="6" t="s">
        <v>1518</v>
      </c>
      <c r="C1499" s="6" t="s">
        <v>26</v>
      </c>
      <c r="D1499" s="6" t="s">
        <v>675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10</v>
      </c>
      <c r="Q1499" s="6">
        <v>0</v>
      </c>
      <c r="R1499" s="6">
        <v>0</v>
      </c>
      <c r="S1499" s="6" t="s">
        <v>26</v>
      </c>
      <c r="T1499" s="6"/>
    </row>
    <row r="1500" spans="1:20" x14ac:dyDescent="0.25">
      <c r="A1500" s="5">
        <f>1493</f>
      </c>
      <c r="B1500" s="5" t="s">
        <v>1519</v>
      </c>
      <c r="C1500" s="5" t="s">
        <v>26</v>
      </c>
      <c r="D1500" s="5" t="s">
        <v>675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10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6">
        <f>1494</f>
      </c>
      <c r="B1501" s="6" t="s">
        <v>1520</v>
      </c>
      <c r="C1501" s="6" t="s">
        <v>26</v>
      </c>
      <c r="D1501" s="6" t="s">
        <v>675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10</v>
      </c>
      <c r="Q1501" s="6">
        <v>0</v>
      </c>
      <c r="R1501" s="6">
        <v>0</v>
      </c>
      <c r="S1501" s="6" t="s">
        <v>26</v>
      </c>
      <c r="T1501" s="6"/>
    </row>
    <row r="1502" spans="1:20" x14ac:dyDescent="0.25">
      <c r="A1502" s="5">
        <f>1495</f>
      </c>
      <c r="B1502" s="5" t="s">
        <v>1521</v>
      </c>
      <c r="C1502" s="5" t="s">
        <v>26</v>
      </c>
      <c r="D1502" s="5" t="s">
        <v>675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10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6">
        <f>1496</f>
      </c>
      <c r="B1503" s="6" t="s">
        <v>1522</v>
      </c>
      <c r="C1503" s="6" t="s">
        <v>26</v>
      </c>
      <c r="D1503" s="6" t="s">
        <v>675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10</v>
      </c>
      <c r="Q1503" s="6">
        <v>0</v>
      </c>
      <c r="R1503" s="6">
        <v>0</v>
      </c>
      <c r="S1503" s="6" t="s">
        <v>26</v>
      </c>
      <c r="T1503" s="6"/>
    </row>
    <row r="1504" spans="1:20" x14ac:dyDescent="0.25">
      <c r="A1504" s="5">
        <f>1497</f>
      </c>
      <c r="B1504" s="5" t="s">
        <v>1523</v>
      </c>
      <c r="C1504" s="5" t="s">
        <v>26</v>
      </c>
      <c r="D1504" s="5" t="s">
        <v>675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10</v>
      </c>
      <c r="Q1504" s="5">
        <v>0</v>
      </c>
      <c r="R1504" s="5">
        <v>0</v>
      </c>
      <c r="S1504" s="5" t="s">
        <v>26</v>
      </c>
      <c r="T1504" s="5"/>
    </row>
    <row r="1505" spans="1:20" x14ac:dyDescent="0.25">
      <c r="A1505" s="6">
        <f>1498</f>
      </c>
      <c r="B1505" s="6" t="s">
        <v>1524</v>
      </c>
      <c r="C1505" s="6" t="s">
        <v>26</v>
      </c>
      <c r="D1505" s="6" t="s">
        <v>675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10</v>
      </c>
      <c r="Q1505" s="6">
        <v>0</v>
      </c>
      <c r="R1505" s="6">
        <v>0</v>
      </c>
      <c r="S1505" s="6" t="s">
        <v>26</v>
      </c>
      <c r="T1505" s="6"/>
    </row>
    <row r="1506" spans="1:20" x14ac:dyDescent="0.25">
      <c r="A1506" s="5">
        <f>1499</f>
      </c>
      <c r="B1506" s="5" t="s">
        <v>1525</v>
      </c>
      <c r="C1506" s="5" t="s">
        <v>26</v>
      </c>
      <c r="D1506" s="5" t="s">
        <v>675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10</v>
      </c>
      <c r="Q1506" s="5">
        <v>0</v>
      </c>
      <c r="R1506" s="5">
        <v>0</v>
      </c>
      <c r="S1506" s="5" t="s">
        <v>26</v>
      </c>
      <c r="T1506" s="5"/>
    </row>
    <row r="1507" spans="1:20" x14ac:dyDescent="0.25">
      <c r="A1507" s="6">
        <f>1500</f>
      </c>
      <c r="B1507" s="6" t="s">
        <v>1526</v>
      </c>
      <c r="C1507" s="6" t="s">
        <v>26</v>
      </c>
      <c r="D1507" s="6" t="s">
        <v>675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10</v>
      </c>
      <c r="Q1507" s="6">
        <v>0</v>
      </c>
      <c r="R1507" s="6">
        <v>0</v>
      </c>
      <c r="S1507" s="6" t="s">
        <v>26</v>
      </c>
      <c r="T1507" s="6"/>
    </row>
    <row r="1508" spans="1:20" x14ac:dyDescent="0.25">
      <c r="A1508" s="5">
        <f>1501</f>
      </c>
      <c r="B1508" s="5" t="s">
        <v>1527</v>
      </c>
      <c r="C1508" s="5" t="s">
        <v>26</v>
      </c>
      <c r="D1508" s="5" t="s">
        <v>675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10</v>
      </c>
      <c r="Q1508" s="5">
        <v>0</v>
      </c>
      <c r="R1508" s="5">
        <v>0</v>
      </c>
      <c r="S1508" s="5" t="s">
        <v>26</v>
      </c>
      <c r="T1508" s="5"/>
    </row>
    <row r="1509" spans="1:20" x14ac:dyDescent="0.25">
      <c r="A1509" s="6">
        <f>1502</f>
      </c>
      <c r="B1509" s="6" t="s">
        <v>1528</v>
      </c>
      <c r="C1509" s="6" t="s">
        <v>26</v>
      </c>
      <c r="D1509" s="6" t="s">
        <v>675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10</v>
      </c>
      <c r="Q1509" s="6">
        <v>0</v>
      </c>
      <c r="R1509" s="6">
        <v>0</v>
      </c>
      <c r="S1509" s="6" t="s">
        <v>26</v>
      </c>
      <c r="T1509" s="6"/>
    </row>
    <row r="1510" spans="1:20" x14ac:dyDescent="0.25">
      <c r="A1510" s="5">
        <f>1503</f>
      </c>
      <c r="B1510" s="5" t="s">
        <v>1529</v>
      </c>
      <c r="C1510" s="5" t="s">
        <v>26</v>
      </c>
      <c r="D1510" s="5" t="s">
        <v>675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10</v>
      </c>
      <c r="Q1510" s="5">
        <v>0</v>
      </c>
      <c r="R1510" s="5">
        <v>0</v>
      </c>
      <c r="S1510" s="5" t="s">
        <v>26</v>
      </c>
      <c r="T1510" s="5"/>
    </row>
    <row r="1511" spans="1:20" x14ac:dyDescent="0.25">
      <c r="A1511" s="6">
        <f>1504</f>
      </c>
      <c r="B1511" s="6" t="s">
        <v>1530</v>
      </c>
      <c r="C1511" s="6" t="s">
        <v>26</v>
      </c>
      <c r="D1511" s="6" t="s">
        <v>675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10</v>
      </c>
      <c r="Q1511" s="6">
        <v>0</v>
      </c>
      <c r="R1511" s="6">
        <v>0</v>
      </c>
      <c r="S1511" s="6" t="s">
        <v>26</v>
      </c>
      <c r="T1511" s="6"/>
    </row>
    <row r="1512" spans="1:20" x14ac:dyDescent="0.25">
      <c r="A1512" s="5">
        <f>1505</f>
      </c>
      <c r="B1512" s="5" t="s">
        <v>1531</v>
      </c>
      <c r="C1512" s="5" t="s">
        <v>26</v>
      </c>
      <c r="D1512" s="5" t="s">
        <v>675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10</v>
      </c>
      <c r="Q1512" s="5">
        <v>0</v>
      </c>
      <c r="R1512" s="5">
        <v>0</v>
      </c>
      <c r="S1512" s="5" t="s">
        <v>26</v>
      </c>
      <c r="T1512" s="5"/>
    </row>
    <row r="1513" spans="1:20" x14ac:dyDescent="0.25">
      <c r="A1513" s="6">
        <f>1506</f>
      </c>
      <c r="B1513" s="6" t="s">
        <v>1532</v>
      </c>
      <c r="C1513" s="6" t="s">
        <v>26</v>
      </c>
      <c r="D1513" s="6" t="s">
        <v>675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10</v>
      </c>
      <c r="Q1513" s="6">
        <v>0</v>
      </c>
      <c r="R1513" s="6">
        <v>0</v>
      </c>
      <c r="S1513" s="6" t="s">
        <v>26</v>
      </c>
      <c r="T1513" s="6"/>
    </row>
    <row r="1514" spans="1:20" x14ac:dyDescent="0.25">
      <c r="A1514" s="5">
        <f>1507</f>
      </c>
      <c r="B1514" s="5" t="s">
        <v>1533</v>
      </c>
      <c r="C1514" s="5" t="s">
        <v>26</v>
      </c>
      <c r="D1514" s="5" t="s">
        <v>675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10</v>
      </c>
      <c r="Q1514" s="5">
        <v>0</v>
      </c>
      <c r="R1514" s="5">
        <v>0</v>
      </c>
      <c r="S1514" s="5" t="s">
        <v>26</v>
      </c>
      <c r="T1514" s="5"/>
    </row>
    <row r="1515" spans="1:20" x14ac:dyDescent="0.25">
      <c r="A1515" s="6">
        <f>1508</f>
      </c>
      <c r="B1515" s="6" t="s">
        <v>1534</v>
      </c>
      <c r="C1515" s="6" t="s">
        <v>26</v>
      </c>
      <c r="D1515" s="6" t="s">
        <v>675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10</v>
      </c>
      <c r="Q1515" s="6">
        <v>0</v>
      </c>
      <c r="R1515" s="6">
        <v>0</v>
      </c>
      <c r="S1515" s="6" t="s">
        <v>26</v>
      </c>
      <c r="T1515" s="6"/>
    </row>
    <row r="1516" spans="1:20" x14ac:dyDescent="0.25">
      <c r="A1516" s="5">
        <f>1509</f>
      </c>
      <c r="B1516" s="5" t="s">
        <v>1535</v>
      </c>
      <c r="C1516" s="5" t="s">
        <v>26</v>
      </c>
      <c r="D1516" s="5" t="s">
        <v>675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10</v>
      </c>
      <c r="Q1516" s="5">
        <v>0</v>
      </c>
      <c r="R1516" s="5">
        <v>0</v>
      </c>
      <c r="S1516" s="5" t="s">
        <v>26</v>
      </c>
      <c r="T1516" s="5"/>
    </row>
    <row r="1517" spans="1:20" x14ac:dyDescent="0.25">
      <c r="A1517" s="6">
        <f>1510</f>
      </c>
      <c r="B1517" s="6" t="s">
        <v>1536</v>
      </c>
      <c r="C1517" s="6" t="s">
        <v>26</v>
      </c>
      <c r="D1517" s="6" t="s">
        <v>675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10</v>
      </c>
      <c r="Q1517" s="6">
        <v>0</v>
      </c>
      <c r="R1517" s="6">
        <v>0</v>
      </c>
      <c r="S1517" s="6" t="s">
        <v>26</v>
      </c>
      <c r="T1517" s="6"/>
    </row>
    <row r="1518" spans="1:20" x14ac:dyDescent="0.25">
      <c r="A1518" s="5">
        <f>1511</f>
      </c>
      <c r="B1518" s="5" t="s">
        <v>1537</v>
      </c>
      <c r="C1518" s="5" t="s">
        <v>26</v>
      </c>
      <c r="D1518" s="5" t="s">
        <v>675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10</v>
      </c>
      <c r="Q1518" s="5">
        <v>0</v>
      </c>
      <c r="R1518" s="5">
        <v>0</v>
      </c>
      <c r="S1518" s="5" t="s">
        <v>26</v>
      </c>
      <c r="T1518" s="5"/>
    </row>
    <row r="1519" spans="1:20" x14ac:dyDescent="0.25">
      <c r="A1519" s="6">
        <f>1512</f>
      </c>
      <c r="B1519" s="6" t="s">
        <v>1538</v>
      </c>
      <c r="C1519" s="6" t="s">
        <v>26</v>
      </c>
      <c r="D1519" s="6" t="s">
        <v>675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10</v>
      </c>
      <c r="Q1519" s="6">
        <v>0</v>
      </c>
      <c r="R1519" s="6">
        <v>0</v>
      </c>
      <c r="S1519" s="6" t="s">
        <v>26</v>
      </c>
      <c r="T1519" s="6"/>
    </row>
    <row r="1520" spans="1:20" x14ac:dyDescent="0.25">
      <c r="A1520" s="5">
        <f>1513</f>
      </c>
      <c r="B1520" s="5" t="s">
        <v>1539</v>
      </c>
      <c r="C1520" s="5" t="s">
        <v>26</v>
      </c>
      <c r="D1520" s="5" t="s">
        <v>675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10</v>
      </c>
      <c r="Q1520" s="5">
        <v>0</v>
      </c>
      <c r="R1520" s="5">
        <v>0</v>
      </c>
      <c r="S1520" s="5" t="s">
        <v>26</v>
      </c>
      <c r="T1520" s="5"/>
    </row>
    <row r="1521" spans="1:20" x14ac:dyDescent="0.25">
      <c r="A1521" s="6">
        <f>1514</f>
      </c>
      <c r="B1521" s="6" t="s">
        <v>1540</v>
      </c>
      <c r="C1521" s="6" t="s">
        <v>26</v>
      </c>
      <c r="D1521" s="6" t="s">
        <v>675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10</v>
      </c>
      <c r="Q1521" s="6">
        <v>0</v>
      </c>
      <c r="R1521" s="6">
        <v>0</v>
      </c>
      <c r="S1521" s="6" t="s">
        <v>26</v>
      </c>
      <c r="T1521" s="6"/>
    </row>
    <row r="1522" spans="1:20" x14ac:dyDescent="0.25">
      <c r="A1522" s="5">
        <f>1515</f>
      </c>
      <c r="B1522" s="5" t="s">
        <v>1541</v>
      </c>
      <c r="C1522" s="5" t="s">
        <v>26</v>
      </c>
      <c r="D1522" s="5" t="s">
        <v>675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10</v>
      </c>
      <c r="Q1522" s="5">
        <v>0</v>
      </c>
      <c r="R1522" s="5">
        <v>0</v>
      </c>
      <c r="S1522" s="5" t="s">
        <v>26</v>
      </c>
      <c r="T1522" s="5"/>
    </row>
    <row r="1523" spans="1:20" x14ac:dyDescent="0.25">
      <c r="A1523" s="6">
        <f>1516</f>
      </c>
      <c r="B1523" s="6" t="s">
        <v>1542</v>
      </c>
      <c r="C1523" s="6" t="s">
        <v>26</v>
      </c>
      <c r="D1523" s="6" t="s">
        <v>675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10</v>
      </c>
      <c r="Q1523" s="6">
        <v>0</v>
      </c>
      <c r="R1523" s="6">
        <v>0</v>
      </c>
      <c r="S1523" s="6" t="s">
        <v>26</v>
      </c>
      <c r="T1523" s="6"/>
    </row>
    <row r="1524" spans="1:20" x14ac:dyDescent="0.25">
      <c r="A1524" s="5">
        <f>1517</f>
      </c>
      <c r="B1524" s="5" t="s">
        <v>1543</v>
      </c>
      <c r="C1524" s="5" t="s">
        <v>26</v>
      </c>
      <c r="D1524" s="5" t="s">
        <v>675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10</v>
      </c>
      <c r="Q1524" s="5">
        <v>0</v>
      </c>
      <c r="R1524" s="5">
        <v>0</v>
      </c>
      <c r="S1524" s="5" t="s">
        <v>26</v>
      </c>
      <c r="T1524" s="5"/>
    </row>
    <row r="1525" spans="1:20" x14ac:dyDescent="0.25">
      <c r="A1525" s="6">
        <f>1518</f>
      </c>
      <c r="B1525" s="6" t="s">
        <v>1544</v>
      </c>
      <c r="C1525" s="6" t="s">
        <v>26</v>
      </c>
      <c r="D1525" s="6" t="s">
        <v>675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10</v>
      </c>
      <c r="Q1525" s="6">
        <v>0</v>
      </c>
      <c r="R1525" s="6">
        <v>0</v>
      </c>
      <c r="S1525" s="6" t="s">
        <v>26</v>
      </c>
      <c r="T1525" s="6"/>
    </row>
    <row r="1526" spans="1:20" x14ac:dyDescent="0.25">
      <c r="A1526" s="5">
        <f>1519</f>
      </c>
      <c r="B1526" s="5" t="s">
        <v>1545</v>
      </c>
      <c r="C1526" s="5" t="s">
        <v>26</v>
      </c>
      <c r="D1526" s="5" t="s">
        <v>675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10</v>
      </c>
      <c r="Q1526" s="5">
        <v>0</v>
      </c>
      <c r="R1526" s="5">
        <v>0</v>
      </c>
      <c r="S1526" s="5" t="s">
        <v>26</v>
      </c>
      <c r="T1526" s="5"/>
    </row>
    <row r="1527" spans="1:20" x14ac:dyDescent="0.25">
      <c r="A1527" s="6">
        <f>1520</f>
      </c>
      <c r="B1527" s="6" t="s">
        <v>1546</v>
      </c>
      <c r="C1527" s="6" t="s">
        <v>26</v>
      </c>
      <c r="D1527" s="6" t="s">
        <v>675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10</v>
      </c>
      <c r="Q1527" s="6">
        <v>0</v>
      </c>
      <c r="R1527" s="6">
        <v>0</v>
      </c>
      <c r="S1527" s="6" t="s">
        <v>26</v>
      </c>
      <c r="T1527" s="6"/>
    </row>
    <row r="1528" spans="1:20" x14ac:dyDescent="0.25">
      <c r="A1528" s="5">
        <f>1521</f>
      </c>
      <c r="B1528" s="5" t="s">
        <v>1547</v>
      </c>
      <c r="C1528" s="5" t="s">
        <v>26</v>
      </c>
      <c r="D1528" s="5" t="s">
        <v>675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10</v>
      </c>
      <c r="Q1528" s="5">
        <v>0</v>
      </c>
      <c r="R1528" s="5">
        <v>0</v>
      </c>
      <c r="S1528" s="5" t="s">
        <v>26</v>
      </c>
      <c r="T1528" s="5"/>
    </row>
    <row r="1529" spans="1:20" x14ac:dyDescent="0.25">
      <c r="A1529" s="6">
        <f>1522</f>
      </c>
      <c r="B1529" s="6" t="s">
        <v>1548</v>
      </c>
      <c r="C1529" s="6" t="s">
        <v>26</v>
      </c>
      <c r="D1529" s="6" t="s">
        <v>675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10</v>
      </c>
      <c r="Q1529" s="6">
        <v>0</v>
      </c>
      <c r="R1529" s="6">
        <v>0</v>
      </c>
      <c r="S1529" s="6" t="s">
        <v>26</v>
      </c>
      <c r="T1529" s="6"/>
    </row>
    <row r="1530" spans="1:20" x14ac:dyDescent="0.25">
      <c r="A1530" s="5">
        <f>1523</f>
      </c>
      <c r="B1530" s="5" t="s">
        <v>1549</v>
      </c>
      <c r="C1530" s="5" t="s">
        <v>26</v>
      </c>
      <c r="D1530" s="5" t="s">
        <v>675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10</v>
      </c>
      <c r="Q1530" s="5">
        <v>0</v>
      </c>
      <c r="R1530" s="5">
        <v>0</v>
      </c>
      <c r="S1530" s="5" t="s">
        <v>26</v>
      </c>
      <c r="T1530" s="5"/>
    </row>
    <row r="1531" spans="1:20" x14ac:dyDescent="0.25">
      <c r="A1531" s="6">
        <f>1524</f>
      </c>
      <c r="B1531" s="6" t="s">
        <v>1550</v>
      </c>
      <c r="C1531" s="6" t="s">
        <v>26</v>
      </c>
      <c r="D1531" s="6" t="s">
        <v>675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10</v>
      </c>
      <c r="Q1531" s="6">
        <v>0</v>
      </c>
      <c r="R1531" s="6">
        <v>0</v>
      </c>
      <c r="S1531" s="6" t="s">
        <v>26</v>
      </c>
      <c r="T1531" s="6"/>
    </row>
    <row r="1532" spans="1:20" x14ac:dyDescent="0.25">
      <c r="A1532" s="5">
        <f>1525</f>
      </c>
      <c r="B1532" s="5" t="s">
        <v>1551</v>
      </c>
      <c r="C1532" s="5" t="s">
        <v>26</v>
      </c>
      <c r="D1532" s="5" t="s">
        <v>675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10</v>
      </c>
      <c r="Q1532" s="5">
        <v>0</v>
      </c>
      <c r="R1532" s="5">
        <v>0</v>
      </c>
      <c r="S1532" s="5" t="s">
        <v>26</v>
      </c>
      <c r="T1532" s="5"/>
    </row>
    <row r="1533" spans="1:20" x14ac:dyDescent="0.25">
      <c r="A1533" s="6">
        <f>1526</f>
      </c>
      <c r="B1533" s="6" t="s">
        <v>1552</v>
      </c>
      <c r="C1533" s="6" t="s">
        <v>26</v>
      </c>
      <c r="D1533" s="6" t="s">
        <v>675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10</v>
      </c>
      <c r="Q1533" s="6">
        <v>0</v>
      </c>
      <c r="R1533" s="6">
        <v>0</v>
      </c>
      <c r="S1533" s="6" t="s">
        <v>26</v>
      </c>
      <c r="T1533" s="6"/>
    </row>
    <row r="1534" spans="1:20" x14ac:dyDescent="0.25">
      <c r="A1534" s="5">
        <f>1527</f>
      </c>
      <c r="B1534" s="5" t="s">
        <v>1553</v>
      </c>
      <c r="C1534" s="5" t="s">
        <v>26</v>
      </c>
      <c r="D1534" s="5" t="s">
        <v>675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10</v>
      </c>
      <c r="Q1534" s="5">
        <v>0</v>
      </c>
      <c r="R1534" s="5">
        <v>0</v>
      </c>
      <c r="S1534" s="5" t="s">
        <v>26</v>
      </c>
      <c r="T1534" s="5"/>
    </row>
    <row r="1535" spans="1:20" x14ac:dyDescent="0.25">
      <c r="A1535" s="6">
        <f>1528</f>
      </c>
      <c r="B1535" s="6" t="s">
        <v>1554</v>
      </c>
      <c r="C1535" s="6" t="s">
        <v>26</v>
      </c>
      <c r="D1535" s="6" t="s">
        <v>675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10</v>
      </c>
      <c r="Q1535" s="6">
        <v>0</v>
      </c>
      <c r="R1535" s="6">
        <v>0</v>
      </c>
      <c r="S1535" s="6" t="s">
        <v>26</v>
      </c>
      <c r="T1535" s="6"/>
    </row>
    <row r="1536" spans="1:20" x14ac:dyDescent="0.25">
      <c r="A1536" s="5">
        <f>1529</f>
      </c>
      <c r="B1536" s="5" t="s">
        <v>1555</v>
      </c>
      <c r="C1536" s="5" t="s">
        <v>26</v>
      </c>
      <c r="D1536" s="5" t="s">
        <v>675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10</v>
      </c>
      <c r="Q1536" s="5">
        <v>0</v>
      </c>
      <c r="R1536" s="5">
        <v>0</v>
      </c>
      <c r="S1536" s="5" t="s">
        <v>26</v>
      </c>
      <c r="T1536" s="5"/>
    </row>
    <row r="1537" spans="1:20" x14ac:dyDescent="0.25">
      <c r="A1537" s="6">
        <f>1530</f>
      </c>
      <c r="B1537" s="6" t="s">
        <v>1556</v>
      </c>
      <c r="C1537" s="6" t="s">
        <v>26</v>
      </c>
      <c r="D1537" s="6" t="s">
        <v>675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10</v>
      </c>
      <c r="Q1537" s="6">
        <v>0</v>
      </c>
      <c r="R1537" s="6">
        <v>0</v>
      </c>
      <c r="S1537" s="6" t="s">
        <v>26</v>
      </c>
      <c r="T1537" s="6"/>
    </row>
    <row r="1538" spans="1:20" x14ac:dyDescent="0.25">
      <c r="A1538" s="5">
        <f>1531</f>
      </c>
      <c r="B1538" s="5" t="s">
        <v>1557</v>
      </c>
      <c r="C1538" s="5" t="s">
        <v>26</v>
      </c>
      <c r="D1538" s="5" t="s">
        <v>675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10</v>
      </c>
      <c r="Q1538" s="5">
        <v>0</v>
      </c>
      <c r="R1538" s="5">
        <v>0</v>
      </c>
      <c r="S1538" s="5" t="s">
        <v>26</v>
      </c>
      <c r="T1538" s="5"/>
    </row>
    <row r="1539" spans="1:20" x14ac:dyDescent="0.25">
      <c r="A1539" s="6">
        <f>1532</f>
      </c>
      <c r="B1539" s="6" t="s">
        <v>1558</v>
      </c>
      <c r="C1539" s="6" t="s">
        <v>26</v>
      </c>
      <c r="D1539" s="6" t="s">
        <v>675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10</v>
      </c>
      <c r="Q1539" s="6">
        <v>0</v>
      </c>
      <c r="R1539" s="6">
        <v>0</v>
      </c>
      <c r="S1539" s="6" t="s">
        <v>26</v>
      </c>
      <c r="T1539" s="6"/>
    </row>
    <row r="1540" spans="1:20" x14ac:dyDescent="0.25">
      <c r="A1540" s="5">
        <f>1533</f>
      </c>
      <c r="B1540" s="5" t="s">
        <v>1559</v>
      </c>
      <c r="C1540" s="5" t="s">
        <v>26</v>
      </c>
      <c r="D1540" s="5" t="s">
        <v>675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10</v>
      </c>
      <c r="Q1540" s="5">
        <v>0</v>
      </c>
      <c r="R1540" s="5">
        <v>0</v>
      </c>
      <c r="S1540" s="5" t="s">
        <v>26</v>
      </c>
      <c r="T1540" s="5"/>
    </row>
    <row r="1541" spans="1:20" x14ac:dyDescent="0.25">
      <c r="A1541" s="6">
        <f>1534</f>
      </c>
      <c r="B1541" s="6" t="s">
        <v>1560</v>
      </c>
      <c r="C1541" s="6" t="s">
        <v>26</v>
      </c>
      <c r="D1541" s="6" t="s">
        <v>675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10</v>
      </c>
      <c r="Q1541" s="6">
        <v>0</v>
      </c>
      <c r="R1541" s="6">
        <v>0</v>
      </c>
      <c r="S1541" s="6" t="s">
        <v>26</v>
      </c>
      <c r="T1541" s="6"/>
    </row>
    <row r="1542" spans="1:20" x14ac:dyDescent="0.25">
      <c r="A1542" s="5">
        <f>1535</f>
      </c>
      <c r="B1542" s="5" t="s">
        <v>1561</v>
      </c>
      <c r="C1542" s="5" t="s">
        <v>26</v>
      </c>
      <c r="D1542" s="5" t="s">
        <v>675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10</v>
      </c>
      <c r="Q1542" s="5">
        <v>0</v>
      </c>
      <c r="R1542" s="5">
        <v>0</v>
      </c>
      <c r="S1542" s="5" t="s">
        <v>26</v>
      </c>
      <c r="T1542" s="5"/>
    </row>
    <row r="1543" spans="1:20" x14ac:dyDescent="0.25">
      <c r="A1543" s="6">
        <f>1536</f>
      </c>
      <c r="B1543" s="6" t="s">
        <v>1562</v>
      </c>
      <c r="C1543" s="6" t="s">
        <v>26</v>
      </c>
      <c r="D1543" s="6" t="s">
        <v>675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10</v>
      </c>
      <c r="Q1543" s="6">
        <v>0</v>
      </c>
      <c r="R1543" s="6">
        <v>0</v>
      </c>
      <c r="S1543" s="6" t="s">
        <v>26</v>
      </c>
      <c r="T1543" s="6"/>
    </row>
    <row r="1544" spans="1:20" x14ac:dyDescent="0.25">
      <c r="A1544" s="5">
        <f>1537</f>
      </c>
      <c r="B1544" s="5" t="s">
        <v>1563</v>
      </c>
      <c r="C1544" s="5" t="s">
        <v>26</v>
      </c>
      <c r="D1544" s="5" t="s">
        <v>675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10</v>
      </c>
      <c r="Q1544" s="5">
        <v>0</v>
      </c>
      <c r="R1544" s="5">
        <v>0</v>
      </c>
      <c r="S1544" s="5" t="s">
        <v>26</v>
      </c>
      <c r="T1544" s="5"/>
    </row>
    <row r="1545" spans="1:20" x14ac:dyDescent="0.25">
      <c r="A1545" s="6">
        <f>1538</f>
      </c>
      <c r="B1545" s="6" t="s">
        <v>1564</v>
      </c>
      <c r="C1545" s="6" t="s">
        <v>26</v>
      </c>
      <c r="D1545" s="6" t="s">
        <v>675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10</v>
      </c>
      <c r="Q1545" s="6">
        <v>0</v>
      </c>
      <c r="R1545" s="6">
        <v>0</v>
      </c>
      <c r="S1545" s="6" t="s">
        <v>26</v>
      </c>
      <c r="T1545" s="6"/>
    </row>
    <row r="1546" spans="1:20" x14ac:dyDescent="0.25">
      <c r="A1546" s="5">
        <f>1539</f>
      </c>
      <c r="B1546" s="5" t="s">
        <v>1565</v>
      </c>
      <c r="C1546" s="5" t="s">
        <v>26</v>
      </c>
      <c r="D1546" s="5" t="s">
        <v>675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10</v>
      </c>
      <c r="Q1546" s="5">
        <v>0</v>
      </c>
      <c r="R1546" s="5">
        <v>0</v>
      </c>
      <c r="S1546" s="5" t="s">
        <v>26</v>
      </c>
      <c r="T1546" s="5"/>
    </row>
    <row r="1547" spans="1:20" x14ac:dyDescent="0.25">
      <c r="A1547" s="6">
        <f>1540</f>
      </c>
      <c r="B1547" s="6" t="s">
        <v>1566</v>
      </c>
      <c r="C1547" s="6" t="s">
        <v>26</v>
      </c>
      <c r="D1547" s="6" t="s">
        <v>675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10</v>
      </c>
      <c r="Q1547" s="6">
        <v>0</v>
      </c>
      <c r="R1547" s="6">
        <v>0</v>
      </c>
      <c r="S1547" s="6" t="s">
        <v>26</v>
      </c>
      <c r="T1547" s="6"/>
    </row>
    <row r="1548" spans="1:20" x14ac:dyDescent="0.25">
      <c r="A1548" s="5">
        <f>1541</f>
      </c>
      <c r="B1548" s="5" t="s">
        <v>1567</v>
      </c>
      <c r="C1548" s="5" t="s">
        <v>26</v>
      </c>
      <c r="D1548" s="5" t="s">
        <v>675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10</v>
      </c>
      <c r="Q1548" s="5">
        <v>0</v>
      </c>
      <c r="R1548" s="5">
        <v>0</v>
      </c>
      <c r="S1548" s="5" t="s">
        <v>26</v>
      </c>
      <c r="T1548" s="5"/>
    </row>
    <row r="1549" spans="1:20" x14ac:dyDescent="0.25">
      <c r="A1549" s="6">
        <f>1542</f>
      </c>
      <c r="B1549" s="6" t="s">
        <v>1568</v>
      </c>
      <c r="C1549" s="6" t="s">
        <v>26</v>
      </c>
      <c r="D1549" s="6" t="s">
        <v>675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10</v>
      </c>
      <c r="Q1549" s="6">
        <v>0</v>
      </c>
      <c r="R1549" s="6">
        <v>0</v>
      </c>
      <c r="S1549" s="6" t="s">
        <v>26</v>
      </c>
      <c r="T1549" s="6"/>
    </row>
    <row r="1550" spans="1:20" x14ac:dyDescent="0.25">
      <c r="A1550" s="5">
        <f>1543</f>
      </c>
      <c r="B1550" s="5" t="s">
        <v>1569</v>
      </c>
      <c r="C1550" s="5" t="s">
        <v>26</v>
      </c>
      <c r="D1550" s="5" t="s">
        <v>675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10</v>
      </c>
      <c r="Q1550" s="5">
        <v>0</v>
      </c>
      <c r="R1550" s="5">
        <v>0</v>
      </c>
      <c r="S1550" s="5" t="s">
        <v>26</v>
      </c>
      <c r="T1550" s="5"/>
    </row>
    <row r="1551" spans="1:20" x14ac:dyDescent="0.25">
      <c r="A1551" s="6">
        <f>1544</f>
      </c>
      <c r="B1551" s="6" t="s">
        <v>1570</v>
      </c>
      <c r="C1551" s="6" t="s">
        <v>26</v>
      </c>
      <c r="D1551" s="6" t="s">
        <v>675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10</v>
      </c>
      <c r="Q1551" s="6">
        <v>0</v>
      </c>
      <c r="R1551" s="6">
        <v>0</v>
      </c>
      <c r="S1551" s="6" t="s">
        <v>26</v>
      </c>
      <c r="T1551" s="6"/>
    </row>
    <row r="1552" spans="1:20" x14ac:dyDescent="0.25">
      <c r="A1552" s="5">
        <f>1545</f>
      </c>
      <c r="B1552" s="5" t="s">
        <v>1571</v>
      </c>
      <c r="C1552" s="5" t="s">
        <v>26</v>
      </c>
      <c r="D1552" s="5" t="s">
        <v>675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10</v>
      </c>
      <c r="Q1552" s="5">
        <v>0</v>
      </c>
      <c r="R1552" s="5">
        <v>0</v>
      </c>
      <c r="S1552" s="5" t="s">
        <v>26</v>
      </c>
      <c r="T1552" s="5"/>
    </row>
    <row r="1553" spans="1:20" x14ac:dyDescent="0.25">
      <c r="A1553" s="6">
        <f>1546</f>
      </c>
      <c r="B1553" s="6" t="s">
        <v>1572</v>
      </c>
      <c r="C1553" s="6" t="s">
        <v>26</v>
      </c>
      <c r="D1553" s="6" t="s">
        <v>675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10</v>
      </c>
      <c r="Q1553" s="6">
        <v>0</v>
      </c>
      <c r="R1553" s="6">
        <v>0</v>
      </c>
      <c r="S1553" s="6" t="s">
        <v>26</v>
      </c>
      <c r="T1553" s="6"/>
    </row>
    <row r="1554" spans="1:20" x14ac:dyDescent="0.25">
      <c r="A1554" s="5">
        <f>1547</f>
      </c>
      <c r="B1554" s="5" t="s">
        <v>1573</v>
      </c>
      <c r="C1554" s="5" t="s">
        <v>26</v>
      </c>
      <c r="D1554" s="5" t="s">
        <v>675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10</v>
      </c>
      <c r="Q1554" s="5">
        <v>0</v>
      </c>
      <c r="R1554" s="5">
        <v>0</v>
      </c>
      <c r="S1554" s="5" t="s">
        <v>26</v>
      </c>
      <c r="T1554" s="5"/>
    </row>
    <row r="1555" spans="1:20" x14ac:dyDescent="0.25">
      <c r="A1555" s="6">
        <f>1548</f>
      </c>
      <c r="B1555" s="6" t="s">
        <v>1574</v>
      </c>
      <c r="C1555" s="6" t="s">
        <v>26</v>
      </c>
      <c r="D1555" s="6" t="s">
        <v>675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10</v>
      </c>
      <c r="Q1555" s="6">
        <v>0</v>
      </c>
      <c r="R1555" s="6">
        <v>0</v>
      </c>
      <c r="S1555" s="6" t="s">
        <v>26</v>
      </c>
      <c r="T1555" s="6"/>
    </row>
    <row r="1556" spans="1:20" x14ac:dyDescent="0.25">
      <c r="A1556" s="5">
        <f>1549</f>
      </c>
      <c r="B1556" s="5" t="s">
        <v>1575</v>
      </c>
      <c r="C1556" s="5" t="s">
        <v>26</v>
      </c>
      <c r="D1556" s="5" t="s">
        <v>675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10</v>
      </c>
      <c r="Q1556" s="5">
        <v>0</v>
      </c>
      <c r="R1556" s="5">
        <v>0</v>
      </c>
      <c r="S1556" s="5" t="s">
        <v>26</v>
      </c>
      <c r="T1556" s="5"/>
    </row>
    <row r="1557" spans="1:20" x14ac:dyDescent="0.25">
      <c r="A1557" s="6">
        <f>1550</f>
      </c>
      <c r="B1557" s="6" t="s">
        <v>1576</v>
      </c>
      <c r="C1557" s="6" t="s">
        <v>26</v>
      </c>
      <c r="D1557" s="6" t="s">
        <v>675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10</v>
      </c>
      <c r="Q1557" s="6">
        <v>0</v>
      </c>
      <c r="R1557" s="6">
        <v>0</v>
      </c>
      <c r="S1557" s="6" t="s">
        <v>26</v>
      </c>
      <c r="T1557" s="6"/>
    </row>
    <row r="1558" spans="1:20" x14ac:dyDescent="0.25">
      <c r="A1558" s="5">
        <f>1551</f>
      </c>
      <c r="B1558" s="5" t="s">
        <v>1577</v>
      </c>
      <c r="C1558" s="5" t="s">
        <v>26</v>
      </c>
      <c r="D1558" s="5" t="s">
        <v>675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10</v>
      </c>
      <c r="Q1558" s="5">
        <v>0</v>
      </c>
      <c r="R1558" s="5">
        <v>0</v>
      </c>
      <c r="S1558" s="5" t="s">
        <v>26</v>
      </c>
      <c r="T1558" s="5"/>
    </row>
    <row r="1559" spans="1:20" x14ac:dyDescent="0.25">
      <c r="A1559" s="6">
        <f>1552</f>
      </c>
      <c r="B1559" s="6" t="s">
        <v>1578</v>
      </c>
      <c r="C1559" s="6" t="s">
        <v>26</v>
      </c>
      <c r="D1559" s="6" t="s">
        <v>675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10</v>
      </c>
      <c r="Q1559" s="6">
        <v>0</v>
      </c>
      <c r="R1559" s="6">
        <v>0</v>
      </c>
      <c r="S1559" s="6" t="s">
        <v>26</v>
      </c>
      <c r="T1559" s="6"/>
    </row>
    <row r="1560" spans="1:20" x14ac:dyDescent="0.25">
      <c r="A1560" s="5">
        <f>1553</f>
      </c>
      <c r="B1560" s="5" t="s">
        <v>1579</v>
      </c>
      <c r="C1560" s="5" t="s">
        <v>26</v>
      </c>
      <c r="D1560" s="5" t="s">
        <v>675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10</v>
      </c>
      <c r="Q1560" s="5">
        <v>0</v>
      </c>
      <c r="R1560" s="5">
        <v>0</v>
      </c>
      <c r="S1560" s="5" t="s">
        <v>26</v>
      </c>
      <c r="T1560" s="5"/>
    </row>
    <row r="1561" spans="1:20" x14ac:dyDescent="0.25">
      <c r="A1561" s="6">
        <f>1554</f>
      </c>
      <c r="B1561" s="6" t="s">
        <v>1580</v>
      </c>
      <c r="C1561" s="6" t="s">
        <v>26</v>
      </c>
      <c r="D1561" s="6" t="s">
        <v>675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10</v>
      </c>
      <c r="Q1561" s="6">
        <v>0</v>
      </c>
      <c r="R1561" s="6">
        <v>0</v>
      </c>
      <c r="S1561" s="6" t="s">
        <v>26</v>
      </c>
      <c r="T1561" s="6"/>
    </row>
    <row r="1562" spans="1:20" x14ac:dyDescent="0.25">
      <c r="A1562" s="5">
        <f>1555</f>
      </c>
      <c r="B1562" s="5" t="s">
        <v>1581</v>
      </c>
      <c r="C1562" s="5" t="s">
        <v>26</v>
      </c>
      <c r="D1562" s="5" t="s">
        <v>675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10</v>
      </c>
      <c r="Q1562" s="5">
        <v>0</v>
      </c>
      <c r="R1562" s="5">
        <v>0</v>
      </c>
      <c r="S1562" s="5" t="s">
        <v>26</v>
      </c>
      <c r="T1562" s="5"/>
    </row>
    <row r="1563" spans="1:20" x14ac:dyDescent="0.25">
      <c r="A1563" s="6">
        <f>1556</f>
      </c>
      <c r="B1563" s="6" t="s">
        <v>1582</v>
      </c>
      <c r="C1563" s="6" t="s">
        <v>26</v>
      </c>
      <c r="D1563" s="6" t="s">
        <v>675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10</v>
      </c>
      <c r="Q1563" s="6">
        <v>0</v>
      </c>
      <c r="R1563" s="6">
        <v>0</v>
      </c>
      <c r="S1563" s="6" t="s">
        <v>26</v>
      </c>
      <c r="T1563" s="6"/>
    </row>
    <row r="1564" spans="1:20" x14ac:dyDescent="0.25">
      <c r="A1564" s="5">
        <f>1557</f>
      </c>
      <c r="B1564" s="5" t="s">
        <v>1583</v>
      </c>
      <c r="C1564" s="5" t="s">
        <v>26</v>
      </c>
      <c r="D1564" s="5" t="s">
        <v>675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10</v>
      </c>
      <c r="Q1564" s="5">
        <v>0</v>
      </c>
      <c r="R1564" s="5">
        <v>0</v>
      </c>
      <c r="S1564" s="5" t="s">
        <v>26</v>
      </c>
      <c r="T1564" s="5"/>
    </row>
    <row r="1565" spans="1:20" x14ac:dyDescent="0.25">
      <c r="A1565" s="6">
        <f>1558</f>
      </c>
      <c r="B1565" s="6" t="s">
        <v>1584</v>
      </c>
      <c r="C1565" s="6" t="s">
        <v>26</v>
      </c>
      <c r="D1565" s="6" t="s">
        <v>675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10</v>
      </c>
      <c r="Q1565" s="6">
        <v>0</v>
      </c>
      <c r="R1565" s="6">
        <v>0</v>
      </c>
      <c r="S1565" s="6" t="s">
        <v>26</v>
      </c>
      <c r="T1565" s="6"/>
    </row>
    <row r="1566" spans="1:20" x14ac:dyDescent="0.25">
      <c r="A1566" s="5">
        <f>1559</f>
      </c>
      <c r="B1566" s="5" t="s">
        <v>1585</v>
      </c>
      <c r="C1566" s="5" t="s">
        <v>26</v>
      </c>
      <c r="D1566" s="5" t="s">
        <v>675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10</v>
      </c>
      <c r="Q1566" s="5">
        <v>0</v>
      </c>
      <c r="R1566" s="5">
        <v>0</v>
      </c>
      <c r="S1566" s="5" t="s">
        <v>26</v>
      </c>
      <c r="T1566" s="5"/>
    </row>
    <row r="1567" spans="1:20" x14ac:dyDescent="0.25">
      <c r="A1567" s="6">
        <f>1560</f>
      </c>
      <c r="B1567" s="6" t="s">
        <v>1586</v>
      </c>
      <c r="C1567" s="6" t="s">
        <v>26</v>
      </c>
      <c r="D1567" s="6" t="s">
        <v>675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10</v>
      </c>
      <c r="Q1567" s="6">
        <v>0</v>
      </c>
      <c r="R1567" s="6">
        <v>0</v>
      </c>
      <c r="S1567" s="6" t="s">
        <v>26</v>
      </c>
      <c r="T1567" s="6"/>
    </row>
    <row r="1568" spans="1:20" x14ac:dyDescent="0.25">
      <c r="A1568" s="5">
        <f>1561</f>
      </c>
      <c r="B1568" s="5" t="s">
        <v>1587</v>
      </c>
      <c r="C1568" s="5" t="s">
        <v>26</v>
      </c>
      <c r="D1568" s="5" t="s">
        <v>675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10</v>
      </c>
      <c r="Q1568" s="5">
        <v>0</v>
      </c>
      <c r="R1568" s="5">
        <v>0</v>
      </c>
      <c r="S1568" s="5" t="s">
        <v>26</v>
      </c>
      <c r="T1568" s="5"/>
    </row>
    <row r="1569" spans="1:20" x14ac:dyDescent="0.25">
      <c r="A1569" s="6">
        <f>1562</f>
      </c>
      <c r="B1569" s="6" t="s">
        <v>1588</v>
      </c>
      <c r="C1569" s="6" t="s">
        <v>26</v>
      </c>
      <c r="D1569" s="6" t="s">
        <v>675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10</v>
      </c>
      <c r="Q1569" s="6">
        <v>0</v>
      </c>
      <c r="R1569" s="6">
        <v>0</v>
      </c>
      <c r="S1569" s="6" t="s">
        <v>26</v>
      </c>
      <c r="T1569" s="6"/>
    </row>
    <row r="1570" spans="1:20" x14ac:dyDescent="0.25">
      <c r="A1570" s="5">
        <f>1563</f>
      </c>
      <c r="B1570" s="5" t="s">
        <v>1589</v>
      </c>
      <c r="C1570" s="5" t="s">
        <v>26</v>
      </c>
      <c r="D1570" s="5" t="s">
        <v>675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10</v>
      </c>
      <c r="Q1570" s="5">
        <v>0</v>
      </c>
      <c r="R1570" s="5">
        <v>0</v>
      </c>
      <c r="S1570" s="5" t="s">
        <v>26</v>
      </c>
      <c r="T1570" s="5"/>
    </row>
    <row r="1571" spans="1:20" x14ac:dyDescent="0.25">
      <c r="A1571" s="6">
        <f>1564</f>
      </c>
      <c r="B1571" s="6" t="s">
        <v>1590</v>
      </c>
      <c r="C1571" s="6" t="s">
        <v>26</v>
      </c>
      <c r="D1571" s="6" t="s">
        <v>675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10</v>
      </c>
      <c r="Q1571" s="6">
        <v>0</v>
      </c>
      <c r="R1571" s="6">
        <v>0</v>
      </c>
      <c r="S1571" s="6" t="s">
        <v>26</v>
      </c>
      <c r="T1571" s="6"/>
    </row>
    <row r="1572" spans="1:20" x14ac:dyDescent="0.25">
      <c r="A1572" s="5">
        <f>1565</f>
      </c>
      <c r="B1572" s="5" t="s">
        <v>1591</v>
      </c>
      <c r="C1572" s="5" t="s">
        <v>26</v>
      </c>
      <c r="D1572" s="5" t="s">
        <v>675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10</v>
      </c>
      <c r="Q1572" s="5">
        <v>0</v>
      </c>
      <c r="R1572" s="5">
        <v>0</v>
      </c>
      <c r="S1572" s="5" t="s">
        <v>26</v>
      </c>
      <c r="T1572" s="5"/>
    </row>
    <row r="1573" spans="1:20" x14ac:dyDescent="0.25">
      <c r="A1573" s="6">
        <f>1566</f>
      </c>
      <c r="B1573" s="6" t="s">
        <v>1592</v>
      </c>
      <c r="C1573" s="6" t="s">
        <v>26</v>
      </c>
      <c r="D1573" s="6" t="s">
        <v>675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10</v>
      </c>
      <c r="Q1573" s="6">
        <v>0</v>
      </c>
      <c r="R1573" s="6">
        <v>0</v>
      </c>
      <c r="S1573" s="6" t="s">
        <v>26</v>
      </c>
      <c r="T1573" s="6"/>
    </row>
    <row r="1574" spans="1:20" x14ac:dyDescent="0.25">
      <c r="A1574" s="5">
        <f>1567</f>
      </c>
      <c r="B1574" s="5" t="s">
        <v>1593</v>
      </c>
      <c r="C1574" s="5" t="s">
        <v>26</v>
      </c>
      <c r="D1574" s="5" t="s">
        <v>675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10</v>
      </c>
      <c r="Q1574" s="5">
        <v>0</v>
      </c>
      <c r="R1574" s="5">
        <v>0</v>
      </c>
      <c r="S1574" s="5" t="s">
        <v>26</v>
      </c>
      <c r="T1574" s="5"/>
    </row>
    <row r="1575" spans="1:20" x14ac:dyDescent="0.25">
      <c r="A1575" s="6">
        <f>1568</f>
      </c>
      <c r="B1575" s="6" t="s">
        <v>1594</v>
      </c>
      <c r="C1575" s="6" t="s">
        <v>26</v>
      </c>
      <c r="D1575" s="6" t="s">
        <v>675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10</v>
      </c>
      <c r="Q1575" s="6">
        <v>0</v>
      </c>
      <c r="R1575" s="6">
        <v>0</v>
      </c>
      <c r="S1575" s="6" t="s">
        <v>26</v>
      </c>
      <c r="T1575" s="6"/>
    </row>
    <row r="1576" spans="1:20" x14ac:dyDescent="0.25">
      <c r="A1576" s="5">
        <f>1569</f>
      </c>
      <c r="B1576" s="5" t="s">
        <v>1595</v>
      </c>
      <c r="C1576" s="5" t="s">
        <v>26</v>
      </c>
      <c r="D1576" s="5" t="s">
        <v>675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10</v>
      </c>
      <c r="Q1576" s="5">
        <v>0</v>
      </c>
      <c r="R1576" s="5">
        <v>0</v>
      </c>
      <c r="S1576" s="5" t="s">
        <v>26</v>
      </c>
      <c r="T1576" s="5"/>
    </row>
    <row r="1577" spans="1:20" x14ac:dyDescent="0.25">
      <c r="A1577" s="6">
        <f>1570</f>
      </c>
      <c r="B1577" s="6" t="s">
        <v>1596</v>
      </c>
      <c r="C1577" s="6" t="s">
        <v>26</v>
      </c>
      <c r="D1577" s="6" t="s">
        <v>675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10</v>
      </c>
      <c r="Q1577" s="6">
        <v>0</v>
      </c>
      <c r="R1577" s="6">
        <v>0</v>
      </c>
      <c r="S1577" s="6" t="s">
        <v>26</v>
      </c>
      <c r="T1577" s="6"/>
    </row>
    <row r="1578" spans="1:20" x14ac:dyDescent="0.25">
      <c r="A1578" s="5">
        <f>1571</f>
      </c>
      <c r="B1578" s="5" t="s">
        <v>1597</v>
      </c>
      <c r="C1578" s="5" t="s">
        <v>26</v>
      </c>
      <c r="D1578" s="5" t="s">
        <v>675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10</v>
      </c>
      <c r="Q1578" s="5">
        <v>0</v>
      </c>
      <c r="R1578" s="5">
        <v>0</v>
      </c>
      <c r="S1578" s="5" t="s">
        <v>26</v>
      </c>
      <c r="T1578" s="5"/>
    </row>
    <row r="1579" spans="1:20" x14ac:dyDescent="0.25">
      <c r="A1579" s="6">
        <f>1572</f>
      </c>
      <c r="B1579" s="6" t="s">
        <v>1598</v>
      </c>
      <c r="C1579" s="6" t="s">
        <v>26</v>
      </c>
      <c r="D1579" s="6" t="s">
        <v>675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10</v>
      </c>
      <c r="Q1579" s="6">
        <v>0</v>
      </c>
      <c r="R1579" s="6">
        <v>0</v>
      </c>
      <c r="S1579" s="6" t="s">
        <v>26</v>
      </c>
      <c r="T1579" s="6"/>
    </row>
    <row r="1580" spans="1:20" x14ac:dyDescent="0.25">
      <c r="A1580" s="5">
        <f>1573</f>
      </c>
      <c r="B1580" s="5" t="s">
        <v>1599</v>
      </c>
      <c r="C1580" s="5" t="s">
        <v>26</v>
      </c>
      <c r="D1580" s="5" t="s">
        <v>675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10</v>
      </c>
      <c r="Q1580" s="5">
        <v>0</v>
      </c>
      <c r="R1580" s="5">
        <v>0</v>
      </c>
      <c r="S1580" s="5" t="s">
        <v>26</v>
      </c>
      <c r="T1580" s="5"/>
    </row>
    <row r="1581" spans="1:20" x14ac:dyDescent="0.25">
      <c r="A1581" s="6">
        <f>1574</f>
      </c>
      <c r="B1581" s="6" t="s">
        <v>1600</v>
      </c>
      <c r="C1581" s="6" t="s">
        <v>26</v>
      </c>
      <c r="D1581" s="6" t="s">
        <v>675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10</v>
      </c>
      <c r="Q1581" s="6">
        <v>0</v>
      </c>
      <c r="R1581" s="6">
        <v>0</v>
      </c>
      <c r="S1581" s="6" t="s">
        <v>26</v>
      </c>
      <c r="T1581" s="6"/>
    </row>
    <row r="1582" spans="1:20" x14ac:dyDescent="0.25">
      <c r="A1582" s="5">
        <f>1575</f>
      </c>
      <c r="B1582" s="5" t="s">
        <v>1601</v>
      </c>
      <c r="C1582" s="5" t="s">
        <v>26</v>
      </c>
      <c r="D1582" s="5" t="s">
        <v>675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10</v>
      </c>
      <c r="Q1582" s="5">
        <v>0</v>
      </c>
      <c r="R1582" s="5">
        <v>0</v>
      </c>
      <c r="S1582" s="5" t="s">
        <v>26</v>
      </c>
      <c r="T1582" s="5"/>
    </row>
    <row r="1583" spans="1:20" x14ac:dyDescent="0.25">
      <c r="A1583" s="6">
        <f>1576</f>
      </c>
      <c r="B1583" s="6" t="s">
        <v>1602</v>
      </c>
      <c r="C1583" s="6" t="s">
        <v>26</v>
      </c>
      <c r="D1583" s="6" t="s">
        <v>675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10</v>
      </c>
      <c r="Q1583" s="6">
        <v>0</v>
      </c>
      <c r="R1583" s="6">
        <v>0</v>
      </c>
      <c r="S1583" s="6" t="s">
        <v>26</v>
      </c>
      <c r="T1583" s="6"/>
    </row>
    <row r="1584" spans="1:20" x14ac:dyDescent="0.25">
      <c r="A1584" s="5">
        <f>1577</f>
      </c>
      <c r="B1584" s="5" t="s">
        <v>1603</v>
      </c>
      <c r="C1584" s="5" t="s">
        <v>26</v>
      </c>
      <c r="D1584" s="5" t="s">
        <v>675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10</v>
      </c>
      <c r="Q1584" s="5">
        <v>0</v>
      </c>
      <c r="R1584" s="5">
        <v>0</v>
      </c>
      <c r="S1584" s="5" t="s">
        <v>26</v>
      </c>
      <c r="T1584" s="5"/>
    </row>
    <row r="1585" spans="1:20" x14ac:dyDescent="0.25">
      <c r="A1585" s="6">
        <f>1578</f>
      </c>
      <c r="B1585" s="6" t="s">
        <v>1604</v>
      </c>
      <c r="C1585" s="6" t="s">
        <v>26</v>
      </c>
      <c r="D1585" s="6" t="s">
        <v>675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10</v>
      </c>
      <c r="Q1585" s="6">
        <v>0</v>
      </c>
      <c r="R1585" s="6">
        <v>0</v>
      </c>
      <c r="S1585" s="6" t="s">
        <v>26</v>
      </c>
      <c r="T1585" s="6"/>
    </row>
    <row r="1586" spans="1:20" x14ac:dyDescent="0.25">
      <c r="A1586" s="5">
        <f>1579</f>
      </c>
      <c r="B1586" s="5" t="s">
        <v>1605</v>
      </c>
      <c r="C1586" s="5" t="s">
        <v>26</v>
      </c>
      <c r="D1586" s="5" t="s">
        <v>675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10</v>
      </c>
      <c r="Q1586" s="5">
        <v>0</v>
      </c>
      <c r="R1586" s="5">
        <v>0</v>
      </c>
      <c r="S1586" s="5" t="s">
        <v>26</v>
      </c>
      <c r="T1586" s="5"/>
    </row>
    <row r="1587" spans="1:20" x14ac:dyDescent="0.25">
      <c r="A1587" s="6">
        <f>1580</f>
      </c>
      <c r="B1587" s="6" t="s">
        <v>1606</v>
      </c>
      <c r="C1587" s="6" t="s">
        <v>26</v>
      </c>
      <c r="D1587" s="6" t="s">
        <v>675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10</v>
      </c>
      <c r="Q1587" s="6">
        <v>0</v>
      </c>
      <c r="R1587" s="6">
        <v>0</v>
      </c>
      <c r="S1587" s="6" t="s">
        <v>26</v>
      </c>
      <c r="T1587" s="6"/>
    </row>
    <row r="1588" spans="1:20" x14ac:dyDescent="0.25">
      <c r="A1588" s="5">
        <f>1581</f>
      </c>
      <c r="B1588" s="5" t="s">
        <v>1607</v>
      </c>
      <c r="C1588" s="5" t="s">
        <v>26</v>
      </c>
      <c r="D1588" s="5" t="s">
        <v>675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10</v>
      </c>
      <c r="Q1588" s="5">
        <v>0</v>
      </c>
      <c r="R1588" s="5">
        <v>0</v>
      </c>
      <c r="S1588" s="5" t="s">
        <v>26</v>
      </c>
      <c r="T1588" s="5"/>
    </row>
    <row r="1589" spans="1:20" x14ac:dyDescent="0.25">
      <c r="A1589" s="6">
        <f>1582</f>
      </c>
      <c r="B1589" s="6" t="s">
        <v>1608</v>
      </c>
      <c r="C1589" s="6" t="s">
        <v>26</v>
      </c>
      <c r="D1589" s="6" t="s">
        <v>675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10</v>
      </c>
      <c r="Q1589" s="6">
        <v>0</v>
      </c>
      <c r="R1589" s="6">
        <v>0</v>
      </c>
      <c r="S1589" s="6" t="s">
        <v>26</v>
      </c>
      <c r="T1589" s="6"/>
    </row>
    <row r="1590" spans="1:20" x14ac:dyDescent="0.25">
      <c r="A1590" s="5">
        <f>1583</f>
      </c>
      <c r="B1590" s="5" t="s">
        <v>1609</v>
      </c>
      <c r="C1590" s="5" t="s">
        <v>26</v>
      </c>
      <c r="D1590" s="5" t="s">
        <v>675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10</v>
      </c>
      <c r="Q1590" s="5">
        <v>0</v>
      </c>
      <c r="R1590" s="5">
        <v>0</v>
      </c>
      <c r="S1590" s="5" t="s">
        <v>26</v>
      </c>
      <c r="T1590" s="5"/>
    </row>
    <row r="1591" spans="1:20" x14ac:dyDescent="0.25">
      <c r="A1591" s="6">
        <f>1584</f>
      </c>
      <c r="B1591" s="6" t="s">
        <v>1610</v>
      </c>
      <c r="C1591" s="6" t="s">
        <v>26</v>
      </c>
      <c r="D1591" s="6" t="s">
        <v>675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10</v>
      </c>
      <c r="Q1591" s="6">
        <v>0</v>
      </c>
      <c r="R1591" s="6">
        <v>0</v>
      </c>
      <c r="S1591" s="6" t="s">
        <v>26</v>
      </c>
      <c r="T1591" s="6"/>
    </row>
    <row r="1592" spans="1:20" x14ac:dyDescent="0.25">
      <c r="A1592" s="5">
        <f>1585</f>
      </c>
      <c r="B1592" s="5" t="s">
        <v>1611</v>
      </c>
      <c r="C1592" s="5" t="s">
        <v>26</v>
      </c>
      <c r="D1592" s="5" t="s">
        <v>675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10</v>
      </c>
      <c r="Q1592" s="5">
        <v>0</v>
      </c>
      <c r="R1592" s="5">
        <v>0</v>
      </c>
      <c r="S1592" s="5" t="s">
        <v>26</v>
      </c>
      <c r="T1592" s="5"/>
    </row>
    <row r="1593" spans="1:20" x14ac:dyDescent="0.25">
      <c r="A1593" s="6">
        <f>1586</f>
      </c>
      <c r="B1593" s="6" t="s">
        <v>1612</v>
      </c>
      <c r="C1593" s="6" t="s">
        <v>26</v>
      </c>
      <c r="D1593" s="6" t="s">
        <v>675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10</v>
      </c>
      <c r="Q1593" s="6">
        <v>0</v>
      </c>
      <c r="R1593" s="6">
        <v>0</v>
      </c>
      <c r="S1593" s="6" t="s">
        <v>26</v>
      </c>
      <c r="T1593" s="6"/>
    </row>
    <row r="1594" spans="1:20" x14ac:dyDescent="0.25">
      <c r="A1594" s="5">
        <f>1587</f>
      </c>
      <c r="B1594" s="5" t="s">
        <v>1613</v>
      </c>
      <c r="C1594" s="5" t="s">
        <v>26</v>
      </c>
      <c r="D1594" s="5" t="s">
        <v>675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10</v>
      </c>
      <c r="Q1594" s="5">
        <v>0</v>
      </c>
      <c r="R1594" s="5">
        <v>0</v>
      </c>
      <c r="S1594" s="5" t="s">
        <v>26</v>
      </c>
      <c r="T1594" s="5"/>
    </row>
    <row r="1595" spans="1:20" x14ac:dyDescent="0.25">
      <c r="A1595" s="6">
        <f>1588</f>
      </c>
      <c r="B1595" s="6" t="s">
        <v>1614</v>
      </c>
      <c r="C1595" s="6" t="s">
        <v>26</v>
      </c>
      <c r="D1595" s="6" t="s">
        <v>675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10</v>
      </c>
      <c r="Q1595" s="6">
        <v>0</v>
      </c>
      <c r="R1595" s="6">
        <v>0</v>
      </c>
      <c r="S1595" s="6" t="s">
        <v>26</v>
      </c>
      <c r="T1595" s="6"/>
    </row>
    <row r="1596" spans="1:20" x14ac:dyDescent="0.25">
      <c r="A1596" s="5">
        <f>1589</f>
      </c>
      <c r="B1596" s="5" t="s">
        <v>1615</v>
      </c>
      <c r="C1596" s="5" t="s">
        <v>26</v>
      </c>
      <c r="D1596" s="5" t="s">
        <v>675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10</v>
      </c>
      <c r="Q1596" s="5">
        <v>0</v>
      </c>
      <c r="R1596" s="5">
        <v>0</v>
      </c>
      <c r="S1596" s="5" t="s">
        <v>26</v>
      </c>
      <c r="T1596" s="5"/>
    </row>
    <row r="1597" spans="1:20" x14ac:dyDescent="0.25">
      <c r="A1597" s="6">
        <f>1590</f>
      </c>
      <c r="B1597" s="6" t="s">
        <v>1616</v>
      </c>
      <c r="C1597" s="6" t="s">
        <v>26</v>
      </c>
      <c r="D1597" s="6" t="s">
        <v>675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10</v>
      </c>
      <c r="Q1597" s="6">
        <v>0</v>
      </c>
      <c r="R1597" s="6">
        <v>0</v>
      </c>
      <c r="S1597" s="6" t="s">
        <v>26</v>
      </c>
      <c r="T1597" s="6"/>
    </row>
    <row r="1598" spans="1:20" x14ac:dyDescent="0.25">
      <c r="A1598" s="5">
        <f>1591</f>
      </c>
      <c r="B1598" s="5" t="s">
        <v>1617</v>
      </c>
      <c r="C1598" s="5" t="s">
        <v>26</v>
      </c>
      <c r="D1598" s="5" t="s">
        <v>675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10</v>
      </c>
      <c r="Q1598" s="5">
        <v>0</v>
      </c>
      <c r="R1598" s="5">
        <v>0</v>
      </c>
      <c r="S1598" s="5" t="s">
        <v>26</v>
      </c>
      <c r="T1598" s="5"/>
    </row>
    <row r="1599" spans="1:20" x14ac:dyDescent="0.25">
      <c r="A1599" s="6">
        <f>1592</f>
      </c>
      <c r="B1599" s="6" t="s">
        <v>1618</v>
      </c>
      <c r="C1599" s="6" t="s">
        <v>26</v>
      </c>
      <c r="D1599" s="6" t="s">
        <v>675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10</v>
      </c>
      <c r="Q1599" s="6">
        <v>0</v>
      </c>
      <c r="R1599" s="6">
        <v>0</v>
      </c>
      <c r="S1599" s="6" t="s">
        <v>26</v>
      </c>
      <c r="T1599" s="6"/>
    </row>
    <row r="1600" spans="1:20" x14ac:dyDescent="0.25">
      <c r="A1600" s="5">
        <f>1593</f>
      </c>
      <c r="B1600" s="5" t="s">
        <v>1619</v>
      </c>
      <c r="C1600" s="5" t="s">
        <v>26</v>
      </c>
      <c r="D1600" s="5" t="s">
        <v>675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10</v>
      </c>
      <c r="Q1600" s="5">
        <v>0</v>
      </c>
      <c r="R1600" s="5">
        <v>0</v>
      </c>
      <c r="S1600" s="5" t="s">
        <v>26</v>
      </c>
      <c r="T1600" s="5"/>
    </row>
    <row r="1601" spans="1:20" x14ac:dyDescent="0.25">
      <c r="A1601" s="6">
        <f>1594</f>
      </c>
      <c r="B1601" s="6" t="s">
        <v>1620</v>
      </c>
      <c r="C1601" s="6" t="s">
        <v>26</v>
      </c>
      <c r="D1601" s="6" t="s">
        <v>675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10</v>
      </c>
      <c r="Q1601" s="6">
        <v>0</v>
      </c>
      <c r="R1601" s="6">
        <v>0</v>
      </c>
      <c r="S1601" s="6" t="s">
        <v>26</v>
      </c>
      <c r="T1601" s="6"/>
    </row>
    <row r="1602" spans="1:20" x14ac:dyDescent="0.25">
      <c r="A1602" s="5">
        <f>1595</f>
      </c>
      <c r="B1602" s="5" t="s">
        <v>1621</v>
      </c>
      <c r="C1602" s="5" t="s">
        <v>26</v>
      </c>
      <c r="D1602" s="5" t="s">
        <v>675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10</v>
      </c>
      <c r="Q1602" s="5">
        <v>0</v>
      </c>
      <c r="R1602" s="5">
        <v>0</v>
      </c>
      <c r="S1602" s="5" t="s">
        <v>26</v>
      </c>
      <c r="T1602" s="5"/>
    </row>
    <row r="1603" spans="1:20" x14ac:dyDescent="0.25">
      <c r="A1603" s="6">
        <f>1596</f>
      </c>
      <c r="B1603" s="6" t="s">
        <v>1622</v>
      </c>
      <c r="C1603" s="6" t="s">
        <v>26</v>
      </c>
      <c r="D1603" s="6" t="s">
        <v>675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10</v>
      </c>
      <c r="Q1603" s="6">
        <v>0</v>
      </c>
      <c r="R1603" s="6">
        <v>0</v>
      </c>
      <c r="S1603" s="6" t="s">
        <v>26</v>
      </c>
      <c r="T1603" s="6"/>
    </row>
    <row r="1604" spans="1:20" x14ac:dyDescent="0.25">
      <c r="A1604" s="5">
        <f>1597</f>
      </c>
      <c r="B1604" s="5" t="s">
        <v>1623</v>
      </c>
      <c r="C1604" s="5" t="s">
        <v>26</v>
      </c>
      <c r="D1604" s="5" t="s">
        <v>675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10</v>
      </c>
      <c r="Q1604" s="5">
        <v>0</v>
      </c>
      <c r="R1604" s="5">
        <v>0</v>
      </c>
      <c r="S1604" s="5" t="s">
        <v>26</v>
      </c>
      <c r="T1604" s="5"/>
    </row>
    <row r="1605" spans="1:20" x14ac:dyDescent="0.25">
      <c r="A1605" s="6">
        <f>1598</f>
      </c>
      <c r="B1605" s="6" t="s">
        <v>1624</v>
      </c>
      <c r="C1605" s="6" t="s">
        <v>26</v>
      </c>
      <c r="D1605" s="6" t="s">
        <v>675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10</v>
      </c>
      <c r="Q1605" s="6">
        <v>0</v>
      </c>
      <c r="R1605" s="6">
        <v>0</v>
      </c>
      <c r="S1605" s="6" t="s">
        <v>26</v>
      </c>
      <c r="T1605" s="6"/>
    </row>
    <row r="1606" spans="1:20" x14ac:dyDescent="0.25">
      <c r="A1606" s="5">
        <f>1599</f>
      </c>
      <c r="B1606" s="5" t="s">
        <v>1625</v>
      </c>
      <c r="C1606" s="5" t="s">
        <v>26</v>
      </c>
      <c r="D1606" s="5" t="s">
        <v>675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10</v>
      </c>
      <c r="Q1606" s="5">
        <v>0</v>
      </c>
      <c r="R1606" s="5">
        <v>0</v>
      </c>
      <c r="S1606" s="5" t="s">
        <v>26</v>
      </c>
      <c r="T1606" s="5"/>
    </row>
    <row r="1607" spans="1:20" x14ac:dyDescent="0.25">
      <c r="A1607" s="6">
        <f>1600</f>
      </c>
      <c r="B1607" s="6" t="s">
        <v>1626</v>
      </c>
      <c r="C1607" s="6" t="s">
        <v>26</v>
      </c>
      <c r="D1607" s="6" t="s">
        <v>675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10</v>
      </c>
      <c r="Q1607" s="6">
        <v>0</v>
      </c>
      <c r="R1607" s="6">
        <v>0</v>
      </c>
      <c r="S1607" s="6" t="s">
        <v>26</v>
      </c>
      <c r="T1607" s="6"/>
    </row>
    <row r="1608" spans="1:20" x14ac:dyDescent="0.25">
      <c r="A1608" s="5">
        <f>1601</f>
      </c>
      <c r="B1608" s="5" t="s">
        <v>1627</v>
      </c>
      <c r="C1608" s="5" t="s">
        <v>26</v>
      </c>
      <c r="D1608" s="5" t="s">
        <v>675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10</v>
      </c>
      <c r="Q1608" s="5">
        <v>0</v>
      </c>
      <c r="R1608" s="5">
        <v>0</v>
      </c>
      <c r="S1608" s="5" t="s">
        <v>26</v>
      </c>
      <c r="T1608" s="5"/>
    </row>
    <row r="1609" spans="1:20" x14ac:dyDescent="0.25">
      <c r="A1609" s="6">
        <f>1602</f>
      </c>
      <c r="B1609" s="6" t="s">
        <v>1628</v>
      </c>
      <c r="C1609" s="6" t="s">
        <v>26</v>
      </c>
      <c r="D1609" s="6" t="s">
        <v>675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10</v>
      </c>
      <c r="Q1609" s="6">
        <v>0</v>
      </c>
      <c r="R1609" s="6">
        <v>0</v>
      </c>
      <c r="S1609" s="6" t="s">
        <v>26</v>
      </c>
      <c r="T1609" s="6"/>
    </row>
    <row r="1610" spans="1:20" x14ac:dyDescent="0.25">
      <c r="A1610" s="5">
        <f>1603</f>
      </c>
      <c r="B1610" s="5" t="s">
        <v>1629</v>
      </c>
      <c r="C1610" s="5" t="s">
        <v>26</v>
      </c>
      <c r="D1610" s="5" t="s">
        <v>675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10</v>
      </c>
      <c r="Q1610" s="5">
        <v>0</v>
      </c>
      <c r="R1610" s="5">
        <v>0</v>
      </c>
      <c r="S1610" s="5" t="s">
        <v>26</v>
      </c>
      <c r="T1610" s="5"/>
    </row>
    <row r="1611" spans="1:20" x14ac:dyDescent="0.25">
      <c r="A1611" s="6">
        <f>1604</f>
      </c>
      <c r="B1611" s="6" t="s">
        <v>1630</v>
      </c>
      <c r="C1611" s="6" t="s">
        <v>26</v>
      </c>
      <c r="D1611" s="6" t="s">
        <v>675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10</v>
      </c>
      <c r="Q1611" s="6">
        <v>0</v>
      </c>
      <c r="R1611" s="6">
        <v>0</v>
      </c>
      <c r="S1611" s="6" t="s">
        <v>26</v>
      </c>
      <c r="T1611" s="6"/>
    </row>
    <row r="1612" spans="1:20" x14ac:dyDescent="0.25">
      <c r="A1612" s="5">
        <f>1605</f>
      </c>
      <c r="B1612" s="5" t="s">
        <v>1631</v>
      </c>
      <c r="C1612" s="5" t="s">
        <v>26</v>
      </c>
      <c r="D1612" s="5" t="s">
        <v>675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10</v>
      </c>
      <c r="Q1612" s="5">
        <v>0</v>
      </c>
      <c r="R1612" s="5">
        <v>0</v>
      </c>
      <c r="S1612" s="5" t="s">
        <v>26</v>
      </c>
      <c r="T1612" s="5"/>
    </row>
    <row r="1613" spans="1:20" x14ac:dyDescent="0.25">
      <c r="A1613" s="6">
        <f>1606</f>
      </c>
      <c r="B1613" s="6" t="s">
        <v>1632</v>
      </c>
      <c r="C1613" s="6" t="s">
        <v>26</v>
      </c>
      <c r="D1613" s="6" t="s">
        <v>675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10</v>
      </c>
      <c r="Q1613" s="6">
        <v>0</v>
      </c>
      <c r="R1613" s="6">
        <v>0</v>
      </c>
      <c r="S1613" s="6" t="s">
        <v>26</v>
      </c>
      <c r="T1613" s="6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675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10</v>
      </c>
      <c r="Q1614" s="5">
        <v>0</v>
      </c>
      <c r="R1614" s="5">
        <v>0</v>
      </c>
      <c r="S1614" s="5" t="s">
        <v>26</v>
      </c>
      <c r="T1614" s="5"/>
    </row>
    <row r="1615" spans="1:20" x14ac:dyDescent="0.25">
      <c r="A1615" s="6">
        <f>1608</f>
      </c>
      <c r="B1615" s="6" t="s">
        <v>1634</v>
      </c>
      <c r="C1615" s="6" t="s">
        <v>26</v>
      </c>
      <c r="D1615" s="6" t="s">
        <v>675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10</v>
      </c>
      <c r="Q1615" s="6">
        <v>0</v>
      </c>
      <c r="R1615" s="6">
        <v>0</v>
      </c>
      <c r="S1615" s="6" t="s">
        <v>26</v>
      </c>
      <c r="T1615" s="6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675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10</v>
      </c>
      <c r="Q1616" s="5">
        <v>0</v>
      </c>
      <c r="R1616" s="5">
        <v>0</v>
      </c>
      <c r="S1616" s="5" t="s">
        <v>26</v>
      </c>
      <c r="T1616" s="5"/>
    </row>
    <row r="1617" spans="1:20" x14ac:dyDescent="0.25">
      <c r="A1617" s="6">
        <f>1610</f>
      </c>
      <c r="B1617" s="6" t="s">
        <v>1636</v>
      </c>
      <c r="C1617" s="6" t="s">
        <v>26</v>
      </c>
      <c r="D1617" s="6" t="s">
        <v>675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10</v>
      </c>
      <c r="Q1617" s="6">
        <v>0</v>
      </c>
      <c r="R1617" s="6">
        <v>0</v>
      </c>
      <c r="S1617" s="6" t="s">
        <v>26</v>
      </c>
      <c r="T1617" s="6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675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10</v>
      </c>
      <c r="Q1618" s="5">
        <v>0</v>
      </c>
      <c r="R1618" s="5">
        <v>0</v>
      </c>
      <c r="S1618" s="5" t="s">
        <v>26</v>
      </c>
      <c r="T1618" s="5"/>
    </row>
    <row r="1619" spans="1:20" x14ac:dyDescent="0.25">
      <c r="A1619" s="6">
        <f>1612</f>
      </c>
      <c r="B1619" s="6" t="s">
        <v>1638</v>
      </c>
      <c r="C1619" s="6" t="s">
        <v>26</v>
      </c>
      <c r="D1619" s="6" t="s">
        <v>675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10</v>
      </c>
      <c r="Q1619" s="6">
        <v>0</v>
      </c>
      <c r="R1619" s="6">
        <v>0</v>
      </c>
      <c r="S1619" s="6" t="s">
        <v>26</v>
      </c>
      <c r="T1619" s="6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675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10</v>
      </c>
      <c r="Q1620" s="5">
        <v>0</v>
      </c>
      <c r="R1620" s="5">
        <v>0</v>
      </c>
      <c r="S1620" s="5" t="s">
        <v>26</v>
      </c>
      <c r="T1620" s="5"/>
    </row>
    <row r="1621" spans="1:20" x14ac:dyDescent="0.25">
      <c r="A1621" s="6">
        <f>1614</f>
      </c>
      <c r="B1621" s="6" t="s">
        <v>1640</v>
      </c>
      <c r="C1621" s="6" t="s">
        <v>26</v>
      </c>
      <c r="D1621" s="6" t="s">
        <v>675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10</v>
      </c>
      <c r="Q1621" s="6">
        <v>0</v>
      </c>
      <c r="R1621" s="6">
        <v>0</v>
      </c>
      <c r="S1621" s="6" t="s">
        <v>26</v>
      </c>
      <c r="T1621" s="6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675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10</v>
      </c>
      <c r="Q1622" s="5">
        <v>0</v>
      </c>
      <c r="R1622" s="5">
        <v>0</v>
      </c>
      <c r="S1622" s="5" t="s">
        <v>26</v>
      </c>
      <c r="T1622" s="5"/>
    </row>
    <row r="1623" spans="1:20" x14ac:dyDescent="0.25">
      <c r="A1623" s="6">
        <f>1616</f>
      </c>
      <c r="B1623" s="6" t="s">
        <v>1642</v>
      </c>
      <c r="C1623" s="6" t="s">
        <v>26</v>
      </c>
      <c r="D1623" s="6" t="s">
        <v>675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10</v>
      </c>
      <c r="Q1623" s="6">
        <v>0</v>
      </c>
      <c r="R1623" s="6">
        <v>0</v>
      </c>
      <c r="S1623" s="6" t="s">
        <v>26</v>
      </c>
      <c r="T1623" s="6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675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10</v>
      </c>
      <c r="Q1624" s="5">
        <v>0</v>
      </c>
      <c r="R1624" s="5">
        <v>0</v>
      </c>
      <c r="S1624" s="5" t="s">
        <v>26</v>
      </c>
      <c r="T1624" s="5"/>
    </row>
    <row r="1625" spans="1:20" x14ac:dyDescent="0.25">
      <c r="A1625" s="6">
        <f>1618</f>
      </c>
      <c r="B1625" s="6" t="s">
        <v>1644</v>
      </c>
      <c r="C1625" s="6" t="s">
        <v>26</v>
      </c>
      <c r="D1625" s="6" t="s">
        <v>675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10</v>
      </c>
      <c r="Q1625" s="6">
        <v>0</v>
      </c>
      <c r="R1625" s="6">
        <v>0</v>
      </c>
      <c r="S1625" s="6" t="s">
        <v>26</v>
      </c>
      <c r="T1625" s="6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675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10</v>
      </c>
      <c r="Q1626" s="5">
        <v>0</v>
      </c>
      <c r="R1626" s="5">
        <v>0</v>
      </c>
      <c r="S1626" s="5" t="s">
        <v>26</v>
      </c>
      <c r="T1626" s="5"/>
    </row>
    <row r="1627" spans="1:20" x14ac:dyDescent="0.25">
      <c r="A1627" s="6">
        <f>1620</f>
      </c>
      <c r="B1627" s="6" t="s">
        <v>1646</v>
      </c>
      <c r="C1627" s="6" t="s">
        <v>26</v>
      </c>
      <c r="D1627" s="6" t="s">
        <v>675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10</v>
      </c>
      <c r="Q1627" s="6">
        <v>0</v>
      </c>
      <c r="R1627" s="6">
        <v>0</v>
      </c>
      <c r="S1627" s="6" t="s">
        <v>26</v>
      </c>
      <c r="T1627" s="6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675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10</v>
      </c>
      <c r="Q1628" s="5">
        <v>0</v>
      </c>
      <c r="R1628" s="5">
        <v>0</v>
      </c>
      <c r="S1628" s="5" t="s">
        <v>26</v>
      </c>
      <c r="T1628" s="5"/>
    </row>
    <row r="1629" spans="1:20" x14ac:dyDescent="0.25">
      <c r="A1629" s="6">
        <f>1622</f>
      </c>
      <c r="B1629" s="6" t="s">
        <v>1648</v>
      </c>
      <c r="C1629" s="6" t="s">
        <v>26</v>
      </c>
      <c r="D1629" s="6" t="s">
        <v>675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10</v>
      </c>
      <c r="Q1629" s="6">
        <v>0</v>
      </c>
      <c r="R1629" s="6">
        <v>0</v>
      </c>
      <c r="S1629" s="6" t="s">
        <v>26</v>
      </c>
      <c r="T1629" s="6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675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10</v>
      </c>
      <c r="Q1630" s="5">
        <v>0</v>
      </c>
      <c r="R1630" s="5">
        <v>0</v>
      </c>
      <c r="S1630" s="5" t="s">
        <v>26</v>
      </c>
      <c r="T1630" s="5"/>
    </row>
    <row r="1631" spans="1:20" x14ac:dyDescent="0.25">
      <c r="A1631" s="6">
        <f>1624</f>
      </c>
      <c r="B1631" s="6" t="s">
        <v>1650</v>
      </c>
      <c r="C1631" s="6" t="s">
        <v>26</v>
      </c>
      <c r="D1631" s="6" t="s">
        <v>675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10</v>
      </c>
      <c r="Q1631" s="6">
        <v>0</v>
      </c>
      <c r="R1631" s="6">
        <v>0</v>
      </c>
      <c r="S1631" s="6" t="s">
        <v>26</v>
      </c>
      <c r="T1631" s="6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675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10</v>
      </c>
      <c r="Q1632" s="5">
        <v>0</v>
      </c>
      <c r="R1632" s="5">
        <v>0</v>
      </c>
      <c r="S1632" s="5" t="s">
        <v>26</v>
      </c>
      <c r="T1632" s="5"/>
    </row>
    <row r="1633" spans="1:20" x14ac:dyDescent="0.25">
      <c r="A1633" s="6">
        <f>1626</f>
      </c>
      <c r="B1633" s="6" t="s">
        <v>1652</v>
      </c>
      <c r="C1633" s="6" t="s">
        <v>26</v>
      </c>
      <c r="D1633" s="6" t="s">
        <v>675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10</v>
      </c>
      <c r="Q1633" s="6">
        <v>0</v>
      </c>
      <c r="R1633" s="6">
        <v>0</v>
      </c>
      <c r="S1633" s="6" t="s">
        <v>26</v>
      </c>
      <c r="T1633" s="6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675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10</v>
      </c>
      <c r="Q1634" s="5">
        <v>0</v>
      </c>
      <c r="R1634" s="5">
        <v>0</v>
      </c>
      <c r="S1634" s="5" t="s">
        <v>26</v>
      </c>
      <c r="T1634" s="5"/>
    </row>
    <row r="1635" spans="1:20" x14ac:dyDescent="0.25">
      <c r="A1635" s="6">
        <f>1628</f>
      </c>
      <c r="B1635" s="6" t="s">
        <v>1654</v>
      </c>
      <c r="C1635" s="6" t="s">
        <v>26</v>
      </c>
      <c r="D1635" s="6" t="s">
        <v>675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10</v>
      </c>
      <c r="Q1635" s="6">
        <v>0</v>
      </c>
      <c r="R1635" s="6">
        <v>0</v>
      </c>
      <c r="S1635" s="6" t="s">
        <v>26</v>
      </c>
      <c r="T1635" s="6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675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10</v>
      </c>
      <c r="Q1636" s="5">
        <v>0</v>
      </c>
      <c r="R1636" s="5">
        <v>0</v>
      </c>
      <c r="S1636" s="5" t="s">
        <v>26</v>
      </c>
      <c r="T1636" s="5"/>
    </row>
    <row r="1637" spans="1:20" x14ac:dyDescent="0.25">
      <c r="A1637" s="6">
        <f>1630</f>
      </c>
      <c r="B1637" s="6" t="s">
        <v>1656</v>
      </c>
      <c r="C1637" s="6" t="s">
        <v>26</v>
      </c>
      <c r="D1637" s="6" t="s">
        <v>675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10</v>
      </c>
      <c r="Q1637" s="6">
        <v>0</v>
      </c>
      <c r="R1637" s="6">
        <v>0</v>
      </c>
      <c r="S1637" s="6" t="s">
        <v>26</v>
      </c>
      <c r="T1637" s="6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675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10</v>
      </c>
      <c r="Q1638" s="5">
        <v>0</v>
      </c>
      <c r="R1638" s="5">
        <v>0</v>
      </c>
      <c r="S1638" s="5" t="s">
        <v>26</v>
      </c>
      <c r="T1638" s="5"/>
    </row>
    <row r="1639" spans="1:20" x14ac:dyDescent="0.25">
      <c r="A1639" s="6">
        <f>1632</f>
      </c>
      <c r="B1639" s="6" t="s">
        <v>1658</v>
      </c>
      <c r="C1639" s="6" t="s">
        <v>26</v>
      </c>
      <c r="D1639" s="6" t="s">
        <v>675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10</v>
      </c>
      <c r="Q1639" s="6">
        <v>0</v>
      </c>
      <c r="R1639" s="6">
        <v>0</v>
      </c>
      <c r="S1639" s="6" t="s">
        <v>26</v>
      </c>
      <c r="T1639" s="6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675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10</v>
      </c>
      <c r="Q1640" s="5">
        <v>0</v>
      </c>
      <c r="R1640" s="5">
        <v>0</v>
      </c>
      <c r="S1640" s="5" t="s">
        <v>26</v>
      </c>
      <c r="T1640" s="5"/>
    </row>
    <row r="1641" spans="1:20" x14ac:dyDescent="0.25">
      <c r="A1641" s="6">
        <f>1634</f>
      </c>
      <c r="B1641" s="6" t="s">
        <v>1660</v>
      </c>
      <c r="C1641" s="6" t="s">
        <v>26</v>
      </c>
      <c r="D1641" s="6" t="s">
        <v>675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10</v>
      </c>
      <c r="Q1641" s="6">
        <v>0</v>
      </c>
      <c r="R1641" s="6">
        <v>0</v>
      </c>
      <c r="S1641" s="6" t="s">
        <v>26</v>
      </c>
      <c r="T1641" s="6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675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10</v>
      </c>
      <c r="Q1642" s="5">
        <v>0</v>
      </c>
      <c r="R1642" s="5">
        <v>0</v>
      </c>
      <c r="S1642" s="5" t="s">
        <v>26</v>
      </c>
      <c r="T1642" s="5"/>
    </row>
    <row r="1643" spans="1:20" x14ac:dyDescent="0.25">
      <c r="A1643" s="6">
        <f>1636</f>
      </c>
      <c r="B1643" s="6" t="s">
        <v>1662</v>
      </c>
      <c r="C1643" s="6" t="s">
        <v>26</v>
      </c>
      <c r="D1643" s="6" t="s">
        <v>675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10</v>
      </c>
      <c r="Q1643" s="6">
        <v>0</v>
      </c>
      <c r="R1643" s="6">
        <v>0</v>
      </c>
      <c r="S1643" s="6" t="s">
        <v>26</v>
      </c>
      <c r="T1643" s="6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675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10</v>
      </c>
      <c r="Q1644" s="5">
        <v>0</v>
      </c>
      <c r="R1644" s="5">
        <v>0</v>
      </c>
      <c r="S1644" s="5" t="s">
        <v>26</v>
      </c>
      <c r="T1644" s="5"/>
    </row>
    <row r="1645" spans="1:20" x14ac:dyDescent="0.25">
      <c r="A1645" s="6">
        <f>1638</f>
      </c>
      <c r="B1645" s="6" t="s">
        <v>1664</v>
      </c>
      <c r="C1645" s="6" t="s">
        <v>26</v>
      </c>
      <c r="D1645" s="6" t="s">
        <v>675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10</v>
      </c>
      <c r="Q1645" s="6">
        <v>0</v>
      </c>
      <c r="R1645" s="6">
        <v>0</v>
      </c>
      <c r="S1645" s="6" t="s">
        <v>26</v>
      </c>
      <c r="T1645" s="6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675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10</v>
      </c>
      <c r="Q1646" s="5">
        <v>0</v>
      </c>
      <c r="R1646" s="5">
        <v>0</v>
      </c>
      <c r="S1646" s="5" t="s">
        <v>26</v>
      </c>
      <c r="T1646" s="5"/>
    </row>
    <row r="1647" spans="1:20" x14ac:dyDescent="0.25">
      <c r="A1647" s="6">
        <f>1640</f>
      </c>
      <c r="B1647" s="6" t="s">
        <v>1666</v>
      </c>
      <c r="C1647" s="6" t="s">
        <v>26</v>
      </c>
      <c r="D1647" s="6" t="s">
        <v>675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10</v>
      </c>
      <c r="Q1647" s="6">
        <v>0</v>
      </c>
      <c r="R1647" s="6">
        <v>0</v>
      </c>
      <c r="S1647" s="6" t="s">
        <v>26</v>
      </c>
      <c r="T1647" s="6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675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10</v>
      </c>
      <c r="Q1648" s="5">
        <v>0</v>
      </c>
      <c r="R1648" s="5">
        <v>0</v>
      </c>
      <c r="S1648" s="5" t="s">
        <v>26</v>
      </c>
      <c r="T1648" s="5"/>
    </row>
    <row r="1649" spans="1:20" x14ac:dyDescent="0.25">
      <c r="A1649" s="6">
        <f>1642</f>
      </c>
      <c r="B1649" s="6" t="s">
        <v>1668</v>
      </c>
      <c r="C1649" s="6" t="s">
        <v>26</v>
      </c>
      <c r="D1649" s="6" t="s">
        <v>675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10</v>
      </c>
      <c r="Q1649" s="6">
        <v>0</v>
      </c>
      <c r="R1649" s="6">
        <v>0</v>
      </c>
      <c r="S1649" s="6" t="s">
        <v>26</v>
      </c>
      <c r="T1649" s="6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675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10</v>
      </c>
      <c r="Q1650" s="5">
        <v>0</v>
      </c>
      <c r="R1650" s="5">
        <v>0</v>
      </c>
      <c r="S1650" s="5" t="s">
        <v>26</v>
      </c>
      <c r="T1650" s="5"/>
    </row>
    <row r="1651" spans="1:20" x14ac:dyDescent="0.25">
      <c r="A1651" s="6">
        <f>1644</f>
      </c>
      <c r="B1651" s="6" t="s">
        <v>1670</v>
      </c>
      <c r="C1651" s="6" t="s">
        <v>26</v>
      </c>
      <c r="D1651" s="6" t="s">
        <v>675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10</v>
      </c>
      <c r="Q1651" s="6">
        <v>0</v>
      </c>
      <c r="R1651" s="6">
        <v>0</v>
      </c>
      <c r="S1651" s="6" t="s">
        <v>26</v>
      </c>
      <c r="T1651" s="6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675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10</v>
      </c>
      <c r="Q1652" s="5">
        <v>0</v>
      </c>
      <c r="R1652" s="5">
        <v>0</v>
      </c>
      <c r="S1652" s="5" t="s">
        <v>26</v>
      </c>
      <c r="T1652" s="5"/>
    </row>
    <row r="1653" spans="1:20" x14ac:dyDescent="0.25">
      <c r="A1653" s="6">
        <f>1646</f>
      </c>
      <c r="B1653" s="6" t="s">
        <v>1672</v>
      </c>
      <c r="C1653" s="6" t="s">
        <v>26</v>
      </c>
      <c r="D1653" s="6" t="s">
        <v>675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10</v>
      </c>
      <c r="Q1653" s="6">
        <v>0</v>
      </c>
      <c r="R1653" s="6">
        <v>0</v>
      </c>
      <c r="S1653" s="6" t="s">
        <v>26</v>
      </c>
      <c r="T1653" s="6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675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10</v>
      </c>
      <c r="Q1654" s="5">
        <v>0</v>
      </c>
      <c r="R1654" s="5">
        <v>0</v>
      </c>
      <c r="S1654" s="5" t="s">
        <v>26</v>
      </c>
      <c r="T1654" s="5"/>
    </row>
    <row r="1655" spans="1:20" x14ac:dyDescent="0.25">
      <c r="A1655" s="6">
        <f>1648</f>
      </c>
      <c r="B1655" s="6" t="s">
        <v>1674</v>
      </c>
      <c r="C1655" s="6" t="s">
        <v>26</v>
      </c>
      <c r="D1655" s="6" t="s">
        <v>675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10</v>
      </c>
      <c r="Q1655" s="6">
        <v>0</v>
      </c>
      <c r="R1655" s="6">
        <v>0</v>
      </c>
      <c r="S1655" s="6" t="s">
        <v>26</v>
      </c>
      <c r="T1655" s="6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675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10</v>
      </c>
      <c r="Q1656" s="5">
        <v>0</v>
      </c>
      <c r="R1656" s="5">
        <v>0</v>
      </c>
      <c r="S1656" s="5" t="s">
        <v>26</v>
      </c>
      <c r="T1656" s="5"/>
    </row>
    <row r="1657" spans="1:20" x14ac:dyDescent="0.25">
      <c r="A1657" s="6">
        <f>1650</f>
      </c>
      <c r="B1657" s="6" t="s">
        <v>1676</v>
      </c>
      <c r="C1657" s="6" t="s">
        <v>26</v>
      </c>
      <c r="D1657" s="6" t="s">
        <v>675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10</v>
      </c>
      <c r="Q1657" s="6">
        <v>0</v>
      </c>
      <c r="R1657" s="6">
        <v>0</v>
      </c>
      <c r="S1657" s="6" t="s">
        <v>26</v>
      </c>
      <c r="T1657" s="6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675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10</v>
      </c>
      <c r="Q1658" s="5">
        <v>0</v>
      </c>
      <c r="R1658" s="5">
        <v>0</v>
      </c>
      <c r="S1658" s="5" t="s">
        <v>26</v>
      </c>
      <c r="T1658" s="5"/>
    </row>
    <row r="1659" spans="1:20" x14ac:dyDescent="0.25">
      <c r="A1659" s="6">
        <f>1652</f>
      </c>
      <c r="B1659" s="6" t="s">
        <v>1678</v>
      </c>
      <c r="C1659" s="6" t="s">
        <v>26</v>
      </c>
      <c r="D1659" s="6" t="s">
        <v>675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10</v>
      </c>
      <c r="Q1659" s="6">
        <v>0</v>
      </c>
      <c r="R1659" s="6">
        <v>0</v>
      </c>
      <c r="S1659" s="6" t="s">
        <v>26</v>
      </c>
      <c r="T1659" s="6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675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10</v>
      </c>
      <c r="Q1660" s="5">
        <v>0</v>
      </c>
      <c r="R1660" s="5">
        <v>0</v>
      </c>
      <c r="S1660" s="5" t="s">
        <v>26</v>
      </c>
      <c r="T1660" s="5"/>
    </row>
    <row r="1661" spans="1:20" x14ac:dyDescent="0.25">
      <c r="A1661" s="6">
        <f>1654</f>
      </c>
      <c r="B1661" s="6" t="s">
        <v>1680</v>
      </c>
      <c r="C1661" s="6" t="s">
        <v>26</v>
      </c>
      <c r="D1661" s="6" t="s">
        <v>675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10</v>
      </c>
      <c r="Q1661" s="6">
        <v>0</v>
      </c>
      <c r="R1661" s="6">
        <v>0</v>
      </c>
      <c r="S1661" s="6" t="s">
        <v>26</v>
      </c>
      <c r="T1661" s="6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675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10</v>
      </c>
      <c r="Q1662" s="5">
        <v>0</v>
      </c>
      <c r="R1662" s="5">
        <v>0</v>
      </c>
      <c r="S1662" s="5" t="s">
        <v>26</v>
      </c>
      <c r="T1662" s="5"/>
    </row>
    <row r="1663" spans="1:20" x14ac:dyDescent="0.25">
      <c r="A1663" s="6">
        <f>1656</f>
      </c>
      <c r="B1663" s="6" t="s">
        <v>1682</v>
      </c>
      <c r="C1663" s="6" t="s">
        <v>26</v>
      </c>
      <c r="D1663" s="6" t="s">
        <v>675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10</v>
      </c>
      <c r="Q1663" s="6">
        <v>0</v>
      </c>
      <c r="R1663" s="6">
        <v>0</v>
      </c>
      <c r="S1663" s="6" t="s">
        <v>26</v>
      </c>
      <c r="T1663" s="6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675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10</v>
      </c>
      <c r="Q1664" s="5">
        <v>0</v>
      </c>
      <c r="R1664" s="5">
        <v>0</v>
      </c>
      <c r="S1664" s="5" t="s">
        <v>26</v>
      </c>
      <c r="T1664" s="5"/>
    </row>
    <row r="1665" spans="1:20" x14ac:dyDescent="0.25">
      <c r="A1665" s="6">
        <f>1658</f>
      </c>
      <c r="B1665" s="6" t="s">
        <v>1684</v>
      </c>
      <c r="C1665" s="6" t="s">
        <v>26</v>
      </c>
      <c r="D1665" s="6" t="s">
        <v>675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10</v>
      </c>
      <c r="Q1665" s="6">
        <v>0</v>
      </c>
      <c r="R1665" s="6">
        <v>0</v>
      </c>
      <c r="S1665" s="6" t="s">
        <v>26</v>
      </c>
      <c r="T1665" s="6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675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10</v>
      </c>
      <c r="Q1666" s="5">
        <v>0</v>
      </c>
      <c r="R1666" s="5">
        <v>0</v>
      </c>
      <c r="S1666" s="5" t="s">
        <v>26</v>
      </c>
      <c r="T1666" s="5"/>
    </row>
    <row r="1667" spans="1:20" x14ac:dyDescent="0.25">
      <c r="A1667" s="6">
        <f>1660</f>
      </c>
      <c r="B1667" s="6" t="s">
        <v>1686</v>
      </c>
      <c r="C1667" s="6" t="s">
        <v>26</v>
      </c>
      <c r="D1667" s="6" t="s">
        <v>675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10</v>
      </c>
      <c r="Q1667" s="6">
        <v>0</v>
      </c>
      <c r="R1667" s="6">
        <v>0</v>
      </c>
      <c r="S1667" s="6" t="s">
        <v>26</v>
      </c>
      <c r="T1667" s="6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675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10</v>
      </c>
      <c r="Q1668" s="5">
        <v>0</v>
      </c>
      <c r="R1668" s="5">
        <v>0</v>
      </c>
      <c r="S1668" s="5" t="s">
        <v>26</v>
      </c>
      <c r="T1668" s="5"/>
    </row>
    <row r="1669" spans="1:20" x14ac:dyDescent="0.25">
      <c r="A1669" s="6">
        <f>1662</f>
      </c>
      <c r="B1669" s="6" t="s">
        <v>1688</v>
      </c>
      <c r="C1669" s="6" t="s">
        <v>26</v>
      </c>
      <c r="D1669" s="6" t="s">
        <v>675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10</v>
      </c>
      <c r="Q1669" s="6">
        <v>0</v>
      </c>
      <c r="R1669" s="6">
        <v>0</v>
      </c>
      <c r="S1669" s="6" t="s">
        <v>26</v>
      </c>
      <c r="T1669" s="6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675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10</v>
      </c>
      <c r="Q1670" s="5">
        <v>0</v>
      </c>
      <c r="R1670" s="5">
        <v>0</v>
      </c>
      <c r="S1670" s="5" t="s">
        <v>26</v>
      </c>
      <c r="T1670" s="5"/>
    </row>
    <row r="1671" spans="1:20" x14ac:dyDescent="0.25">
      <c r="A1671" s="6">
        <f>1664</f>
      </c>
      <c r="B1671" s="6" t="s">
        <v>1690</v>
      </c>
      <c r="C1671" s="6" t="s">
        <v>26</v>
      </c>
      <c r="D1671" s="6" t="s">
        <v>675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10</v>
      </c>
      <c r="Q1671" s="6">
        <v>0</v>
      </c>
      <c r="R1671" s="6">
        <v>0</v>
      </c>
      <c r="S1671" s="6" t="s">
        <v>26</v>
      </c>
      <c r="T1671" s="6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675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10</v>
      </c>
      <c r="Q1672" s="5">
        <v>0</v>
      </c>
      <c r="R1672" s="5">
        <v>0</v>
      </c>
      <c r="S1672" s="5" t="s">
        <v>26</v>
      </c>
      <c r="T1672" s="5"/>
    </row>
    <row r="1673" spans="1:20" x14ac:dyDescent="0.25">
      <c r="A1673" s="6">
        <f>1666</f>
      </c>
      <c r="B1673" s="6" t="s">
        <v>1692</v>
      </c>
      <c r="C1673" s="6" t="s">
        <v>26</v>
      </c>
      <c r="D1673" s="6" t="s">
        <v>675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10</v>
      </c>
      <c r="Q1673" s="6">
        <v>0</v>
      </c>
      <c r="R1673" s="6">
        <v>0</v>
      </c>
      <c r="S1673" s="6" t="s">
        <v>26</v>
      </c>
      <c r="T1673" s="6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675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10</v>
      </c>
      <c r="Q1674" s="5">
        <v>0</v>
      </c>
      <c r="R1674" s="5">
        <v>0</v>
      </c>
      <c r="S1674" s="5" t="s">
        <v>26</v>
      </c>
      <c r="T1674" s="5"/>
    </row>
    <row r="1675" spans="1:20" x14ac:dyDescent="0.25">
      <c r="A1675" s="6">
        <f>1668</f>
      </c>
      <c r="B1675" s="6" t="s">
        <v>1694</v>
      </c>
      <c r="C1675" s="6" t="s">
        <v>26</v>
      </c>
      <c r="D1675" s="6" t="s">
        <v>675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10</v>
      </c>
      <c r="Q1675" s="6">
        <v>0</v>
      </c>
      <c r="R1675" s="6">
        <v>0</v>
      </c>
      <c r="S1675" s="6" t="s">
        <v>26</v>
      </c>
      <c r="T1675" s="6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675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10</v>
      </c>
      <c r="Q1676" s="5">
        <v>0</v>
      </c>
      <c r="R1676" s="5">
        <v>0</v>
      </c>
      <c r="S1676" s="5" t="s">
        <v>26</v>
      </c>
      <c r="T1676" s="5"/>
    </row>
    <row r="1677" spans="1:20" x14ac:dyDescent="0.25">
      <c r="A1677" s="6">
        <f>1670</f>
      </c>
      <c r="B1677" s="6" t="s">
        <v>1696</v>
      </c>
      <c r="C1677" s="6" t="s">
        <v>26</v>
      </c>
      <c r="D1677" s="6" t="s">
        <v>675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10</v>
      </c>
      <c r="Q1677" s="6">
        <v>0</v>
      </c>
      <c r="R1677" s="6">
        <v>0</v>
      </c>
      <c r="S1677" s="6" t="s">
        <v>26</v>
      </c>
      <c r="T1677" s="6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675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10</v>
      </c>
      <c r="Q1678" s="5">
        <v>0</v>
      </c>
      <c r="R1678" s="5">
        <v>0</v>
      </c>
      <c r="S1678" s="5" t="s">
        <v>26</v>
      </c>
      <c r="T1678" s="5"/>
    </row>
    <row r="1679" spans="1:20" x14ac:dyDescent="0.25">
      <c r="A1679" s="6">
        <f>1672</f>
      </c>
      <c r="B1679" s="6" t="s">
        <v>1698</v>
      </c>
      <c r="C1679" s="6" t="s">
        <v>26</v>
      </c>
      <c r="D1679" s="6" t="s">
        <v>675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10</v>
      </c>
      <c r="Q1679" s="6">
        <v>0</v>
      </c>
      <c r="R1679" s="6">
        <v>0</v>
      </c>
      <c r="S1679" s="6" t="s">
        <v>26</v>
      </c>
      <c r="T1679" s="6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675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10</v>
      </c>
      <c r="Q1680" s="5">
        <v>0</v>
      </c>
      <c r="R1680" s="5">
        <v>0</v>
      </c>
      <c r="S1680" s="5" t="s">
        <v>26</v>
      </c>
      <c r="T1680" s="5"/>
    </row>
    <row r="1681" spans="1:20" x14ac:dyDescent="0.25">
      <c r="A1681" s="6">
        <f>1674</f>
      </c>
      <c r="B1681" s="6" t="s">
        <v>1700</v>
      </c>
      <c r="C1681" s="6" t="s">
        <v>26</v>
      </c>
      <c r="D1681" s="6" t="s">
        <v>675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10</v>
      </c>
      <c r="Q1681" s="6">
        <v>0</v>
      </c>
      <c r="R1681" s="6">
        <v>0</v>
      </c>
      <c r="S1681" s="6" t="s">
        <v>26</v>
      </c>
      <c r="T1681" s="6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675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10</v>
      </c>
      <c r="Q1682" s="5">
        <v>0</v>
      </c>
      <c r="R1682" s="5">
        <v>0</v>
      </c>
      <c r="S1682" s="5" t="s">
        <v>26</v>
      </c>
      <c r="T1682" s="5"/>
    </row>
    <row r="1683" spans="1:20" x14ac:dyDescent="0.25">
      <c r="A1683" s="6">
        <f>1676</f>
      </c>
      <c r="B1683" s="6" t="s">
        <v>1702</v>
      </c>
      <c r="C1683" s="6" t="s">
        <v>26</v>
      </c>
      <c r="D1683" s="6" t="s">
        <v>675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10</v>
      </c>
      <c r="Q1683" s="6">
        <v>0</v>
      </c>
      <c r="R1683" s="6">
        <v>0</v>
      </c>
      <c r="S1683" s="6" t="s">
        <v>26</v>
      </c>
      <c r="T1683" s="6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675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10</v>
      </c>
      <c r="Q1684" s="5">
        <v>0</v>
      </c>
      <c r="R1684" s="5">
        <v>0</v>
      </c>
      <c r="S1684" s="5" t="s">
        <v>26</v>
      </c>
      <c r="T1684" s="5"/>
    </row>
    <row r="1685" spans="1:20" x14ac:dyDescent="0.25">
      <c r="A1685" s="6">
        <f>1678</f>
      </c>
      <c r="B1685" s="6" t="s">
        <v>1704</v>
      </c>
      <c r="C1685" s="6" t="s">
        <v>26</v>
      </c>
      <c r="D1685" s="6" t="s">
        <v>675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10</v>
      </c>
      <c r="Q1685" s="6">
        <v>0</v>
      </c>
      <c r="R1685" s="6">
        <v>0</v>
      </c>
      <c r="S1685" s="6" t="s">
        <v>26</v>
      </c>
      <c r="T1685" s="6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675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10</v>
      </c>
      <c r="Q1686" s="5">
        <v>0</v>
      </c>
      <c r="R1686" s="5">
        <v>0</v>
      </c>
      <c r="S1686" s="5" t="s">
        <v>26</v>
      </c>
      <c r="T1686" s="5"/>
    </row>
    <row r="1687" spans="1:20" x14ac:dyDescent="0.25">
      <c r="A1687" s="6">
        <f>1680</f>
      </c>
      <c r="B1687" s="6" t="s">
        <v>1706</v>
      </c>
      <c r="C1687" s="6" t="s">
        <v>26</v>
      </c>
      <c r="D1687" s="6" t="s">
        <v>675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10</v>
      </c>
      <c r="Q1687" s="6">
        <v>0</v>
      </c>
      <c r="R1687" s="6">
        <v>0</v>
      </c>
      <c r="S1687" s="6" t="s">
        <v>26</v>
      </c>
      <c r="T1687" s="6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675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10</v>
      </c>
      <c r="Q1688" s="5">
        <v>0</v>
      </c>
      <c r="R1688" s="5">
        <v>0</v>
      </c>
      <c r="S1688" s="5" t="s">
        <v>26</v>
      </c>
      <c r="T1688" s="5"/>
    </row>
    <row r="1689" spans="1:20" x14ac:dyDescent="0.25">
      <c r="A1689" s="6">
        <f>1682</f>
      </c>
      <c r="B1689" s="6" t="s">
        <v>1708</v>
      </c>
      <c r="C1689" s="6" t="s">
        <v>26</v>
      </c>
      <c r="D1689" s="6" t="s">
        <v>675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10</v>
      </c>
      <c r="Q1689" s="6">
        <v>0</v>
      </c>
      <c r="R1689" s="6">
        <v>0</v>
      </c>
      <c r="S1689" s="6" t="s">
        <v>26</v>
      </c>
      <c r="T1689" s="6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675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10</v>
      </c>
      <c r="Q1690" s="5">
        <v>0</v>
      </c>
      <c r="R1690" s="5">
        <v>0</v>
      </c>
      <c r="S1690" s="5" t="s">
        <v>26</v>
      </c>
      <c r="T1690" s="5"/>
    </row>
    <row r="1691" spans="1:20" x14ac:dyDescent="0.25">
      <c r="A1691" s="6">
        <f>1684</f>
      </c>
      <c r="B1691" s="6" t="s">
        <v>1710</v>
      </c>
      <c r="C1691" s="6" t="s">
        <v>26</v>
      </c>
      <c r="D1691" s="6" t="s">
        <v>675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10</v>
      </c>
      <c r="Q1691" s="6">
        <v>0</v>
      </c>
      <c r="R1691" s="6">
        <v>0</v>
      </c>
      <c r="S1691" s="6" t="s">
        <v>26</v>
      </c>
      <c r="T1691" s="6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675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10</v>
      </c>
      <c r="Q1692" s="5">
        <v>0</v>
      </c>
      <c r="R1692" s="5">
        <v>0</v>
      </c>
      <c r="S1692" s="5" t="s">
        <v>26</v>
      </c>
      <c r="T1692" s="5"/>
    </row>
    <row r="1693" spans="1:20" x14ac:dyDescent="0.25">
      <c r="A1693" s="6">
        <f>1686</f>
      </c>
      <c r="B1693" s="6" t="s">
        <v>1712</v>
      </c>
      <c r="C1693" s="6" t="s">
        <v>26</v>
      </c>
      <c r="D1693" s="6" t="s">
        <v>675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10</v>
      </c>
      <c r="Q1693" s="6">
        <v>0</v>
      </c>
      <c r="R1693" s="6">
        <v>0</v>
      </c>
      <c r="S1693" s="6" t="s">
        <v>26</v>
      </c>
      <c r="T1693" s="6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675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10</v>
      </c>
      <c r="Q1694" s="5">
        <v>0</v>
      </c>
      <c r="R1694" s="5">
        <v>0</v>
      </c>
      <c r="S1694" s="5" t="s">
        <v>26</v>
      </c>
      <c r="T1694" s="5"/>
    </row>
    <row r="1695" spans="1:20" x14ac:dyDescent="0.25">
      <c r="A1695" s="6">
        <f>1688</f>
      </c>
      <c r="B1695" s="6" t="s">
        <v>1714</v>
      </c>
      <c r="C1695" s="6" t="s">
        <v>26</v>
      </c>
      <c r="D1695" s="6" t="s">
        <v>675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10</v>
      </c>
      <c r="Q1695" s="6">
        <v>0</v>
      </c>
      <c r="R1695" s="6">
        <v>0</v>
      </c>
      <c r="S1695" s="6" t="s">
        <v>26</v>
      </c>
      <c r="T1695" s="6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675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10</v>
      </c>
      <c r="Q1696" s="5">
        <v>0</v>
      </c>
      <c r="R1696" s="5">
        <v>0</v>
      </c>
      <c r="S1696" s="5" t="s">
        <v>26</v>
      </c>
      <c r="T1696" s="5"/>
    </row>
    <row r="1697" spans="1:20" x14ac:dyDescent="0.25">
      <c r="A1697" s="6">
        <f>1690</f>
      </c>
      <c r="B1697" s="6" t="s">
        <v>1716</v>
      </c>
      <c r="C1697" s="6" t="s">
        <v>26</v>
      </c>
      <c r="D1697" s="6" t="s">
        <v>675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10</v>
      </c>
      <c r="Q1697" s="6">
        <v>0</v>
      </c>
      <c r="R1697" s="6">
        <v>0</v>
      </c>
      <c r="S1697" s="6" t="s">
        <v>26</v>
      </c>
      <c r="T1697" s="6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675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10</v>
      </c>
      <c r="Q1698" s="5">
        <v>0</v>
      </c>
      <c r="R1698" s="5">
        <v>0</v>
      </c>
      <c r="S1698" s="5" t="s">
        <v>26</v>
      </c>
      <c r="T1698" s="5"/>
    </row>
    <row r="1699" spans="1:20" x14ac:dyDescent="0.25">
      <c r="A1699" s="6">
        <f>1692</f>
      </c>
      <c r="B1699" s="6" t="s">
        <v>1718</v>
      </c>
      <c r="C1699" s="6" t="s">
        <v>26</v>
      </c>
      <c r="D1699" s="6" t="s">
        <v>675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10</v>
      </c>
      <c r="Q1699" s="6">
        <v>0</v>
      </c>
      <c r="R1699" s="6">
        <v>0</v>
      </c>
      <c r="S1699" s="6" t="s">
        <v>26</v>
      </c>
      <c r="T1699" s="6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675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10</v>
      </c>
      <c r="Q1700" s="5">
        <v>0</v>
      </c>
      <c r="R1700" s="5">
        <v>0</v>
      </c>
      <c r="S1700" s="5" t="s">
        <v>26</v>
      </c>
      <c r="T1700" s="5"/>
    </row>
    <row r="1701" spans="1:20" x14ac:dyDescent="0.25">
      <c r="A1701" s="6">
        <f>1694</f>
      </c>
      <c r="B1701" s="6" t="s">
        <v>1720</v>
      </c>
      <c r="C1701" s="6" t="s">
        <v>26</v>
      </c>
      <c r="D1701" s="6" t="s">
        <v>675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10</v>
      </c>
      <c r="Q1701" s="6">
        <v>0</v>
      </c>
      <c r="R1701" s="6">
        <v>0</v>
      </c>
      <c r="S1701" s="6" t="s">
        <v>26</v>
      </c>
      <c r="T1701" s="6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675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10</v>
      </c>
      <c r="Q1702" s="5">
        <v>0</v>
      </c>
      <c r="R1702" s="5">
        <v>0</v>
      </c>
      <c r="S1702" s="5" t="s">
        <v>26</v>
      </c>
      <c r="T1702" s="5"/>
    </row>
    <row r="1703" spans="1:20" x14ac:dyDescent="0.25">
      <c r="A1703" s="6">
        <f>1696</f>
      </c>
      <c r="B1703" s="6" t="s">
        <v>1722</v>
      </c>
      <c r="C1703" s="6" t="s">
        <v>26</v>
      </c>
      <c r="D1703" s="6" t="s">
        <v>675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10</v>
      </c>
      <c r="Q1703" s="6">
        <v>0</v>
      </c>
      <c r="R1703" s="6">
        <v>0</v>
      </c>
      <c r="S1703" s="6" t="s">
        <v>26</v>
      </c>
      <c r="T1703" s="6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675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10</v>
      </c>
      <c r="Q1704" s="5">
        <v>0</v>
      </c>
      <c r="R1704" s="5">
        <v>0</v>
      </c>
      <c r="S1704" s="5" t="s">
        <v>26</v>
      </c>
      <c r="T1704" s="5"/>
    </row>
    <row r="1705" spans="1:20" x14ac:dyDescent="0.25">
      <c r="A1705" s="6">
        <f>1698</f>
      </c>
      <c r="B1705" s="6" t="s">
        <v>1724</v>
      </c>
      <c r="C1705" s="6" t="s">
        <v>26</v>
      </c>
      <c r="D1705" s="6" t="s">
        <v>675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10</v>
      </c>
      <c r="Q1705" s="6">
        <v>0</v>
      </c>
      <c r="R1705" s="6">
        <v>0</v>
      </c>
      <c r="S1705" s="6" t="s">
        <v>26</v>
      </c>
      <c r="T1705" s="6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675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10</v>
      </c>
      <c r="Q1706" s="5">
        <v>0</v>
      </c>
      <c r="R1706" s="5">
        <v>0</v>
      </c>
      <c r="S1706" s="5" t="s">
        <v>26</v>
      </c>
      <c r="T1706" s="5"/>
    </row>
    <row r="1707" spans="1:20" x14ac:dyDescent="0.25">
      <c r="A1707" s="6">
        <f>1700</f>
      </c>
      <c r="B1707" s="6" t="s">
        <v>1726</v>
      </c>
      <c r="C1707" s="6" t="s">
        <v>26</v>
      </c>
      <c r="D1707" s="6" t="s">
        <v>675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10</v>
      </c>
      <c r="Q1707" s="6">
        <v>0</v>
      </c>
      <c r="R1707" s="6">
        <v>0</v>
      </c>
      <c r="S1707" s="6" t="s">
        <v>26</v>
      </c>
      <c r="T1707" s="6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675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10</v>
      </c>
      <c r="Q1708" s="5">
        <v>0</v>
      </c>
      <c r="R1708" s="5">
        <v>0</v>
      </c>
      <c r="S1708" s="5" t="s">
        <v>26</v>
      </c>
      <c r="T1708" s="5"/>
    </row>
    <row r="1709" spans="1:20" x14ac:dyDescent="0.25">
      <c r="A1709" s="6">
        <f>1702</f>
      </c>
      <c r="B1709" s="6" t="s">
        <v>1728</v>
      </c>
      <c r="C1709" s="6" t="s">
        <v>26</v>
      </c>
      <c r="D1709" s="6" t="s">
        <v>675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10</v>
      </c>
      <c r="Q1709" s="6">
        <v>0</v>
      </c>
      <c r="R1709" s="6">
        <v>0</v>
      </c>
      <c r="S1709" s="6" t="s">
        <v>26</v>
      </c>
      <c r="T1709" s="6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675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10</v>
      </c>
      <c r="Q1710" s="5">
        <v>0</v>
      </c>
      <c r="R1710" s="5">
        <v>0</v>
      </c>
      <c r="S1710" s="5" t="s">
        <v>26</v>
      </c>
      <c r="T1710" s="5"/>
    </row>
    <row r="1711" spans="1:20" x14ac:dyDescent="0.25">
      <c r="A1711" s="6">
        <f>1704</f>
      </c>
      <c r="B1711" s="6" t="s">
        <v>1730</v>
      </c>
      <c r="C1711" s="6" t="s">
        <v>26</v>
      </c>
      <c r="D1711" s="6" t="s">
        <v>675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10</v>
      </c>
      <c r="Q1711" s="6">
        <v>0</v>
      </c>
      <c r="R1711" s="6">
        <v>0</v>
      </c>
      <c r="S1711" s="6" t="s">
        <v>26</v>
      </c>
      <c r="T1711" s="6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675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10</v>
      </c>
      <c r="Q1712" s="5">
        <v>0</v>
      </c>
      <c r="R1712" s="5">
        <v>0</v>
      </c>
      <c r="S1712" s="5" t="s">
        <v>26</v>
      </c>
      <c r="T1712" s="5"/>
    </row>
    <row r="1713" spans="1:20" x14ac:dyDescent="0.25">
      <c r="A1713" s="6">
        <f>1706</f>
      </c>
      <c r="B1713" s="6" t="s">
        <v>1732</v>
      </c>
      <c r="C1713" s="6" t="s">
        <v>26</v>
      </c>
      <c r="D1713" s="6" t="s">
        <v>675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10</v>
      </c>
      <c r="Q1713" s="6">
        <v>0</v>
      </c>
      <c r="R1713" s="6">
        <v>0</v>
      </c>
      <c r="S1713" s="6" t="s">
        <v>26</v>
      </c>
      <c r="T1713" s="6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675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10</v>
      </c>
      <c r="Q1714" s="5">
        <v>0</v>
      </c>
      <c r="R1714" s="5">
        <v>0</v>
      </c>
      <c r="S1714" s="5" t="s">
        <v>26</v>
      </c>
      <c r="T1714" s="5"/>
    </row>
    <row r="1715" spans="1:20" x14ac:dyDescent="0.25">
      <c r="A1715" s="6">
        <f>1708</f>
      </c>
      <c r="B1715" s="6" t="s">
        <v>1734</v>
      </c>
      <c r="C1715" s="6" t="s">
        <v>26</v>
      </c>
      <c r="D1715" s="6" t="s">
        <v>675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10</v>
      </c>
      <c r="Q1715" s="6">
        <v>0</v>
      </c>
      <c r="R1715" s="6">
        <v>0</v>
      </c>
      <c r="S1715" s="6" t="s">
        <v>26</v>
      </c>
      <c r="T1715" s="6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675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10</v>
      </c>
      <c r="Q1716" s="5">
        <v>0</v>
      </c>
      <c r="R1716" s="5">
        <v>0</v>
      </c>
      <c r="S1716" s="5" t="s">
        <v>26</v>
      </c>
      <c r="T1716" s="5"/>
    </row>
    <row r="1717" spans="1:20" x14ac:dyDescent="0.25">
      <c r="A1717" s="6">
        <f>1710</f>
      </c>
      <c r="B1717" s="6" t="s">
        <v>1736</v>
      </c>
      <c r="C1717" s="6" t="s">
        <v>26</v>
      </c>
      <c r="D1717" s="6" t="s">
        <v>675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10</v>
      </c>
      <c r="Q1717" s="6">
        <v>0</v>
      </c>
      <c r="R1717" s="6">
        <v>0</v>
      </c>
      <c r="S1717" s="6" t="s">
        <v>26</v>
      </c>
      <c r="T1717" s="6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675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10</v>
      </c>
      <c r="Q1718" s="5">
        <v>0</v>
      </c>
      <c r="R1718" s="5">
        <v>0</v>
      </c>
      <c r="S1718" s="5" t="s">
        <v>26</v>
      </c>
      <c r="T1718" s="5"/>
    </row>
    <row r="1719" spans="1:20" x14ac:dyDescent="0.25">
      <c r="A1719" s="6">
        <f>1712</f>
      </c>
      <c r="B1719" s="6" t="s">
        <v>1738</v>
      </c>
      <c r="C1719" s="6" t="s">
        <v>26</v>
      </c>
      <c r="D1719" s="6" t="s">
        <v>675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10</v>
      </c>
      <c r="Q1719" s="6">
        <v>0</v>
      </c>
      <c r="R1719" s="6">
        <v>0</v>
      </c>
      <c r="S1719" s="6" t="s">
        <v>26</v>
      </c>
      <c r="T1719" s="6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675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10</v>
      </c>
      <c r="Q1720" s="5">
        <v>0</v>
      </c>
      <c r="R1720" s="5">
        <v>0</v>
      </c>
      <c r="S1720" s="5" t="s">
        <v>26</v>
      </c>
      <c r="T1720" s="5"/>
    </row>
    <row r="1721" spans="1:20" x14ac:dyDescent="0.25">
      <c r="A1721" s="6">
        <f>1714</f>
      </c>
      <c r="B1721" s="6" t="s">
        <v>1740</v>
      </c>
      <c r="C1721" s="6" t="s">
        <v>26</v>
      </c>
      <c r="D1721" s="6" t="s">
        <v>675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10</v>
      </c>
      <c r="Q1721" s="6">
        <v>0</v>
      </c>
      <c r="R1721" s="6">
        <v>0</v>
      </c>
      <c r="S1721" s="6" t="s">
        <v>26</v>
      </c>
      <c r="T1721" s="6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675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10</v>
      </c>
      <c r="Q1722" s="5">
        <v>0</v>
      </c>
      <c r="R1722" s="5">
        <v>0</v>
      </c>
      <c r="S1722" s="5" t="s">
        <v>26</v>
      </c>
      <c r="T1722" s="5"/>
    </row>
    <row r="1723" spans="1:20" x14ac:dyDescent="0.25">
      <c r="A1723" s="6">
        <f>1716</f>
      </c>
      <c r="B1723" s="6" t="s">
        <v>1742</v>
      </c>
      <c r="C1723" s="6" t="s">
        <v>26</v>
      </c>
      <c r="D1723" s="6" t="s">
        <v>675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10</v>
      </c>
      <c r="Q1723" s="6">
        <v>0</v>
      </c>
      <c r="R1723" s="6">
        <v>0</v>
      </c>
      <c r="S1723" s="6" t="s">
        <v>26</v>
      </c>
      <c r="T1723" s="6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675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10</v>
      </c>
      <c r="Q1724" s="5">
        <v>0</v>
      </c>
      <c r="R1724" s="5">
        <v>0</v>
      </c>
      <c r="S1724" s="5" t="s">
        <v>26</v>
      </c>
      <c r="T1724" s="5"/>
    </row>
    <row r="1725" spans="1:20" x14ac:dyDescent="0.25">
      <c r="A1725" s="6">
        <f>1718</f>
      </c>
      <c r="B1725" s="6" t="s">
        <v>1744</v>
      </c>
      <c r="C1725" s="6" t="s">
        <v>26</v>
      </c>
      <c r="D1725" s="6" t="s">
        <v>675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10</v>
      </c>
      <c r="Q1725" s="6">
        <v>0</v>
      </c>
      <c r="R1725" s="6">
        <v>0</v>
      </c>
      <c r="S1725" s="6" t="s">
        <v>26</v>
      </c>
      <c r="T1725" s="6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675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10</v>
      </c>
      <c r="Q1726" s="5">
        <v>0</v>
      </c>
      <c r="R1726" s="5">
        <v>0</v>
      </c>
      <c r="S1726" s="5" t="s">
        <v>26</v>
      </c>
      <c r="T1726" s="5"/>
    </row>
    <row r="1727" spans="1:20" x14ac:dyDescent="0.25">
      <c r="A1727" s="6">
        <f>1720</f>
      </c>
      <c r="B1727" s="6" t="s">
        <v>1746</v>
      </c>
      <c r="C1727" s="6" t="s">
        <v>26</v>
      </c>
      <c r="D1727" s="6" t="s">
        <v>675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10</v>
      </c>
      <c r="Q1727" s="6">
        <v>0</v>
      </c>
      <c r="R1727" s="6">
        <v>0</v>
      </c>
      <c r="S1727" s="6" t="s">
        <v>26</v>
      </c>
      <c r="T1727" s="6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675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10</v>
      </c>
      <c r="Q1728" s="5">
        <v>0</v>
      </c>
      <c r="R1728" s="5">
        <v>0</v>
      </c>
      <c r="S1728" s="5" t="s">
        <v>26</v>
      </c>
      <c r="T1728" s="5"/>
    </row>
    <row r="1729" spans="1:20" x14ac:dyDescent="0.25">
      <c r="A1729" s="6">
        <f>1722</f>
      </c>
      <c r="B1729" s="6" t="s">
        <v>1748</v>
      </c>
      <c r="C1729" s="6" t="s">
        <v>26</v>
      </c>
      <c r="D1729" s="6" t="s">
        <v>675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10</v>
      </c>
      <c r="Q1729" s="6">
        <v>0</v>
      </c>
      <c r="R1729" s="6">
        <v>0</v>
      </c>
      <c r="S1729" s="6" t="s">
        <v>26</v>
      </c>
      <c r="T1729" s="6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675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10</v>
      </c>
      <c r="Q1730" s="5">
        <v>0</v>
      </c>
      <c r="R1730" s="5">
        <v>0</v>
      </c>
      <c r="S1730" s="5" t="s">
        <v>26</v>
      </c>
      <c r="T1730" s="5"/>
    </row>
    <row r="1731" spans="1:20" x14ac:dyDescent="0.25">
      <c r="A1731" s="6">
        <f>1724</f>
      </c>
      <c r="B1731" s="6" t="s">
        <v>1750</v>
      </c>
      <c r="C1731" s="6" t="s">
        <v>26</v>
      </c>
      <c r="D1731" s="6" t="s">
        <v>675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10</v>
      </c>
      <c r="Q1731" s="6">
        <v>0</v>
      </c>
      <c r="R1731" s="6">
        <v>0</v>
      </c>
      <c r="S1731" s="6" t="s">
        <v>26</v>
      </c>
      <c r="T1731" s="6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675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10</v>
      </c>
      <c r="Q1732" s="5">
        <v>0</v>
      </c>
      <c r="R1732" s="5">
        <v>0</v>
      </c>
      <c r="S1732" s="5" t="s">
        <v>26</v>
      </c>
      <c r="T1732" s="5"/>
    </row>
    <row r="1733" spans="1:20" x14ac:dyDescent="0.25">
      <c r="A1733" s="6">
        <f>1726</f>
      </c>
      <c r="B1733" s="6" t="s">
        <v>1752</v>
      </c>
      <c r="C1733" s="6" t="s">
        <v>26</v>
      </c>
      <c r="D1733" s="6" t="s">
        <v>675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10</v>
      </c>
      <c r="Q1733" s="6">
        <v>0</v>
      </c>
      <c r="R1733" s="6">
        <v>0</v>
      </c>
      <c r="S1733" s="6" t="s">
        <v>26</v>
      </c>
      <c r="T1733" s="6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675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10</v>
      </c>
      <c r="Q1734" s="5">
        <v>0</v>
      </c>
      <c r="R1734" s="5">
        <v>0</v>
      </c>
      <c r="S1734" s="5" t="s">
        <v>26</v>
      </c>
      <c r="T1734" s="5"/>
    </row>
    <row r="1735" spans="1:20" x14ac:dyDescent="0.25">
      <c r="A1735" s="6">
        <f>1728</f>
      </c>
      <c r="B1735" s="6" t="s">
        <v>1754</v>
      </c>
      <c r="C1735" s="6" t="s">
        <v>26</v>
      </c>
      <c r="D1735" s="6" t="s">
        <v>675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10</v>
      </c>
      <c r="Q1735" s="6">
        <v>0</v>
      </c>
      <c r="R1735" s="6">
        <v>0</v>
      </c>
      <c r="S1735" s="6" t="s">
        <v>26</v>
      </c>
      <c r="T1735" s="6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675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10</v>
      </c>
      <c r="Q1736" s="5">
        <v>0</v>
      </c>
      <c r="R1736" s="5">
        <v>0</v>
      </c>
      <c r="S1736" s="5" t="s">
        <v>26</v>
      </c>
      <c r="T1736" s="5"/>
    </row>
    <row r="1737" spans="1:20" x14ac:dyDescent="0.25">
      <c r="A1737" s="6">
        <f>1730</f>
      </c>
      <c r="B1737" s="6" t="s">
        <v>1756</v>
      </c>
      <c r="C1737" s="6" t="s">
        <v>26</v>
      </c>
      <c r="D1737" s="6" t="s">
        <v>675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10</v>
      </c>
      <c r="Q1737" s="6">
        <v>0</v>
      </c>
      <c r="R1737" s="6">
        <v>0</v>
      </c>
      <c r="S1737" s="6" t="s">
        <v>26</v>
      </c>
      <c r="T1737" s="6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675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10</v>
      </c>
      <c r="Q1738" s="5">
        <v>0</v>
      </c>
      <c r="R1738" s="5">
        <v>0</v>
      </c>
      <c r="S1738" s="5" t="s">
        <v>26</v>
      </c>
      <c r="T1738" s="5"/>
    </row>
    <row r="1739" spans="1:20" x14ac:dyDescent="0.25">
      <c r="A1739" s="6">
        <f>1732</f>
      </c>
      <c r="B1739" s="6" t="s">
        <v>1758</v>
      </c>
      <c r="C1739" s="6" t="s">
        <v>26</v>
      </c>
      <c r="D1739" s="6" t="s">
        <v>675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10</v>
      </c>
      <c r="Q1739" s="6">
        <v>0</v>
      </c>
      <c r="R1739" s="6">
        <v>0</v>
      </c>
      <c r="S1739" s="6" t="s">
        <v>26</v>
      </c>
      <c r="T1739" s="6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675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10</v>
      </c>
      <c r="Q1740" s="5">
        <v>0</v>
      </c>
      <c r="R1740" s="5">
        <v>0</v>
      </c>
      <c r="S1740" s="5" t="s">
        <v>26</v>
      </c>
      <c r="T1740" s="5"/>
    </row>
    <row r="1741" spans="1:20" x14ac:dyDescent="0.25">
      <c r="A1741" s="6">
        <f>1734</f>
      </c>
      <c r="B1741" s="6" t="s">
        <v>1760</v>
      </c>
      <c r="C1741" s="6" t="s">
        <v>26</v>
      </c>
      <c r="D1741" s="6" t="s">
        <v>675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10</v>
      </c>
      <c r="Q1741" s="6">
        <v>0</v>
      </c>
      <c r="R1741" s="6">
        <v>0</v>
      </c>
      <c r="S1741" s="6" t="s">
        <v>26</v>
      </c>
      <c r="T1741" s="6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675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10</v>
      </c>
      <c r="Q1742" s="5">
        <v>0</v>
      </c>
      <c r="R1742" s="5">
        <v>0</v>
      </c>
      <c r="S1742" s="5" t="s">
        <v>26</v>
      </c>
      <c r="T1742" s="5"/>
    </row>
    <row r="1743" spans="1:20" x14ac:dyDescent="0.25">
      <c r="A1743" s="6">
        <f>1736</f>
      </c>
      <c r="B1743" s="6" t="s">
        <v>1762</v>
      </c>
      <c r="C1743" s="6" t="s">
        <v>26</v>
      </c>
      <c r="D1743" s="6" t="s">
        <v>675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10</v>
      </c>
      <c r="Q1743" s="6">
        <v>0</v>
      </c>
      <c r="R1743" s="6">
        <v>0</v>
      </c>
      <c r="S1743" s="6" t="s">
        <v>26</v>
      </c>
      <c r="T1743" s="6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675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6">
        <f>1738</f>
      </c>
      <c r="B1745" s="6" t="s">
        <v>1764</v>
      </c>
      <c r="C1745" s="6" t="s">
        <v>26</v>
      </c>
      <c r="D1745" s="6" t="s">
        <v>675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10</v>
      </c>
      <c r="Q1745" s="6">
        <v>0</v>
      </c>
      <c r="R1745" s="6">
        <v>0</v>
      </c>
      <c r="S1745" s="6" t="s">
        <v>26</v>
      </c>
      <c r="T1745" s="6"/>
    </row>
    <row r="1746" spans="1:20" x14ac:dyDescent="0.25">
      <c r="A1746" s="5">
        <f>1739</f>
      </c>
      <c r="B1746" s="5" t="s">
        <v>1765</v>
      </c>
      <c r="C1746" s="5" t="s">
        <v>26</v>
      </c>
      <c r="D1746" s="5" t="s">
        <v>675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6">
        <f>1740</f>
      </c>
      <c r="B1747" s="6" t="s">
        <v>1766</v>
      </c>
      <c r="C1747" s="6" t="s">
        <v>26</v>
      </c>
      <c r="D1747" s="6" t="s">
        <v>675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10</v>
      </c>
      <c r="Q1747" s="6">
        <v>0</v>
      </c>
      <c r="R1747" s="6">
        <v>0</v>
      </c>
      <c r="S1747" s="6" t="s">
        <v>26</v>
      </c>
      <c r="T1747" s="6"/>
    </row>
    <row r="1748" spans="1:20" x14ac:dyDescent="0.25">
      <c r="A1748" s="5">
        <f>1741</f>
      </c>
      <c r="B1748" s="5" t="s">
        <v>1767</v>
      </c>
      <c r="C1748" s="5" t="s">
        <v>26</v>
      </c>
      <c r="D1748" s="5" t="s">
        <v>675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10</v>
      </c>
      <c r="Q1748" s="5">
        <v>0</v>
      </c>
      <c r="R1748" s="5">
        <v>0</v>
      </c>
      <c r="S1748" s="5" t="s">
        <v>26</v>
      </c>
      <c r="T1748" s="5"/>
    </row>
    <row r="1749" spans="1:20" x14ac:dyDescent="0.25">
      <c r="A1749" s="6">
        <f>1742</f>
      </c>
      <c r="B1749" s="6" t="s">
        <v>1768</v>
      </c>
      <c r="C1749" s="6" t="s">
        <v>26</v>
      </c>
      <c r="D1749" s="6" t="s">
        <v>675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10</v>
      </c>
      <c r="Q1749" s="6">
        <v>0</v>
      </c>
      <c r="R1749" s="6">
        <v>0</v>
      </c>
      <c r="S1749" s="6" t="s">
        <v>26</v>
      </c>
      <c r="T1749" s="6"/>
    </row>
    <row r="1750" spans="1:20" x14ac:dyDescent="0.25">
      <c r="A1750" s="5">
        <f>1743</f>
      </c>
      <c r="B1750" s="5" t="s">
        <v>1769</v>
      </c>
      <c r="C1750" s="5" t="s">
        <v>26</v>
      </c>
      <c r="D1750" s="5" t="s">
        <v>675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10</v>
      </c>
      <c r="Q1750" s="5">
        <v>0</v>
      </c>
      <c r="R1750" s="5">
        <v>0</v>
      </c>
      <c r="S1750" s="5" t="s">
        <v>26</v>
      </c>
      <c r="T1750" s="5"/>
    </row>
    <row r="1751" spans="1:20" x14ac:dyDescent="0.25">
      <c r="A1751" s="6">
        <f>1744</f>
      </c>
      <c r="B1751" s="6" t="s">
        <v>1770</v>
      </c>
      <c r="C1751" s="6" t="s">
        <v>26</v>
      </c>
      <c r="D1751" s="6" t="s">
        <v>675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10</v>
      </c>
      <c r="Q1751" s="6">
        <v>0</v>
      </c>
      <c r="R1751" s="6">
        <v>0</v>
      </c>
      <c r="S1751" s="6" t="s">
        <v>26</v>
      </c>
      <c r="T1751" s="6"/>
    </row>
    <row r="1752" spans="1:20" x14ac:dyDescent="0.25">
      <c r="A1752" s="5">
        <f>1745</f>
      </c>
      <c r="B1752" s="5" t="s">
        <v>1771</v>
      </c>
      <c r="C1752" s="5" t="s">
        <v>26</v>
      </c>
      <c r="D1752" s="5" t="s">
        <v>675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10</v>
      </c>
      <c r="Q1752" s="5">
        <v>0</v>
      </c>
      <c r="R1752" s="5">
        <v>0</v>
      </c>
      <c r="S1752" s="5" t="s">
        <v>26</v>
      </c>
      <c r="T1752" s="5"/>
    </row>
    <row r="1753" spans="1:20" x14ac:dyDescent="0.25">
      <c r="A1753" s="6">
        <f>1746</f>
      </c>
      <c r="B1753" s="6" t="s">
        <v>1772</v>
      </c>
      <c r="C1753" s="6" t="s">
        <v>26</v>
      </c>
      <c r="D1753" s="6" t="s">
        <v>675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10</v>
      </c>
      <c r="Q1753" s="6">
        <v>0</v>
      </c>
      <c r="R1753" s="6">
        <v>0</v>
      </c>
      <c r="S1753" s="6" t="s">
        <v>26</v>
      </c>
      <c r="T1753" s="6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675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10</v>
      </c>
      <c r="Q1754" s="5">
        <v>0</v>
      </c>
      <c r="R1754" s="5">
        <v>0</v>
      </c>
      <c r="S1754" s="5" t="s">
        <v>26</v>
      </c>
      <c r="T1754" s="5"/>
    </row>
    <row r="1755" spans="1:20" x14ac:dyDescent="0.25">
      <c r="A1755" s="6">
        <f>1748</f>
      </c>
      <c r="B1755" s="6" t="s">
        <v>1774</v>
      </c>
      <c r="C1755" s="6" t="s">
        <v>26</v>
      </c>
      <c r="D1755" s="6" t="s">
        <v>675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10</v>
      </c>
      <c r="Q1755" s="6">
        <v>0</v>
      </c>
      <c r="R1755" s="6">
        <v>0</v>
      </c>
      <c r="S1755" s="6" t="s">
        <v>26</v>
      </c>
      <c r="T1755" s="6"/>
    </row>
    <row r="1756" spans="1:20" x14ac:dyDescent="0.25">
      <c r="A1756" s="5">
        <f>1749</f>
      </c>
      <c r="B1756" s="5" t="s">
        <v>1775</v>
      </c>
      <c r="C1756" s="5" t="s">
        <v>26</v>
      </c>
      <c r="D1756" s="5" t="s">
        <v>675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10</v>
      </c>
      <c r="Q1756" s="5">
        <v>0</v>
      </c>
      <c r="R1756" s="5">
        <v>0</v>
      </c>
      <c r="S1756" s="5" t="s">
        <v>26</v>
      </c>
      <c r="T1756" s="5"/>
    </row>
    <row r="1757" spans="1:20" x14ac:dyDescent="0.25">
      <c r="A1757" s="6">
        <f>1750</f>
      </c>
      <c r="B1757" s="6" t="s">
        <v>1776</v>
      </c>
      <c r="C1757" s="6" t="s">
        <v>26</v>
      </c>
      <c r="D1757" s="6" t="s">
        <v>675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10</v>
      </c>
      <c r="Q1757" s="6">
        <v>0</v>
      </c>
      <c r="R1757" s="6">
        <v>0</v>
      </c>
      <c r="S1757" s="6" t="s">
        <v>26</v>
      </c>
      <c r="T1757" s="6"/>
    </row>
    <row r="1758" spans="1:20" x14ac:dyDescent="0.25">
      <c r="A1758" s="5">
        <f>1751</f>
      </c>
      <c r="B1758" s="5" t="s">
        <v>1777</v>
      </c>
      <c r="C1758" s="5" t="s">
        <v>26</v>
      </c>
      <c r="D1758" s="5" t="s">
        <v>675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10</v>
      </c>
      <c r="Q1758" s="5">
        <v>0</v>
      </c>
      <c r="R1758" s="5">
        <v>0</v>
      </c>
      <c r="S1758" s="5" t="s">
        <v>26</v>
      </c>
      <c r="T1758" s="5"/>
    </row>
    <row r="1759" spans="1:20" x14ac:dyDescent="0.25">
      <c r="A1759" s="6">
        <f>1752</f>
      </c>
      <c r="B1759" s="6" t="s">
        <v>1778</v>
      </c>
      <c r="C1759" s="6" t="s">
        <v>26</v>
      </c>
      <c r="D1759" s="6" t="s">
        <v>675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10</v>
      </c>
      <c r="Q1759" s="6">
        <v>0</v>
      </c>
      <c r="R1759" s="6">
        <v>0</v>
      </c>
      <c r="S1759" s="6" t="s">
        <v>26</v>
      </c>
      <c r="T1759" s="6"/>
    </row>
    <row r="1760" spans="1:20" x14ac:dyDescent="0.25">
      <c r="A1760" s="5">
        <f>1753</f>
      </c>
      <c r="B1760" s="5" t="s">
        <v>1779</v>
      </c>
      <c r="C1760" s="5" t="s">
        <v>26</v>
      </c>
      <c r="D1760" s="5" t="s">
        <v>675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10</v>
      </c>
      <c r="Q1760" s="5">
        <v>0</v>
      </c>
      <c r="R1760" s="5">
        <v>0</v>
      </c>
      <c r="S1760" s="5" t="s">
        <v>26</v>
      </c>
      <c r="T1760" s="5"/>
    </row>
    <row r="1761" spans="1:20" x14ac:dyDescent="0.25">
      <c r="A1761" s="6">
        <f>1754</f>
      </c>
      <c r="B1761" s="6" t="s">
        <v>1780</v>
      </c>
      <c r="C1761" s="6" t="s">
        <v>26</v>
      </c>
      <c r="D1761" s="6" t="s">
        <v>675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10</v>
      </c>
      <c r="Q1761" s="6">
        <v>0</v>
      </c>
      <c r="R1761" s="6">
        <v>0</v>
      </c>
      <c r="S1761" s="6" t="s">
        <v>26</v>
      </c>
      <c r="T1761" s="6"/>
    </row>
    <row r="1762" spans="1:20" x14ac:dyDescent="0.25">
      <c r="A1762" s="5">
        <f>1755</f>
      </c>
      <c r="B1762" s="5" t="s">
        <v>1781</v>
      </c>
      <c r="C1762" s="5" t="s">
        <v>26</v>
      </c>
      <c r="D1762" s="5" t="s">
        <v>675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10</v>
      </c>
      <c r="Q1762" s="5">
        <v>0</v>
      </c>
      <c r="R1762" s="5">
        <v>0</v>
      </c>
      <c r="S1762" s="5" t="s">
        <v>26</v>
      </c>
      <c r="T1762" s="5"/>
    </row>
    <row r="1763" spans="1:20" x14ac:dyDescent="0.25">
      <c r="A1763" s="6">
        <f>1756</f>
      </c>
      <c r="B1763" s="6" t="s">
        <v>1782</v>
      </c>
      <c r="C1763" s="6" t="s">
        <v>26</v>
      </c>
      <c r="D1763" s="6" t="s">
        <v>675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10</v>
      </c>
      <c r="Q1763" s="6">
        <v>0</v>
      </c>
      <c r="R1763" s="6">
        <v>0</v>
      </c>
      <c r="S1763" s="6" t="s">
        <v>26</v>
      </c>
      <c r="T1763" s="6"/>
    </row>
    <row r="1764" spans="1:20" x14ac:dyDescent="0.25">
      <c r="A1764" s="5">
        <f>1757</f>
      </c>
      <c r="B1764" s="5" t="s">
        <v>1783</v>
      </c>
      <c r="C1764" s="5" t="s">
        <v>26</v>
      </c>
      <c r="D1764" s="5" t="s">
        <v>675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10</v>
      </c>
      <c r="Q1764" s="5">
        <v>0</v>
      </c>
      <c r="R1764" s="5">
        <v>0</v>
      </c>
      <c r="S1764" s="5" t="s">
        <v>26</v>
      </c>
      <c r="T1764" s="5"/>
    </row>
    <row r="1765" spans="1:20" x14ac:dyDescent="0.25">
      <c r="A1765" s="6">
        <f>1758</f>
      </c>
      <c r="B1765" s="6" t="s">
        <v>1784</v>
      </c>
      <c r="C1765" s="6" t="s">
        <v>26</v>
      </c>
      <c r="D1765" s="6" t="s">
        <v>675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10</v>
      </c>
      <c r="Q1765" s="6">
        <v>0</v>
      </c>
      <c r="R1765" s="6">
        <v>0</v>
      </c>
      <c r="S1765" s="6" t="s">
        <v>26</v>
      </c>
      <c r="T1765" s="6"/>
    </row>
    <row r="1766" spans="1:20" x14ac:dyDescent="0.25">
      <c r="A1766" s="5">
        <f>1759</f>
      </c>
      <c r="B1766" s="5" t="s">
        <v>1785</v>
      </c>
      <c r="C1766" s="5" t="s">
        <v>26</v>
      </c>
      <c r="D1766" s="5" t="s">
        <v>675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10</v>
      </c>
      <c r="Q1766" s="5">
        <v>0</v>
      </c>
      <c r="R1766" s="5">
        <v>0</v>
      </c>
      <c r="S1766" s="5" t="s">
        <v>26</v>
      </c>
      <c r="T1766" s="5"/>
    </row>
    <row r="1767" spans="1:20" x14ac:dyDescent="0.25">
      <c r="A1767" s="6">
        <f>1760</f>
      </c>
      <c r="B1767" s="6" t="s">
        <v>1786</v>
      </c>
      <c r="C1767" s="6" t="s">
        <v>26</v>
      </c>
      <c r="D1767" s="6" t="s">
        <v>675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10</v>
      </c>
      <c r="Q1767" s="6">
        <v>0</v>
      </c>
      <c r="R1767" s="6">
        <v>0</v>
      </c>
      <c r="S1767" s="6" t="s">
        <v>26</v>
      </c>
      <c r="T1767" s="6"/>
    </row>
    <row r="1768" spans="1:20" x14ac:dyDescent="0.25">
      <c r="A1768" s="5">
        <f>1761</f>
      </c>
      <c r="B1768" s="5" t="s">
        <v>1787</v>
      </c>
      <c r="C1768" s="5" t="s">
        <v>26</v>
      </c>
      <c r="D1768" s="5" t="s">
        <v>675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10</v>
      </c>
      <c r="Q1768" s="5">
        <v>0</v>
      </c>
      <c r="R1768" s="5">
        <v>0</v>
      </c>
      <c r="S1768" s="5" t="s">
        <v>26</v>
      </c>
      <c r="T1768" s="5"/>
    </row>
    <row r="1769" spans="1:20" x14ac:dyDescent="0.25">
      <c r="A1769" s="6">
        <f>1762</f>
      </c>
      <c r="B1769" s="6" t="s">
        <v>1788</v>
      </c>
      <c r="C1769" s="6" t="s">
        <v>26</v>
      </c>
      <c r="D1769" s="6" t="s">
        <v>675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10</v>
      </c>
      <c r="Q1769" s="6">
        <v>0</v>
      </c>
      <c r="R1769" s="6">
        <v>0</v>
      </c>
      <c r="S1769" s="6" t="s">
        <v>26</v>
      </c>
      <c r="T1769" s="6"/>
    </row>
    <row r="1770" spans="1:20" x14ac:dyDescent="0.25">
      <c r="A1770" s="5">
        <f>1763</f>
      </c>
      <c r="B1770" s="5" t="s">
        <v>1789</v>
      </c>
      <c r="C1770" s="5" t="s">
        <v>26</v>
      </c>
      <c r="D1770" s="5" t="s">
        <v>675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10</v>
      </c>
      <c r="Q1770" s="5">
        <v>0</v>
      </c>
      <c r="R1770" s="5">
        <v>0</v>
      </c>
      <c r="S1770" s="5" t="s">
        <v>26</v>
      </c>
      <c r="T1770" s="5"/>
    </row>
    <row r="1771" spans="1:20" x14ac:dyDescent="0.25">
      <c r="A1771" s="6">
        <f>1764</f>
      </c>
      <c r="B1771" s="6" t="s">
        <v>1790</v>
      </c>
      <c r="C1771" s="6" t="s">
        <v>26</v>
      </c>
      <c r="D1771" s="6" t="s">
        <v>675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10</v>
      </c>
      <c r="Q1771" s="6">
        <v>0</v>
      </c>
      <c r="R1771" s="6">
        <v>0</v>
      </c>
      <c r="S1771" s="6" t="s">
        <v>26</v>
      </c>
      <c r="T1771" s="6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675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10</v>
      </c>
      <c r="Q1772" s="5">
        <v>0</v>
      </c>
      <c r="R1772" s="5">
        <v>0</v>
      </c>
      <c r="S1772" s="5" t="s">
        <v>26</v>
      </c>
      <c r="T1772" s="5"/>
    </row>
    <row r="1773" spans="1:20" x14ac:dyDescent="0.25">
      <c r="A1773" s="6">
        <f>1766</f>
      </c>
      <c r="B1773" s="6" t="s">
        <v>1792</v>
      </c>
      <c r="C1773" s="6" t="s">
        <v>26</v>
      </c>
      <c r="D1773" s="6" t="s">
        <v>675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10</v>
      </c>
      <c r="Q1773" s="6">
        <v>0</v>
      </c>
      <c r="R1773" s="6">
        <v>0</v>
      </c>
      <c r="S1773" s="6" t="s">
        <v>26</v>
      </c>
      <c r="T1773" s="6"/>
    </row>
    <row r="1774" spans="1:20" x14ac:dyDescent="0.25">
      <c r="A1774" s="5">
        <f>1767</f>
      </c>
      <c r="B1774" s="5" t="s">
        <v>1793</v>
      </c>
      <c r="C1774" s="5" t="s">
        <v>26</v>
      </c>
      <c r="D1774" s="5" t="s">
        <v>675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10</v>
      </c>
      <c r="Q1774" s="5">
        <v>0</v>
      </c>
      <c r="R1774" s="5">
        <v>0</v>
      </c>
      <c r="S1774" s="5" t="s">
        <v>26</v>
      </c>
      <c r="T1774" s="5"/>
    </row>
    <row r="1775" spans="1:20" x14ac:dyDescent="0.25">
      <c r="A1775" s="6">
        <f>1768</f>
      </c>
      <c r="B1775" s="6" t="s">
        <v>1794</v>
      </c>
      <c r="C1775" s="6" t="s">
        <v>26</v>
      </c>
      <c r="D1775" s="6" t="s">
        <v>675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10</v>
      </c>
      <c r="Q1775" s="6">
        <v>0</v>
      </c>
      <c r="R1775" s="6">
        <v>0</v>
      </c>
      <c r="S1775" s="6" t="s">
        <v>26</v>
      </c>
      <c r="T1775" s="6"/>
    </row>
    <row r="1776" spans="1:20" x14ac:dyDescent="0.25">
      <c r="A1776" s="5">
        <f>1769</f>
      </c>
      <c r="B1776" s="5" t="s">
        <v>1795</v>
      </c>
      <c r="C1776" s="5" t="s">
        <v>26</v>
      </c>
      <c r="D1776" s="5" t="s">
        <v>675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10</v>
      </c>
      <c r="Q1776" s="5">
        <v>0</v>
      </c>
      <c r="R1776" s="5">
        <v>0</v>
      </c>
      <c r="S1776" s="5" t="s">
        <v>26</v>
      </c>
      <c r="T1776" s="5"/>
    </row>
    <row r="1777" spans="1:20" x14ac:dyDescent="0.25">
      <c r="A1777" s="6">
        <f>1770</f>
      </c>
      <c r="B1777" s="6" t="s">
        <v>1796</v>
      </c>
      <c r="C1777" s="6" t="s">
        <v>26</v>
      </c>
      <c r="D1777" s="6" t="s">
        <v>675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10</v>
      </c>
      <c r="Q1777" s="6">
        <v>0</v>
      </c>
      <c r="R1777" s="6">
        <v>0</v>
      </c>
      <c r="S1777" s="6" t="s">
        <v>26</v>
      </c>
      <c r="T1777" s="6"/>
    </row>
    <row r="1778" spans="1:20" x14ac:dyDescent="0.25">
      <c r="A1778" s="5">
        <f>1771</f>
      </c>
      <c r="B1778" s="5" t="s">
        <v>1797</v>
      </c>
      <c r="C1778" s="5" t="s">
        <v>26</v>
      </c>
      <c r="D1778" s="5" t="s">
        <v>675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10</v>
      </c>
      <c r="Q1778" s="5">
        <v>0</v>
      </c>
      <c r="R1778" s="5">
        <v>0</v>
      </c>
      <c r="S1778" s="5" t="s">
        <v>26</v>
      </c>
      <c r="T1778" s="5"/>
    </row>
    <row r="1779" spans="1:20" x14ac:dyDescent="0.25">
      <c r="A1779" s="6">
        <f>1772</f>
      </c>
      <c r="B1779" s="6" t="s">
        <v>1798</v>
      </c>
      <c r="C1779" s="6" t="s">
        <v>26</v>
      </c>
      <c r="D1779" s="6" t="s">
        <v>675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10</v>
      </c>
      <c r="Q1779" s="6">
        <v>0</v>
      </c>
      <c r="R1779" s="6">
        <v>0</v>
      </c>
      <c r="S1779" s="6" t="s">
        <v>26</v>
      </c>
      <c r="T1779" s="6"/>
    </row>
    <row r="1780" spans="1:20" x14ac:dyDescent="0.25">
      <c r="A1780" s="5">
        <f>1773</f>
      </c>
      <c r="B1780" s="5" t="s">
        <v>1799</v>
      </c>
      <c r="C1780" s="5" t="s">
        <v>26</v>
      </c>
      <c r="D1780" s="5" t="s">
        <v>675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10</v>
      </c>
      <c r="Q1780" s="5">
        <v>0</v>
      </c>
      <c r="R1780" s="5">
        <v>0</v>
      </c>
      <c r="S1780" s="5" t="s">
        <v>26</v>
      </c>
      <c r="T1780" s="5"/>
    </row>
    <row r="1781" spans="1:20" x14ac:dyDescent="0.25">
      <c r="A1781" s="6">
        <f>1774</f>
      </c>
      <c r="B1781" s="6" t="s">
        <v>1800</v>
      </c>
      <c r="C1781" s="6" t="s">
        <v>26</v>
      </c>
      <c r="D1781" s="6" t="s">
        <v>675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10</v>
      </c>
      <c r="Q1781" s="6">
        <v>0</v>
      </c>
      <c r="R1781" s="6">
        <v>0</v>
      </c>
      <c r="S1781" s="6" t="s">
        <v>26</v>
      </c>
      <c r="T1781" s="6"/>
    </row>
    <row r="1782" spans="1:20" x14ac:dyDescent="0.25">
      <c r="A1782" s="5">
        <f>1775</f>
      </c>
      <c r="B1782" s="5" t="s">
        <v>1801</v>
      </c>
      <c r="C1782" s="5" t="s">
        <v>26</v>
      </c>
      <c r="D1782" s="5" t="s">
        <v>675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10</v>
      </c>
      <c r="Q1782" s="5">
        <v>0</v>
      </c>
      <c r="R1782" s="5">
        <v>0</v>
      </c>
      <c r="S1782" s="5" t="s">
        <v>26</v>
      </c>
      <c r="T1782" s="5"/>
    </row>
    <row r="1783" spans="1:20" x14ac:dyDescent="0.25">
      <c r="A1783" s="6">
        <f>1776</f>
      </c>
      <c r="B1783" s="6" t="s">
        <v>1802</v>
      </c>
      <c r="C1783" s="6" t="s">
        <v>26</v>
      </c>
      <c r="D1783" s="6" t="s">
        <v>675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10</v>
      </c>
      <c r="Q1783" s="6">
        <v>0</v>
      </c>
      <c r="R1783" s="6">
        <v>0</v>
      </c>
      <c r="S1783" s="6" t="s">
        <v>26</v>
      </c>
      <c r="T1783" s="6"/>
    </row>
    <row r="1784" spans="1:20" x14ac:dyDescent="0.25">
      <c r="A1784" s="5">
        <f>1777</f>
      </c>
      <c r="B1784" s="5" t="s">
        <v>1803</v>
      </c>
      <c r="C1784" s="5" t="s">
        <v>26</v>
      </c>
      <c r="D1784" s="5" t="s">
        <v>675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10</v>
      </c>
      <c r="Q1784" s="5">
        <v>0</v>
      </c>
      <c r="R1784" s="5">
        <v>0</v>
      </c>
      <c r="S1784" s="5" t="s">
        <v>26</v>
      </c>
      <c r="T1784" s="5"/>
    </row>
    <row r="1785" spans="1:20" x14ac:dyDescent="0.25">
      <c r="A1785" s="6">
        <f>1778</f>
      </c>
      <c r="B1785" s="6" t="s">
        <v>1804</v>
      </c>
      <c r="C1785" s="6" t="s">
        <v>26</v>
      </c>
      <c r="D1785" s="6" t="s">
        <v>675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10</v>
      </c>
      <c r="Q1785" s="6">
        <v>0</v>
      </c>
      <c r="R1785" s="6">
        <v>0</v>
      </c>
      <c r="S1785" s="6" t="s">
        <v>26</v>
      </c>
      <c r="T1785" s="6"/>
    </row>
    <row r="1786" spans="1:20" x14ac:dyDescent="0.25">
      <c r="A1786" s="5">
        <f>1779</f>
      </c>
      <c r="B1786" s="5" t="s">
        <v>1805</v>
      </c>
      <c r="C1786" s="5" t="s">
        <v>26</v>
      </c>
      <c r="D1786" s="5" t="s">
        <v>675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10</v>
      </c>
      <c r="Q1786" s="5">
        <v>0</v>
      </c>
      <c r="R1786" s="5">
        <v>0</v>
      </c>
      <c r="S1786" s="5" t="s">
        <v>26</v>
      </c>
      <c r="T1786" s="5"/>
    </row>
    <row r="1787" spans="1:20" x14ac:dyDescent="0.25">
      <c r="A1787" s="6">
        <f>1780</f>
      </c>
      <c r="B1787" s="6" t="s">
        <v>1806</v>
      </c>
      <c r="C1787" s="6" t="s">
        <v>26</v>
      </c>
      <c r="D1787" s="6" t="s">
        <v>675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10</v>
      </c>
      <c r="Q1787" s="6">
        <v>0</v>
      </c>
      <c r="R1787" s="6">
        <v>0</v>
      </c>
      <c r="S1787" s="6" t="s">
        <v>26</v>
      </c>
      <c r="T1787" s="6"/>
    </row>
    <row r="1788" spans="1:20" x14ac:dyDescent="0.25">
      <c r="A1788" s="5">
        <f>1781</f>
      </c>
      <c r="B1788" s="5" t="s">
        <v>1807</v>
      </c>
      <c r="C1788" s="5" t="s">
        <v>26</v>
      </c>
      <c r="D1788" s="5" t="s">
        <v>675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10</v>
      </c>
      <c r="Q1788" s="5">
        <v>0</v>
      </c>
      <c r="R1788" s="5">
        <v>0</v>
      </c>
      <c r="S1788" s="5" t="s">
        <v>26</v>
      </c>
      <c r="T1788" s="5"/>
    </row>
    <row r="1789" spans="1:20" x14ac:dyDescent="0.25">
      <c r="A1789" s="6">
        <f>1782</f>
      </c>
      <c r="B1789" s="6" t="s">
        <v>1808</v>
      </c>
      <c r="C1789" s="6" t="s">
        <v>26</v>
      </c>
      <c r="D1789" s="6" t="s">
        <v>675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10</v>
      </c>
      <c r="Q1789" s="6">
        <v>0</v>
      </c>
      <c r="R1789" s="6">
        <v>0</v>
      </c>
      <c r="S1789" s="6" t="s">
        <v>26</v>
      </c>
      <c r="T1789" s="6"/>
    </row>
    <row r="1790" spans="1:20" x14ac:dyDescent="0.25">
      <c r="A1790" s="5">
        <f>1783</f>
      </c>
      <c r="B1790" s="5" t="s">
        <v>1809</v>
      </c>
      <c r="C1790" s="5" t="s">
        <v>26</v>
      </c>
      <c r="D1790" s="5" t="s">
        <v>675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10</v>
      </c>
      <c r="Q1790" s="5">
        <v>0</v>
      </c>
      <c r="R1790" s="5">
        <v>0</v>
      </c>
      <c r="S1790" s="5" t="s">
        <v>26</v>
      </c>
      <c r="T1790" s="5"/>
    </row>
    <row r="1791" spans="1:20" x14ac:dyDescent="0.25">
      <c r="A1791" s="6">
        <f>1784</f>
      </c>
      <c r="B1791" s="6" t="s">
        <v>1810</v>
      </c>
      <c r="C1791" s="6" t="s">
        <v>26</v>
      </c>
      <c r="D1791" s="6" t="s">
        <v>675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10</v>
      </c>
      <c r="Q1791" s="6">
        <v>0</v>
      </c>
      <c r="R1791" s="6">
        <v>0</v>
      </c>
      <c r="S1791" s="6" t="s">
        <v>26</v>
      </c>
      <c r="T1791" s="6"/>
    </row>
    <row r="1792" spans="1:20" x14ac:dyDescent="0.25">
      <c r="A1792" s="7" t="s">
        <v>1811</v>
      </c>
      <c r="B1792" s="6" t="s">
        <v>1812</v>
      </c>
      <c r="C1792" s="6" t="s">
        <v>1812</v>
      </c>
      <c r="D1792" s="6" t="s">
        <v>1812</v>
      </c>
      <c r="E1792" s="6">
        <f>=average(E8:E1791)</f>
      </c>
      <c r="F1792" s="6">
        <f>=average(F8:F1791)</f>
      </c>
      <c r="G1792" s="6" t="s">
        <v>1812</v>
      </c>
      <c r="H1792" s="6">
        <f>=average(H8:H1791)</f>
      </c>
      <c r="I1792" s="6">
        <f>=average(I8:I1791)</f>
      </c>
      <c r="J1792" s="6" t="s">
        <v>1812</v>
      </c>
      <c r="K1792" s="6">
        <f>=average(K8:K1791)</f>
      </c>
      <c r="L1792" s="6">
        <f>=average(L8:L1791)</f>
      </c>
      <c r="M1792" s="6" t="s">
        <v>1812</v>
      </c>
      <c r="N1792" s="6">
        <f>=average(N8:N1791)</f>
      </c>
      <c r="O1792" s="6">
        <f>=average(O8:O1791)</f>
      </c>
      <c r="P1792" s="6">
        <f>=average(P8:P1791)</f>
      </c>
      <c r="Q1792" s="6">
        <f>=average(Q8:Q1791)</f>
      </c>
      <c r="R1792" s="6">
        <f>=average(R8:R1791)</f>
      </c>
      <c r="S1792" s="6" t="s">
        <v>1812</v>
      </c>
      <c r="T1792" s="6" t="s">
        <v>1812</v>
      </c>
    </row>
    <row r="1793" spans="13:13" x14ac:dyDescent="0.25">
      <c r="M1793" s="8" t="s">
        <v>1813</v>
      </c>
    </row>
    <row r="1794" spans="2:12" x14ac:dyDescent="0.25">
      <c r="B1794" s="9" t="s">
        <v>1814</v>
      </c>
      <c r="G1794" s="9" t="s">
        <v>1815</v>
      </c>
      <c r="L1794" s="9" t="s">
        <v>1816</v>
      </c>
    </row>
    <row r="1795" spans="2:12" x14ac:dyDescent="0.25">
      <c r="B1795" s="10" t="s">
        <v>1817</v>
      </c>
      <c r="G1795" s="10" t="s">
        <v>1817</v>
      </c>
      <c r="L1795" s="10" t="s">
        <v>1817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2023-10-09T07:41:07Z</dcterms:created>
  <dcterms:modified xsi:type="dcterms:W3CDTF">2023-10-09T07:41:07Z</dcterms:modified>
</cp:coreProperties>
</file>