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
    </mc:Choice>
  </mc:AlternateContent>
  <xr:revisionPtr revIDLastSave="0" documentId="13_ncr:1_{99B4FF23-BF99-4B5F-A360-722AF04E48D2}" xr6:coauthVersionLast="46" xr6:coauthVersionMax="47" xr10:uidLastSave="{00000000-0000-0000-0000-000000000000}"/>
  <bookViews>
    <workbookView xWindow="-120" yWindow="-120" windowWidth="20730" windowHeight="11160" activeTab="1" xr2:uid="{00000000-000D-0000-FFFF-FFFF00000000}"/>
  </bookViews>
  <sheets>
    <sheet name="Page garde" sheetId="7" r:id="rId1"/>
    <sheet name="Dossiers compensation" sheetId="1" r:id="rId2"/>
    <sheet name="PAP indemnisées par catégorie" sheetId="3" r:id="rId3"/>
    <sheet name="Biens impactés compensés" sheetId="6" r:id="rId4"/>
    <sheet name="Montant compensations PAP" sheetId="4" r:id="rId5"/>
    <sheet name="MGP" sheetId="5" r:id="rId6"/>
  </sheets>
  <definedNames>
    <definedName name="Tableau1_EvolutionEtablissementCNI" localSheetId="3">MGP!#REF!</definedName>
    <definedName name="Tableau1_EvolutionEtablissementCNI">MGP!#REF!</definedName>
    <definedName name="Tableau2_TauxResolutionPlaintes">MGP!$A$1:$H$19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3" l="1"/>
  <c r="F13" i="3"/>
  <c r="E20" i="4"/>
  <c r="E21" i="4" s="1"/>
  <c r="E17" i="4"/>
  <c r="E9" i="4"/>
  <c r="D20" i="6"/>
  <c r="D21" i="6" s="1"/>
  <c r="D17" i="6"/>
  <c r="D9" i="6"/>
  <c r="E20" i="3"/>
  <c r="E17" i="3"/>
  <c r="E9" i="3"/>
  <c r="E21" i="3" l="1"/>
  <c r="D20" i="3" l="1"/>
  <c r="D17" i="3"/>
  <c r="D9" i="3"/>
  <c r="G20" i="1"/>
  <c r="G17" i="1"/>
  <c r="G9" i="1"/>
  <c r="D21" i="3" l="1"/>
  <c r="G21" i="1"/>
  <c r="V20" i="6"/>
  <c r="T20" i="6"/>
  <c r="R20" i="6"/>
  <c r="P20" i="6"/>
  <c r="L20" i="6"/>
  <c r="J20" i="6"/>
  <c r="H20" i="6"/>
  <c r="V17" i="6"/>
  <c r="T17" i="6"/>
  <c r="R17" i="6"/>
  <c r="P17" i="6"/>
  <c r="L17" i="6"/>
  <c r="J17" i="6"/>
  <c r="H17" i="6"/>
  <c r="F20" i="6"/>
  <c r="F17" i="6"/>
  <c r="F9" i="6"/>
  <c r="U9" i="6"/>
  <c r="U17" i="6"/>
  <c r="U20" i="6"/>
  <c r="W20" i="6"/>
  <c r="W17" i="6"/>
  <c r="W9" i="6"/>
  <c r="S9" i="6"/>
  <c r="S17" i="6"/>
  <c r="S20" i="6"/>
  <c r="Q9" i="6"/>
  <c r="Q17" i="6"/>
  <c r="Q20" i="6"/>
  <c r="O9" i="6"/>
  <c r="O17" i="6"/>
  <c r="O20" i="6"/>
  <c r="X9" i="6"/>
  <c r="V9" i="6"/>
  <c r="T9" i="6"/>
  <c r="R9" i="6"/>
  <c r="P9" i="6"/>
  <c r="L9" i="6"/>
  <c r="J9" i="6"/>
  <c r="H9" i="6"/>
  <c r="M9" i="6"/>
  <c r="M17" i="6"/>
  <c r="M20" i="6"/>
  <c r="K9" i="6"/>
  <c r="K17" i="6"/>
  <c r="K20" i="6"/>
  <c r="I20" i="6"/>
  <c r="I9" i="6"/>
  <c r="I17" i="6"/>
  <c r="V21" i="6" l="1"/>
  <c r="P21" i="6"/>
  <c r="H21" i="6"/>
  <c r="J21" i="6"/>
  <c r="L21" i="6"/>
  <c r="R21" i="6"/>
  <c r="T21" i="6"/>
  <c r="F21" i="6"/>
  <c r="U21" i="6"/>
  <c r="U22" i="6" s="1"/>
  <c r="W21" i="6"/>
  <c r="S21" i="6"/>
  <c r="Q21" i="6"/>
  <c r="O21" i="6"/>
  <c r="O22" i="6" s="1"/>
  <c r="M21" i="6"/>
  <c r="K21" i="6"/>
  <c r="I21" i="6"/>
  <c r="S22" i="6" l="1"/>
  <c r="Q22" i="6"/>
  <c r="I22" i="6"/>
  <c r="K22" i="6"/>
  <c r="G20" i="6"/>
  <c r="G9" i="6"/>
  <c r="G17" i="6"/>
  <c r="J22" i="3"/>
  <c r="G21" i="6" l="1"/>
  <c r="G22" i="6" s="1"/>
  <c r="X20" i="6"/>
  <c r="N20" i="6"/>
  <c r="E20" i="6"/>
  <c r="C20" i="6"/>
  <c r="X17" i="6"/>
  <c r="N17" i="6"/>
  <c r="E17" i="6"/>
  <c r="C17" i="6"/>
  <c r="N9" i="6"/>
  <c r="E9" i="6"/>
  <c r="C9" i="6"/>
  <c r="X21" i="6" l="1"/>
  <c r="W22" i="6" s="1"/>
  <c r="C21" i="6"/>
  <c r="E21" i="6"/>
  <c r="E22" i="6" s="1"/>
  <c r="N21" i="6"/>
  <c r="M22" i="6" s="1"/>
  <c r="G17" i="5" l="1"/>
  <c r="G16" i="5"/>
  <c r="G14" i="5"/>
  <c r="G13" i="5"/>
  <c r="G11" i="5"/>
  <c r="G8" i="5"/>
  <c r="G9" i="5"/>
  <c r="G6" i="5"/>
  <c r="G7" i="5"/>
  <c r="K19" i="3"/>
  <c r="K18" i="3"/>
  <c r="K16" i="3"/>
  <c r="K15" i="3"/>
  <c r="K14" i="3"/>
  <c r="K13" i="3"/>
  <c r="K12" i="3"/>
  <c r="K11" i="3"/>
  <c r="K10" i="3"/>
  <c r="K8" i="3"/>
  <c r="K6" i="3"/>
  <c r="K7" i="3"/>
  <c r="L7" i="3" s="1"/>
  <c r="C58" i="3" l="1"/>
  <c r="M12" i="3"/>
  <c r="C55" i="3"/>
  <c r="M8" i="3"/>
  <c r="C59" i="3"/>
  <c r="M13" i="3"/>
  <c r="C63" i="3"/>
  <c r="M18" i="3"/>
  <c r="C56" i="3"/>
  <c r="M10" i="3"/>
  <c r="C60" i="3"/>
  <c r="M14" i="3"/>
  <c r="C64" i="3"/>
  <c r="M19" i="3"/>
  <c r="C53" i="3"/>
  <c r="D53" i="3" s="1"/>
  <c r="M6" i="3"/>
  <c r="C62" i="3"/>
  <c r="M16" i="3"/>
  <c r="C54" i="3"/>
  <c r="D54" i="3" s="1"/>
  <c r="M7" i="3"/>
  <c r="M11" i="3"/>
  <c r="C57" i="3"/>
  <c r="C61" i="3"/>
  <c r="M15" i="3"/>
  <c r="K18" i="1"/>
  <c r="K19" i="1"/>
  <c r="K10" i="1"/>
  <c r="K16" i="1"/>
  <c r="K15" i="1"/>
  <c r="K14" i="1"/>
  <c r="K13" i="1"/>
  <c r="K12" i="1"/>
  <c r="K11" i="1"/>
  <c r="K8" i="1"/>
  <c r="K6" i="1"/>
  <c r="K7" i="1"/>
  <c r="M20" i="3" l="1"/>
  <c r="K17" i="1"/>
  <c r="D62" i="3"/>
  <c r="D64" i="3"/>
  <c r="D58" i="3"/>
  <c r="D61" i="3"/>
  <c r="D60" i="3"/>
  <c r="D63" i="3"/>
  <c r="D55" i="3"/>
  <c r="D57" i="3"/>
  <c r="M9" i="3"/>
  <c r="M17" i="3"/>
  <c r="D56" i="3"/>
  <c r="D59" i="3"/>
  <c r="I20" i="4"/>
  <c r="G20" i="4"/>
  <c r="H20" i="4"/>
  <c r="I17" i="4"/>
  <c r="G17" i="4"/>
  <c r="H17" i="4"/>
  <c r="J19" i="4"/>
  <c r="K19" i="4" s="1"/>
  <c r="J18" i="4"/>
  <c r="J16" i="4"/>
  <c r="K16" i="4" s="1"/>
  <c r="J15" i="4"/>
  <c r="K15" i="4" s="1"/>
  <c r="J14" i="4"/>
  <c r="K14" i="4" s="1"/>
  <c r="J13" i="4"/>
  <c r="K13" i="4" s="1"/>
  <c r="J12" i="4"/>
  <c r="K12" i="4" s="1"/>
  <c r="J11" i="4"/>
  <c r="K11" i="4" s="1"/>
  <c r="J10" i="4"/>
  <c r="K10" i="4" s="1"/>
  <c r="J8" i="4"/>
  <c r="K8" i="4" s="1"/>
  <c r="J6" i="4"/>
  <c r="K6" i="4" s="1"/>
  <c r="J7" i="4"/>
  <c r="K7" i="4" s="1"/>
  <c r="I9" i="4"/>
  <c r="H9" i="4"/>
  <c r="J20" i="3"/>
  <c r="I20" i="3"/>
  <c r="J17" i="3"/>
  <c r="I17" i="3"/>
  <c r="L19" i="3"/>
  <c r="K20" i="3"/>
  <c r="L13" i="3"/>
  <c r="L10" i="3"/>
  <c r="L8" i="3"/>
  <c r="L11" i="3"/>
  <c r="L12" i="3"/>
  <c r="L14" i="3"/>
  <c r="L15" i="3"/>
  <c r="L16" i="3"/>
  <c r="J9" i="3"/>
  <c r="I9" i="3"/>
  <c r="G18" i="5"/>
  <c r="F18" i="5"/>
  <c r="E18" i="5"/>
  <c r="D18" i="5"/>
  <c r="C18" i="5"/>
  <c r="G15" i="5"/>
  <c r="F15" i="5"/>
  <c r="E15" i="5"/>
  <c r="D15" i="5"/>
  <c r="C15" i="5"/>
  <c r="G12" i="5"/>
  <c r="F12" i="5"/>
  <c r="E12" i="5"/>
  <c r="D12" i="5"/>
  <c r="C12" i="5"/>
  <c r="G10" i="5"/>
  <c r="F10" i="5"/>
  <c r="E10" i="5"/>
  <c r="D10" i="5"/>
  <c r="C10" i="5"/>
  <c r="F19" i="3"/>
  <c r="G19" i="3" s="1"/>
  <c r="F18" i="3"/>
  <c r="G18" i="3" s="1"/>
  <c r="F16" i="3"/>
  <c r="G16" i="3" s="1"/>
  <c r="F15" i="3"/>
  <c r="G15" i="3" s="1"/>
  <c r="F14" i="3"/>
  <c r="G14" i="3" s="1"/>
  <c r="F12" i="3"/>
  <c r="G12" i="3" s="1"/>
  <c r="F11" i="3"/>
  <c r="G11" i="3" s="1"/>
  <c r="F10" i="3"/>
  <c r="G10" i="3" s="1"/>
  <c r="F8" i="3"/>
  <c r="G8" i="3" s="1"/>
  <c r="F6" i="3"/>
  <c r="G6" i="3" s="1"/>
  <c r="F7" i="3"/>
  <c r="G7" i="3" s="1"/>
  <c r="F20" i="4"/>
  <c r="D20" i="4"/>
  <c r="F17" i="4"/>
  <c r="D17" i="4"/>
  <c r="G9" i="4"/>
  <c r="F9" i="4"/>
  <c r="D9" i="4"/>
  <c r="H20" i="3"/>
  <c r="H17" i="3"/>
  <c r="H9" i="3"/>
  <c r="H10" i="5" l="1"/>
  <c r="D19" i="5"/>
  <c r="E19" i="5"/>
  <c r="L7" i="4"/>
  <c r="J20" i="4"/>
  <c r="K20" i="4" s="1"/>
  <c r="K18" i="4"/>
  <c r="I21" i="4"/>
  <c r="I21" i="3"/>
  <c r="H23" i="3" s="1"/>
  <c r="F20" i="3"/>
  <c r="G20" i="3" s="1"/>
  <c r="F9" i="3"/>
  <c r="G9" i="3" s="1"/>
  <c r="J21" i="3"/>
  <c r="I23" i="3" s="1"/>
  <c r="H21" i="4"/>
  <c r="G21" i="4"/>
  <c r="L8" i="4"/>
  <c r="L13" i="4"/>
  <c r="L10" i="4"/>
  <c r="L14" i="4"/>
  <c r="L19" i="4"/>
  <c r="J17" i="4"/>
  <c r="K17" i="4" s="1"/>
  <c r="L18" i="4"/>
  <c r="J9" i="4"/>
  <c r="K9" i="4" s="1"/>
  <c r="L11" i="4"/>
  <c r="L15" i="4"/>
  <c r="L6" i="4"/>
  <c r="L12" i="4"/>
  <c r="L16" i="4"/>
  <c r="L20" i="3"/>
  <c r="K9" i="3"/>
  <c r="L9" i="3" s="1"/>
  <c r="L18" i="3"/>
  <c r="K17" i="3"/>
  <c r="L17" i="3" s="1"/>
  <c r="F17" i="3"/>
  <c r="G17" i="3" s="1"/>
  <c r="H12" i="5"/>
  <c r="F19" i="5"/>
  <c r="H15" i="5"/>
  <c r="C19" i="5"/>
  <c r="H19" i="5" s="1"/>
  <c r="G19" i="5"/>
  <c r="H18" i="5"/>
  <c r="G13" i="3"/>
  <c r="D21" i="4"/>
  <c r="F21" i="4"/>
  <c r="H21" i="3"/>
  <c r="G23" i="3" s="1"/>
  <c r="L9" i="4" l="1"/>
  <c r="F21" i="3"/>
  <c r="G21" i="3" s="1"/>
  <c r="L20" i="4"/>
  <c r="L17" i="4"/>
  <c r="J21" i="4"/>
  <c r="K21" i="4" s="1"/>
  <c r="K21" i="3"/>
  <c r="M21" i="3"/>
  <c r="H17" i="1"/>
  <c r="I9" i="1"/>
  <c r="K20" i="1"/>
  <c r="J19" i="1"/>
  <c r="J18" i="1"/>
  <c r="I20" i="1"/>
  <c r="J16" i="1"/>
  <c r="J15" i="1"/>
  <c r="J14" i="1"/>
  <c r="J13" i="1"/>
  <c r="J12" i="1"/>
  <c r="J11" i="1"/>
  <c r="J10" i="1"/>
  <c r="I17" i="1"/>
  <c r="J8" i="1"/>
  <c r="J7" i="1"/>
  <c r="K9" i="1"/>
  <c r="J6" i="1"/>
  <c r="H20" i="1"/>
  <c r="F20" i="1"/>
  <c r="D20" i="1"/>
  <c r="F17" i="1"/>
  <c r="D17" i="1"/>
  <c r="H9" i="1"/>
  <c r="F9" i="1"/>
  <c r="D9" i="1"/>
  <c r="L21" i="4" l="1"/>
  <c r="L21" i="3"/>
  <c r="J23" i="3"/>
  <c r="H21" i="1"/>
  <c r="J17" i="1"/>
  <c r="F21" i="1"/>
  <c r="K21" i="1"/>
  <c r="D21" i="1"/>
  <c r="J20" i="1"/>
  <c r="I21" i="1"/>
  <c r="J9" i="1"/>
  <c r="J21" i="1" l="1"/>
</calcChain>
</file>

<file path=xl/sharedStrings.xml><?xml version="1.0" encoding="utf-8"?>
<sst xmlns="http://schemas.openxmlformats.org/spreadsheetml/2006/main" count="287" uniqueCount="137">
  <si>
    <t>Tronçon</t>
  </si>
  <si>
    <t>Section de route</t>
  </si>
  <si>
    <t>RN7</t>
  </si>
  <si>
    <t>Sous total RN7</t>
  </si>
  <si>
    <t>RN35</t>
  </si>
  <si>
    <t>Sous RN35</t>
  </si>
  <si>
    <t>RRS</t>
  </si>
  <si>
    <t>Sous total RRS</t>
  </si>
  <si>
    <t>TOTAL</t>
  </si>
  <si>
    <t>Farrey-Gollé</t>
  </si>
  <si>
    <t>Dosso</t>
  </si>
  <si>
    <t>Distance (km)</t>
  </si>
  <si>
    <t>PK</t>
  </si>
  <si>
    <t>0,00 au 29,08</t>
  </si>
  <si>
    <t>29,08 au 59,60</t>
  </si>
  <si>
    <t>Commune</t>
  </si>
  <si>
    <t>Localisation</t>
  </si>
  <si>
    <t>Section1: Far_Gol1</t>
  </si>
  <si>
    <t>Section2: Far_Gol2</t>
  </si>
  <si>
    <t>Section3: Dosso</t>
  </si>
  <si>
    <t>Nbre localités</t>
  </si>
  <si>
    <t>Dossiers constitués</t>
  </si>
  <si>
    <t>%</t>
  </si>
  <si>
    <t>Cumul nombre</t>
  </si>
  <si>
    <t>Observations</t>
  </si>
  <si>
    <t>Section1: Birfab</t>
  </si>
  <si>
    <t>Section2: Falm1</t>
  </si>
  <si>
    <t>Section3: Falm2</t>
  </si>
  <si>
    <t>Section4: Samb1</t>
  </si>
  <si>
    <t>Section5: Ouna</t>
  </si>
  <si>
    <t>Section6: Tanda</t>
  </si>
  <si>
    <t>Section7: Gaya</t>
  </si>
  <si>
    <t>Birni N'Goure, Fabidji</t>
  </si>
  <si>
    <t>Fabidji, Falmey</t>
  </si>
  <si>
    <t>Falmey</t>
  </si>
  <si>
    <t>Sambera</t>
  </si>
  <si>
    <t>Sambera, Tanda</t>
  </si>
  <si>
    <t>Tanda</t>
  </si>
  <si>
    <t>Gaya</t>
  </si>
  <si>
    <t>142,69 au 179,33</t>
  </si>
  <si>
    <t>110,10 au 142,69</t>
  </si>
  <si>
    <t>81,74 au 110,10</t>
  </si>
  <si>
    <t>53,35 au 81,74</t>
  </si>
  <si>
    <t>30,28 au 53,65</t>
  </si>
  <si>
    <t>15,02 au 30,28</t>
  </si>
  <si>
    <t>0,00 au 15,00</t>
  </si>
  <si>
    <t>Section1: Gollé</t>
  </si>
  <si>
    <t>Section2: Sambéra</t>
  </si>
  <si>
    <t>Golle</t>
  </si>
  <si>
    <t>15,63 au 36,64</t>
  </si>
  <si>
    <t>Nombre de PAP BD</t>
  </si>
  <si>
    <t>59,6 au 83,00</t>
  </si>
  <si>
    <t>Date de démarrage réelle</t>
  </si>
  <si>
    <t>PAP restantes à compenser (Nbre)</t>
  </si>
  <si>
    <t>Homme</t>
  </si>
  <si>
    <t>Femme</t>
  </si>
  <si>
    <t>Total</t>
  </si>
  <si>
    <t>% PAP compensées</t>
  </si>
  <si>
    <t>Taux exé-cution  (%)</t>
  </si>
  <si>
    <t>PAP compensées par catégorie (Nbre)</t>
  </si>
  <si>
    <t>Départements</t>
  </si>
  <si>
    <t>Communes</t>
  </si>
  <si>
    <t>Farrey</t>
  </si>
  <si>
    <t>Gollé</t>
  </si>
  <si>
    <t>Sambéra</t>
  </si>
  <si>
    <t>Sous total Dosso</t>
  </si>
  <si>
    <t>Sous total Falmey</t>
  </si>
  <si>
    <t>Birini</t>
  </si>
  <si>
    <t>Sous total Birini</t>
  </si>
  <si>
    <t>Sous total Gaya</t>
  </si>
  <si>
    <t>Nombre total de plaintes enregistrées</t>
  </si>
  <si>
    <t>Nombre de plaintes résolues</t>
  </si>
  <si>
    <t>Taux de résolution des plaintes enregistrées (%)</t>
  </si>
  <si>
    <t>Au niveau MCA/BERD</t>
  </si>
  <si>
    <t>Au niveau du CM</t>
  </si>
  <si>
    <t>Au niveau des juridictions</t>
  </si>
  <si>
    <t xml:space="preserve">   (a)</t>
  </si>
  <si>
    <t xml:space="preserve">   (b)</t>
  </si>
  <si>
    <t xml:space="preserve">   (c)</t>
  </si>
  <si>
    <t xml:space="preserve">   (d)</t>
  </si>
  <si>
    <t>(e = b+c)</t>
  </si>
  <si>
    <t>(f=e/a)</t>
  </si>
  <si>
    <t>Fabirdji</t>
  </si>
  <si>
    <t>Source : base de données des plaintes</t>
  </si>
  <si>
    <t>Restes à constituer (Nbre)</t>
  </si>
  <si>
    <t>Montants compensations restants (FCFA)</t>
  </si>
  <si>
    <t>Employés</t>
  </si>
  <si>
    <t>Paiements effectifs compensations par catégorie de PAP (FCFA)</t>
  </si>
  <si>
    <t>Situation des biens impactés compensés</t>
  </si>
  <si>
    <t>Pertes de cultures (Ha)</t>
  </si>
  <si>
    <t>Clôtures (nbre)</t>
  </si>
  <si>
    <t>Biens connexes (nbre)</t>
  </si>
  <si>
    <t>Parelles d'habitation (m²)</t>
  </si>
  <si>
    <t>Equipements marchands (nbre)</t>
  </si>
  <si>
    <t>Activités écono-miques (nbre)</t>
  </si>
  <si>
    <t>Arbres touchés (Nbre)</t>
  </si>
  <si>
    <t>Infrastructures connexes (Nbre)</t>
  </si>
  <si>
    <t>Prévu</t>
  </si>
  <si>
    <t>Compensé</t>
  </si>
  <si>
    <t>Taux de compensation biens impactés</t>
  </si>
  <si>
    <t>Total prévu</t>
  </si>
  <si>
    <t>% compensations</t>
  </si>
  <si>
    <t>Terres agricoles emprises (Ha)</t>
  </si>
  <si>
    <t>SUP_CULT_EMP</t>
  </si>
  <si>
    <t>SUP_CULT</t>
  </si>
  <si>
    <t>CHAMPS ----&gt;</t>
  </si>
  <si>
    <t>EACLOT_LONG (cpter)</t>
  </si>
  <si>
    <t>Bâtiements (nbre pièces)</t>
  </si>
  <si>
    <t>NB_N_PIES</t>
  </si>
  <si>
    <t>HB_NCONEX</t>
  </si>
  <si>
    <t>V6_TERRE</t>
  </si>
  <si>
    <t>NB_EQUI</t>
  </si>
  <si>
    <t>V_ACTIV (compter)</t>
  </si>
  <si>
    <t>BIEN_COM</t>
  </si>
  <si>
    <t>NB_ARBRES (calcul)</t>
  </si>
  <si>
    <t>Nbre PAP compensée</t>
  </si>
  <si>
    <t>TABLEAUX TYPES DE SUIVI DE L'ELABORATION DES DOSSIERS DE COMPENSATION ET DES INDEMNISATIONS DES PAP DANS LE CADRE DE LA MISE EN ŒUVRE DES PAR DE LA RN7, DE LA RN35 ET DE LA RRS</t>
  </si>
  <si>
    <t>Situation au 30 mars 2021</t>
  </si>
  <si>
    <t>Tableau 1. Synthèse des dossiers de compensations consitués par tronçon et section de route - au 30/03/2021</t>
  </si>
  <si>
    <t>Tableau 2. Synthèse des personnes affectées par le projet (PAP) compensées par tronçon et section de route et par catégorie de PAP - au 30/03/2021</t>
  </si>
  <si>
    <t>Tableau 4. Synthèse des montants des compensations par tronçon et section de route et par catégorie de PAP - au 30/03/2021</t>
  </si>
  <si>
    <t>11=(8-9)</t>
  </si>
  <si>
    <t>10=(9/8)</t>
  </si>
  <si>
    <t>7=(6/5)</t>
  </si>
  <si>
    <t>11=(8+9+10)</t>
  </si>
  <si>
    <t>12=(11/5)</t>
  </si>
  <si>
    <t>13=(5-11)</t>
  </si>
  <si>
    <t>10=(7+8+9)</t>
  </si>
  <si>
    <t>11=10/6</t>
  </si>
  <si>
    <t>12=(6-10)</t>
  </si>
  <si>
    <t>Tableau 3. Synthèse des biens impactés et compensés par tronçon et section de route - au 30/03/2021</t>
  </si>
  <si>
    <t>Tableau 5. Taux de résolution des plaintes enregistrées  - Au 30 mars 2021</t>
  </si>
  <si>
    <t>2 PAP absentes ou décédées</t>
  </si>
  <si>
    <t>Nombre de PAP BD corrigée</t>
  </si>
  <si>
    <t>Doublon de PAP</t>
  </si>
  <si>
    <t>Nombre de PAP de la BD corrigée</t>
  </si>
  <si>
    <t>Montant total des compensations de la BD corrigée (FCFA)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</si>
</sst>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
    <numFmt numFmtId="166" formatCode="#,##0.0000"/>
  </numFmts>
  <fonts count="21" x14ac:knownFonts="1">
    <font>
      <sz val="11"/>
      <color theme="1"/>
      <name val="Calibri"/>
      <family val="2"/>
      <scheme val="minor"/>
    </font>
    <font>
      <sz val="11"/>
      <color theme="1"/>
      <name val="Calibri"/>
      <family val="2"/>
      <scheme val="minor"/>
    </font>
    <font>
      <b/>
      <sz val="12"/>
      <name val="Calibri"/>
      <family val="2"/>
      <scheme val="minor"/>
    </font>
    <font>
      <sz val="10"/>
      <color theme="1"/>
      <name val="Arial Narrow"/>
      <family val="2"/>
    </font>
    <font>
      <b/>
      <sz val="12"/>
      <color theme="1"/>
      <name val="Calibri"/>
      <family val="2"/>
      <scheme val="minor"/>
    </font>
    <font>
      <sz val="12"/>
      <color theme="1"/>
      <name val="Arial Narrow"/>
      <family val="2"/>
    </font>
    <font>
      <sz val="12"/>
      <name val="Arial Narrow"/>
      <family val="2"/>
    </font>
    <font>
      <i/>
      <sz val="12"/>
      <color theme="1"/>
      <name val="Arial Narrow"/>
      <family val="2"/>
    </font>
    <font>
      <b/>
      <sz val="12"/>
      <color theme="1"/>
      <name val="Arial Narrow"/>
      <family val="2"/>
    </font>
    <font>
      <b/>
      <sz val="12"/>
      <name val="Arial Narrow"/>
      <family val="2"/>
    </font>
    <font>
      <b/>
      <i/>
      <sz val="12"/>
      <color theme="1"/>
      <name val="Arial Narrow"/>
      <family val="2"/>
    </font>
    <font>
      <b/>
      <sz val="13"/>
      <name val="Calibri"/>
      <family val="2"/>
      <scheme val="minor"/>
    </font>
    <font>
      <i/>
      <sz val="12"/>
      <color theme="1"/>
      <name val="Calibri"/>
      <family val="2"/>
      <scheme val="minor"/>
    </font>
    <font>
      <b/>
      <i/>
      <sz val="12"/>
      <color theme="1"/>
      <name val="Calibri"/>
      <family val="2"/>
      <scheme val="minor"/>
    </font>
    <font>
      <b/>
      <i/>
      <sz val="12"/>
      <name val="Arial Narrow"/>
      <family val="2"/>
    </font>
    <font>
      <b/>
      <sz val="11"/>
      <color theme="8" tint="-0.249977111117893"/>
      <name val="Calibri"/>
      <family val="2"/>
      <scheme val="minor"/>
    </font>
    <font>
      <b/>
      <sz val="10"/>
      <color theme="1"/>
      <name val="Arial"/>
      <family val="2"/>
    </font>
    <font>
      <b/>
      <sz val="14"/>
      <color theme="1"/>
      <name val="Calibri"/>
      <family val="2"/>
      <scheme val="minor"/>
    </font>
    <font>
      <sz val="11"/>
      <color theme="1"/>
      <name val="Arial Narrow"/>
      <family val="2"/>
    </font>
    <font>
      <sz val="9"/>
      <name val="Arial Narrow"/>
      <family val="2"/>
    </font>
    <font>
      <sz val="9"/>
      <color theme="1"/>
      <name val="Arial Narrow"/>
      <family val="2"/>
    </font>
  </fonts>
  <fills count="10">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92D05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right style="thin">
        <color indexed="64"/>
      </right>
      <top style="thin">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style="thin">
        <color indexed="64"/>
      </left>
      <right style="thin">
        <color indexed="64"/>
      </right>
      <top style="thin">
        <color indexed="64"/>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hair">
        <color indexed="64"/>
      </left>
      <right style="hair">
        <color indexed="64"/>
      </right>
      <top style="thin">
        <color indexed="64"/>
      </top>
      <bottom/>
      <diagonal/>
    </border>
    <border>
      <left/>
      <right/>
      <top style="hair">
        <color indexed="64"/>
      </top>
      <bottom style="thin">
        <color indexed="64"/>
      </bottom>
      <diagonal/>
    </border>
  </borders>
  <cellStyleXfs count="2">
    <xf numFmtId="0" fontId="0" fillId="0" borderId="0"/>
    <xf numFmtId="9" fontId="1" fillId="0" borderId="0" applyFont="0" applyFill="0" applyBorder="0" applyAlignment="0" applyProtection="0"/>
  </cellStyleXfs>
  <cellXfs count="263">
    <xf numFmtId="0" fontId="0" fillId="0" borderId="0" xfId="0"/>
    <xf numFmtId="0" fontId="2" fillId="0" borderId="0" xfId="0" applyFont="1"/>
    <xf numFmtId="0" fontId="3" fillId="0" borderId="0" xfId="0" applyFont="1"/>
    <xf numFmtId="0" fontId="4" fillId="0" borderId="0" xfId="0" applyFont="1"/>
    <xf numFmtId="3" fontId="0" fillId="0" borderId="0" xfId="0" applyNumberFormat="1"/>
    <xf numFmtId="0" fontId="5" fillId="0" borderId="4" xfId="0" applyFont="1" applyBorder="1"/>
    <xf numFmtId="0" fontId="5" fillId="0" borderId="5" xfId="0" applyFont="1" applyBorder="1"/>
    <xf numFmtId="0" fontId="5" fillId="0" borderId="7" xfId="0" applyFont="1" applyBorder="1"/>
    <xf numFmtId="3" fontId="5" fillId="0" borderId="7" xfId="0" applyNumberFormat="1" applyFont="1" applyBorder="1" applyAlignment="1">
      <alignment horizontal="right" indent="1"/>
    </xf>
    <xf numFmtId="0" fontId="5" fillId="0" borderId="27" xfId="0" applyFont="1" applyBorder="1"/>
    <xf numFmtId="165" fontId="5" fillId="0" borderId="22" xfId="0" applyNumberFormat="1" applyFont="1" applyBorder="1"/>
    <xf numFmtId="0" fontId="5" fillId="0" borderId="28" xfId="0" applyFont="1" applyBorder="1"/>
    <xf numFmtId="165" fontId="5" fillId="0" borderId="23" xfId="0" applyNumberFormat="1" applyFont="1" applyBorder="1"/>
    <xf numFmtId="0" fontId="5" fillId="0" borderId="3" xfId="0" applyFont="1" applyBorder="1"/>
    <xf numFmtId="0" fontId="8" fillId="0" borderId="6" xfId="0" applyFont="1" applyBorder="1"/>
    <xf numFmtId="0" fontId="5" fillId="0" borderId="6" xfId="0" applyFont="1" applyBorder="1"/>
    <xf numFmtId="0" fontId="8" fillId="0" borderId="29" xfId="0" applyFont="1" applyBorder="1"/>
    <xf numFmtId="165" fontId="8" fillId="0" borderId="24" xfId="0" applyNumberFormat="1" applyFont="1" applyBorder="1"/>
    <xf numFmtId="0" fontId="5" fillId="0" borderId="2" xfId="0" applyFont="1" applyBorder="1"/>
    <xf numFmtId="0" fontId="5" fillId="0" borderId="30" xfId="0" applyFont="1" applyBorder="1"/>
    <xf numFmtId="165" fontId="5" fillId="0" borderId="25" xfId="0" applyNumberFormat="1" applyFont="1" applyBorder="1"/>
    <xf numFmtId="0" fontId="8" fillId="2" borderId="9" xfId="0" applyFont="1" applyFill="1" applyBorder="1" applyAlignment="1">
      <alignment horizontal="right" vertical="center" indent="1"/>
    </xf>
    <xf numFmtId="3" fontId="8" fillId="2" borderId="1" xfId="0" applyNumberFormat="1" applyFont="1" applyFill="1" applyBorder="1" applyAlignment="1">
      <alignment horizontal="right" vertical="center" indent="1"/>
    </xf>
    <xf numFmtId="0" fontId="8" fillId="2" borderId="8" xfId="0" applyFont="1" applyFill="1" applyBorder="1" applyAlignment="1">
      <alignment horizontal="right" vertical="center" indent="1"/>
    </xf>
    <xf numFmtId="0" fontId="11" fillId="0" borderId="0" xfId="0" applyFont="1"/>
    <xf numFmtId="0" fontId="5" fillId="0" borderId="32" xfId="0" applyFont="1" applyBorder="1"/>
    <xf numFmtId="0" fontId="8" fillId="2" borderId="1" xfId="0" applyFont="1" applyFill="1" applyBorder="1" applyAlignment="1">
      <alignment horizontal="right" vertical="center" indent="1"/>
    </xf>
    <xf numFmtId="0" fontId="5" fillId="2" borderId="3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3" borderId="32" xfId="0" applyFont="1" applyFill="1" applyBorder="1" applyAlignment="1">
      <alignment horizontal="right" vertical="center" indent="1"/>
    </xf>
    <xf numFmtId="0" fontId="5" fillId="3" borderId="7" xfId="0" applyFont="1" applyFill="1" applyBorder="1" applyAlignment="1">
      <alignment horizontal="right" vertical="center" indent="1"/>
    </xf>
    <xf numFmtId="164" fontId="12" fillId="0" borderId="5" xfId="1" applyNumberFormat="1" applyFont="1" applyBorder="1" applyAlignment="1">
      <alignment horizontal="right" indent="2"/>
    </xf>
    <xf numFmtId="0" fontId="5" fillId="3" borderId="5" xfId="0" applyFont="1" applyFill="1" applyBorder="1" applyAlignment="1">
      <alignment horizontal="right" vertical="center" indent="1"/>
    </xf>
    <xf numFmtId="0" fontId="8" fillId="3" borderId="6" xfId="0" applyFont="1" applyFill="1" applyBorder="1" applyAlignment="1">
      <alignment horizontal="right" vertical="center" indent="1"/>
    </xf>
    <xf numFmtId="164" fontId="13" fillId="0" borderId="6" xfId="1" applyNumberFormat="1" applyFont="1" applyBorder="1" applyAlignment="1">
      <alignment horizontal="right" indent="2"/>
    </xf>
    <xf numFmtId="164" fontId="12" fillId="0" borderId="7" xfId="1" applyNumberFormat="1" applyFont="1" applyBorder="1" applyAlignment="1">
      <alignment horizontal="right" indent="2"/>
    </xf>
    <xf numFmtId="164" fontId="13" fillId="0" borderId="5" xfId="1" applyNumberFormat="1" applyFont="1" applyBorder="1" applyAlignment="1">
      <alignment horizontal="right" indent="2"/>
    </xf>
    <xf numFmtId="164" fontId="10" fillId="2" borderId="1" xfId="1" applyNumberFormat="1" applyFont="1" applyFill="1" applyBorder="1" applyAlignment="1">
      <alignment horizontal="right" vertical="center" indent="2"/>
    </xf>
    <xf numFmtId="0" fontId="5" fillId="3" borderId="12" xfId="0" applyFont="1" applyFill="1" applyBorder="1" applyAlignment="1">
      <alignment horizontal="center" vertical="center" wrapText="1"/>
    </xf>
    <xf numFmtId="3" fontId="9" fillId="2" borderId="38" xfId="0" applyNumberFormat="1" applyFont="1" applyFill="1" applyBorder="1" applyAlignment="1">
      <alignment horizontal="right" vertical="center" indent="1"/>
    </xf>
    <xf numFmtId="3" fontId="9" fillId="2" borderId="37" xfId="0" applyNumberFormat="1" applyFont="1" applyFill="1" applyBorder="1" applyAlignment="1">
      <alignment horizontal="right" vertical="center" indent="1"/>
    </xf>
    <xf numFmtId="3" fontId="9" fillId="2" borderId="12" xfId="0" applyNumberFormat="1" applyFont="1" applyFill="1" applyBorder="1" applyAlignment="1">
      <alignment horizontal="right" vertical="center" indent="1"/>
    </xf>
    <xf numFmtId="164" fontId="10" fillId="2" borderId="1" xfId="1" applyNumberFormat="1" applyFont="1" applyFill="1" applyBorder="1" applyAlignment="1">
      <alignment horizontal="right" vertical="center" indent="1"/>
    </xf>
    <xf numFmtId="3" fontId="6" fillId="3" borderId="13" xfId="0" applyNumberFormat="1" applyFont="1" applyFill="1" applyBorder="1" applyAlignment="1">
      <alignment horizontal="right" vertical="center" indent="1"/>
    </xf>
    <xf numFmtId="3" fontId="6" fillId="3" borderId="34" xfId="0" applyNumberFormat="1" applyFont="1" applyFill="1" applyBorder="1" applyAlignment="1">
      <alignment horizontal="right" vertical="center" indent="1"/>
    </xf>
    <xf numFmtId="3" fontId="8" fillId="3" borderId="16" xfId="1" applyNumberFormat="1" applyFont="1" applyFill="1" applyBorder="1" applyAlignment="1">
      <alignment horizontal="right" vertical="center" indent="1"/>
    </xf>
    <xf numFmtId="164" fontId="7" fillId="3" borderId="31" xfId="1" applyNumberFormat="1" applyFont="1" applyFill="1" applyBorder="1" applyAlignment="1">
      <alignment horizontal="right" vertical="center" indent="1"/>
    </xf>
    <xf numFmtId="3" fontId="6" fillId="3" borderId="15" xfId="0" applyNumberFormat="1" applyFont="1" applyFill="1" applyBorder="1" applyAlignment="1">
      <alignment horizontal="right" vertical="center" indent="1"/>
    </xf>
    <xf numFmtId="3" fontId="6" fillId="3" borderId="35" xfId="0" applyNumberFormat="1" applyFont="1" applyFill="1" applyBorder="1" applyAlignment="1">
      <alignment horizontal="right" vertical="center" indent="1"/>
    </xf>
    <xf numFmtId="3" fontId="9" fillId="3" borderId="17" xfId="0" applyNumberFormat="1" applyFont="1" applyFill="1" applyBorder="1" applyAlignment="1">
      <alignment horizontal="right" vertical="center" indent="1"/>
    </xf>
    <xf numFmtId="3" fontId="9" fillId="3" borderId="36" xfId="0" applyNumberFormat="1" applyFont="1" applyFill="1" applyBorder="1" applyAlignment="1">
      <alignment horizontal="right" vertical="center" indent="1"/>
    </xf>
    <xf numFmtId="3" fontId="9" fillId="3" borderId="18" xfId="0" applyNumberFormat="1" applyFont="1" applyFill="1" applyBorder="1" applyAlignment="1">
      <alignment horizontal="right" vertical="center" indent="1"/>
    </xf>
    <xf numFmtId="164" fontId="10" fillId="3" borderId="6" xfId="1" applyNumberFormat="1" applyFont="1" applyFill="1" applyBorder="1" applyAlignment="1">
      <alignment horizontal="right" vertical="center" indent="1"/>
    </xf>
    <xf numFmtId="3" fontId="6" fillId="3" borderId="19" xfId="0" applyNumberFormat="1" applyFont="1" applyFill="1" applyBorder="1" applyAlignment="1">
      <alignment horizontal="right" vertical="center" indent="1"/>
    </xf>
    <xf numFmtId="0" fontId="10" fillId="2" borderId="1" xfId="0" applyFont="1" applyFill="1" applyBorder="1" applyAlignment="1">
      <alignment horizontal="right" vertical="center" indent="1"/>
    </xf>
    <xf numFmtId="3" fontId="8" fillId="2" borderId="10" xfId="0" applyNumberFormat="1" applyFont="1" applyFill="1" applyBorder="1" applyAlignment="1">
      <alignment horizontal="right" vertical="center" indent="1"/>
    </xf>
    <xf numFmtId="3" fontId="9" fillId="2" borderId="10" xfId="0" applyNumberFormat="1" applyFont="1" applyFill="1" applyBorder="1" applyAlignment="1">
      <alignment horizontal="right" vertical="center" indent="1"/>
    </xf>
    <xf numFmtId="164" fontId="10" fillId="2" borderId="9" xfId="1" applyNumberFormat="1" applyFont="1" applyFill="1" applyBorder="1" applyAlignment="1">
      <alignment vertical="center"/>
    </xf>
    <xf numFmtId="3" fontId="9" fillId="2" borderId="11" xfId="0" applyNumberFormat="1" applyFont="1" applyFill="1" applyBorder="1" applyAlignment="1">
      <alignment horizontal="right" vertical="center" indent="1"/>
    </xf>
    <xf numFmtId="3" fontId="9" fillId="2" borderId="39" xfId="0" applyNumberFormat="1" applyFont="1" applyFill="1" applyBorder="1" applyAlignment="1">
      <alignment horizontal="right" vertical="center" indent="1"/>
    </xf>
    <xf numFmtId="164" fontId="10" fillId="2" borderId="1" xfId="1" applyNumberFormat="1" applyFont="1" applyFill="1" applyBorder="1" applyAlignment="1">
      <alignment vertical="center"/>
    </xf>
    <xf numFmtId="3" fontId="10" fillId="2" borderId="10" xfId="0" applyNumberFormat="1" applyFont="1" applyFill="1" applyBorder="1" applyAlignment="1">
      <alignment horizontal="right" vertical="center" indent="1"/>
    </xf>
    <xf numFmtId="3" fontId="14" fillId="2" borderId="10" xfId="0" applyNumberFormat="1" applyFont="1" applyFill="1" applyBorder="1" applyAlignment="1">
      <alignment horizontal="right" vertical="center" indent="1"/>
    </xf>
    <xf numFmtId="164" fontId="10" fillId="2" borderId="24" xfId="1" applyNumberFormat="1" applyFont="1" applyFill="1" applyBorder="1" applyAlignment="1">
      <alignment vertical="center"/>
    </xf>
    <xf numFmtId="164" fontId="14" fillId="2" borderId="11" xfId="0" applyNumberFormat="1" applyFont="1" applyFill="1" applyBorder="1" applyAlignment="1">
      <alignment horizontal="right" vertical="center" indent="1"/>
    </xf>
    <xf numFmtId="164" fontId="14" fillId="2" borderId="33" xfId="0" applyNumberFormat="1" applyFont="1" applyFill="1" applyBorder="1" applyAlignment="1">
      <alignment horizontal="right" vertical="center" indent="1"/>
    </xf>
    <xf numFmtId="164" fontId="14" fillId="2" borderId="12" xfId="0" applyNumberFormat="1" applyFont="1" applyFill="1" applyBorder="1" applyAlignment="1">
      <alignment horizontal="right" vertical="center" indent="1"/>
    </xf>
    <xf numFmtId="3" fontId="10" fillId="2" borderId="1" xfId="0" applyNumberFormat="1" applyFont="1" applyFill="1" applyBorder="1" applyAlignment="1">
      <alignment horizontal="right" vertical="center" indent="1"/>
    </xf>
    <xf numFmtId="0" fontId="0" fillId="4" borderId="0" xfId="0" applyFill="1"/>
    <xf numFmtId="0" fontId="15" fillId="4" borderId="0" xfId="0" applyFont="1" applyFill="1"/>
    <xf numFmtId="0" fontId="8" fillId="3" borderId="1" xfId="0" applyFont="1" applyFill="1" applyBorder="1" applyAlignment="1">
      <alignment vertical="center" wrapText="1"/>
    </xf>
    <xf numFmtId="0" fontId="6" fillId="3" borderId="32" xfId="0" applyFont="1" applyFill="1" applyBorder="1" applyAlignment="1">
      <alignment horizontal="right" vertical="center" indent="1"/>
    </xf>
    <xf numFmtId="0" fontId="6" fillId="3" borderId="5" xfId="0" applyFont="1" applyFill="1" applyBorder="1" applyAlignment="1">
      <alignment horizontal="right" vertical="center" indent="1"/>
    </xf>
    <xf numFmtId="0" fontId="9" fillId="3" borderId="6" xfId="0" applyFont="1" applyFill="1" applyBorder="1" applyAlignment="1">
      <alignment horizontal="right" vertical="center" indent="1"/>
    </xf>
    <xf numFmtId="3" fontId="8" fillId="3" borderId="20" xfId="1" applyNumberFormat="1" applyFont="1" applyFill="1" applyBorder="1" applyAlignment="1">
      <alignment horizontal="right" vertical="center" indent="1"/>
    </xf>
    <xf numFmtId="3" fontId="5" fillId="0" borderId="6" xfId="0" applyNumberFormat="1" applyFont="1" applyBorder="1" applyAlignment="1">
      <alignment horizontal="right" indent="1"/>
    </xf>
    <xf numFmtId="3" fontId="8" fillId="3" borderId="18" xfId="1" applyNumberFormat="1" applyFont="1" applyFill="1" applyBorder="1" applyAlignment="1">
      <alignment horizontal="right" vertical="center" indent="1"/>
    </xf>
    <xf numFmtId="0" fontId="5" fillId="3" borderId="1" xfId="0" applyFont="1" applyFill="1" applyBorder="1" applyAlignment="1">
      <alignment horizontal="center" vertical="center" wrapText="1"/>
    </xf>
    <xf numFmtId="164" fontId="7" fillId="3" borderId="7" xfId="1" applyNumberFormat="1" applyFont="1" applyFill="1" applyBorder="1"/>
    <xf numFmtId="164" fontId="7" fillId="3" borderId="6" xfId="1" applyNumberFormat="1" applyFont="1" applyFill="1" applyBorder="1"/>
    <xf numFmtId="0" fontId="4" fillId="0" borderId="0" xfId="0" applyFont="1" applyAlignment="1">
      <alignment horizontal="center" vertical="center"/>
    </xf>
    <xf numFmtId="0" fontId="16" fillId="0" borderId="0" xfId="0" applyFont="1" applyAlignment="1">
      <alignment horizontal="center" vertical="center"/>
    </xf>
    <xf numFmtId="0" fontId="8" fillId="2" borderId="0" xfId="0" applyFont="1" applyFill="1"/>
    <xf numFmtId="0" fontId="18" fillId="0" borderId="28" xfId="0" applyFont="1" applyBorder="1"/>
    <xf numFmtId="0" fontId="5" fillId="2" borderId="43" xfId="0" applyFont="1" applyFill="1" applyBorder="1" applyAlignment="1">
      <alignment horizontal="center" vertical="center" wrapText="1"/>
    </xf>
    <xf numFmtId="0" fontId="5" fillId="2" borderId="44"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5" fillId="2" borderId="47"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20" fillId="2" borderId="17" xfId="0" applyFont="1" applyFill="1" applyBorder="1" applyAlignment="1">
      <alignment horizontal="center" vertical="center" wrapText="1"/>
    </xf>
    <xf numFmtId="0" fontId="20" fillId="2" borderId="18" xfId="0" applyFont="1" applyFill="1" applyBorder="1" applyAlignment="1">
      <alignment horizontal="center" vertical="center" wrapText="1"/>
    </xf>
    <xf numFmtId="0" fontId="20" fillId="2" borderId="36" xfId="0" applyFont="1" applyFill="1" applyBorder="1" applyAlignment="1">
      <alignment horizontal="center" vertical="center" wrapText="1"/>
    </xf>
    <xf numFmtId="0" fontId="20" fillId="2" borderId="48" xfId="0" applyFont="1" applyFill="1" applyBorder="1" applyAlignment="1">
      <alignment horizontal="center" vertical="center" wrapText="1"/>
    </xf>
    <xf numFmtId="0" fontId="20" fillId="2" borderId="29" xfId="0" applyFont="1" applyFill="1" applyBorder="1" applyAlignment="1">
      <alignment horizontal="center" vertical="center" wrapText="1"/>
    </xf>
    <xf numFmtId="3" fontId="5" fillId="3" borderId="19" xfId="0" applyNumberFormat="1" applyFont="1" applyFill="1" applyBorder="1" applyAlignment="1">
      <alignment horizontal="right" vertical="center" indent="1"/>
    </xf>
    <xf numFmtId="3" fontId="8" fillId="3" borderId="17" xfId="0" applyNumberFormat="1" applyFont="1" applyFill="1" applyBorder="1" applyAlignment="1">
      <alignment horizontal="right" vertical="center" indent="1"/>
    </xf>
    <xf numFmtId="0" fontId="20" fillId="6" borderId="6" xfId="0" applyFont="1" applyFill="1" applyBorder="1" applyAlignment="1">
      <alignment horizontal="center" vertical="center" wrapText="1"/>
    </xf>
    <xf numFmtId="3" fontId="5" fillId="6" borderId="7" xfId="0" applyNumberFormat="1" applyFont="1" applyFill="1" applyBorder="1" applyAlignment="1">
      <alignment horizontal="right" indent="1"/>
    </xf>
    <xf numFmtId="3" fontId="8" fillId="6" borderId="6" xfId="0" applyNumberFormat="1" applyFont="1" applyFill="1" applyBorder="1" applyAlignment="1">
      <alignment horizontal="right" indent="1"/>
    </xf>
    <xf numFmtId="3" fontId="8" fillId="6" borderId="1" xfId="0" applyNumberFormat="1" applyFont="1" applyFill="1" applyBorder="1" applyAlignment="1">
      <alignment horizontal="right" vertical="center" indent="1"/>
    </xf>
    <xf numFmtId="0" fontId="5" fillId="6" borderId="2" xfId="0" applyFont="1" applyFill="1" applyBorder="1" applyAlignment="1">
      <alignment horizontal="center" vertical="center" wrapText="1"/>
    </xf>
    <xf numFmtId="0" fontId="19" fillId="6" borderId="6" xfId="0" applyFont="1" applyFill="1" applyBorder="1" applyAlignment="1">
      <alignment horizontal="center" vertical="center" wrapText="1"/>
    </xf>
    <xf numFmtId="0" fontId="5" fillId="6" borderId="4" xfId="0" applyFont="1" applyFill="1" applyBorder="1"/>
    <xf numFmtId="0" fontId="5" fillId="6" borderId="7" xfId="0" applyFont="1" applyFill="1" applyBorder="1"/>
    <xf numFmtId="4" fontId="5" fillId="6" borderId="7" xfId="0" applyNumberFormat="1" applyFont="1" applyFill="1" applyBorder="1" applyAlignment="1">
      <alignment horizontal="right" indent="1"/>
    </xf>
    <xf numFmtId="0" fontId="5" fillId="6" borderId="5" xfId="0" applyFont="1" applyFill="1" applyBorder="1"/>
    <xf numFmtId="0" fontId="5" fillId="6" borderId="3" xfId="0" applyFont="1" applyFill="1" applyBorder="1"/>
    <xf numFmtId="0" fontId="8" fillId="6" borderId="6" xfId="0" applyFont="1" applyFill="1" applyBorder="1"/>
    <xf numFmtId="0" fontId="5" fillId="6" borderId="6" xfId="0" applyFont="1" applyFill="1" applyBorder="1"/>
    <xf numFmtId="4" fontId="8" fillId="6" borderId="6" xfId="0" applyNumberFormat="1" applyFont="1" applyFill="1" applyBorder="1" applyAlignment="1">
      <alignment horizontal="right" indent="1"/>
    </xf>
    <xf numFmtId="0" fontId="5" fillId="6" borderId="2" xfId="0" applyFont="1" applyFill="1" applyBorder="1"/>
    <xf numFmtId="0" fontId="8" fillId="6" borderId="9" xfId="0" applyFont="1" applyFill="1" applyBorder="1" applyAlignment="1">
      <alignment horizontal="center" vertical="center"/>
    </xf>
    <xf numFmtId="4" fontId="8" fillId="6" borderId="9" xfId="0" applyNumberFormat="1" applyFont="1" applyFill="1" applyBorder="1" applyAlignment="1">
      <alignment horizontal="right" vertical="center" indent="1"/>
    </xf>
    <xf numFmtId="0" fontId="8" fillId="6" borderId="9" xfId="0" applyFont="1" applyFill="1" applyBorder="1" applyAlignment="1">
      <alignment horizontal="right" vertical="center" indent="1"/>
    </xf>
    <xf numFmtId="3" fontId="8" fillId="6" borderId="9" xfId="0" applyNumberFormat="1" applyFont="1" applyFill="1" applyBorder="1" applyAlignment="1">
      <alignment horizontal="right" vertical="center" indent="1"/>
    </xf>
    <xf numFmtId="0" fontId="5" fillId="7" borderId="43" xfId="0" applyFont="1" applyFill="1" applyBorder="1" applyAlignment="1">
      <alignment horizontal="center" vertical="center" wrapText="1"/>
    </xf>
    <xf numFmtId="0" fontId="5" fillId="7" borderId="44" xfId="0" applyFont="1" applyFill="1" applyBorder="1" applyAlignment="1">
      <alignment horizontal="center" vertical="center" wrapText="1"/>
    </xf>
    <xf numFmtId="0" fontId="19" fillId="7" borderId="6" xfId="0" applyFont="1" applyFill="1" applyBorder="1" applyAlignment="1">
      <alignment horizontal="center" vertical="center" wrapText="1"/>
    </xf>
    <xf numFmtId="0" fontId="19" fillId="7" borderId="17" xfId="0" applyFont="1" applyFill="1" applyBorder="1" applyAlignment="1">
      <alignment horizontal="center" vertical="center" wrapText="1"/>
    </xf>
    <xf numFmtId="0" fontId="19" fillId="7" borderId="18" xfId="0" applyFont="1" applyFill="1" applyBorder="1" applyAlignment="1">
      <alignment horizontal="center" vertical="center" wrapText="1"/>
    </xf>
    <xf numFmtId="0" fontId="19" fillId="7" borderId="29" xfId="0" applyFont="1" applyFill="1" applyBorder="1" applyAlignment="1">
      <alignment horizontal="center" vertical="center" wrapText="1"/>
    </xf>
    <xf numFmtId="3" fontId="6" fillId="7" borderId="7" xfId="0" applyNumberFormat="1" applyFont="1" applyFill="1" applyBorder="1" applyAlignment="1">
      <alignment horizontal="right" indent="1"/>
    </xf>
    <xf numFmtId="0" fontId="6" fillId="7" borderId="19" xfId="0" applyFont="1" applyFill="1" applyBorder="1" applyAlignment="1">
      <alignment horizontal="right" indent="1"/>
    </xf>
    <xf numFmtId="164" fontId="7" fillId="7" borderId="20" xfId="1" applyNumberFormat="1" applyFont="1" applyFill="1" applyBorder="1"/>
    <xf numFmtId="3" fontId="5" fillId="7" borderId="19" xfId="0" applyNumberFormat="1" applyFont="1" applyFill="1" applyBorder="1" applyAlignment="1">
      <alignment horizontal="right" indent="1"/>
    </xf>
    <xf numFmtId="0" fontId="6" fillId="7" borderId="15" xfId="0" applyFont="1" applyFill="1" applyBorder="1" applyAlignment="1">
      <alignment horizontal="right" indent="1"/>
    </xf>
    <xf numFmtId="164" fontId="7" fillId="7" borderId="16" xfId="1" applyNumberFormat="1" applyFont="1" applyFill="1" applyBorder="1"/>
    <xf numFmtId="3" fontId="5" fillId="7" borderId="15" xfId="0" applyNumberFormat="1" applyFont="1" applyFill="1" applyBorder="1" applyAlignment="1">
      <alignment horizontal="right" indent="1"/>
    </xf>
    <xf numFmtId="3" fontId="9" fillId="7" borderId="6" xfId="0" applyNumberFormat="1" applyFont="1" applyFill="1" applyBorder="1" applyAlignment="1">
      <alignment horizontal="right" indent="1"/>
    </xf>
    <xf numFmtId="0" fontId="9" fillId="7" borderId="17" xfId="0" applyFont="1" applyFill="1" applyBorder="1" applyAlignment="1">
      <alignment horizontal="right" indent="1"/>
    </xf>
    <xf numFmtId="164" fontId="10" fillId="7" borderId="18" xfId="1" applyNumberFormat="1" applyFont="1" applyFill="1" applyBorder="1"/>
    <xf numFmtId="0" fontId="8" fillId="7" borderId="17" xfId="0" applyFont="1" applyFill="1" applyBorder="1" applyAlignment="1">
      <alignment horizontal="right" indent="1"/>
    </xf>
    <xf numFmtId="0" fontId="6" fillId="7" borderId="13" xfId="0" applyFont="1" applyFill="1" applyBorder="1" applyAlignment="1">
      <alignment horizontal="right" indent="1"/>
    </xf>
    <xf numFmtId="3" fontId="8" fillId="7" borderId="17" xfId="0" applyNumberFormat="1" applyFont="1" applyFill="1" applyBorder="1" applyAlignment="1">
      <alignment horizontal="right" indent="1"/>
    </xf>
    <xf numFmtId="3" fontId="9" fillId="7" borderId="1" xfId="0" applyNumberFormat="1" applyFont="1" applyFill="1" applyBorder="1" applyAlignment="1">
      <alignment horizontal="right" vertical="center" indent="1"/>
    </xf>
    <xf numFmtId="164" fontId="10" fillId="7" borderId="18" xfId="1" applyNumberFormat="1" applyFont="1" applyFill="1" applyBorder="1" applyAlignment="1">
      <alignment vertical="center"/>
    </xf>
    <xf numFmtId="3" fontId="8" fillId="7" borderId="1" xfId="0" applyNumberFormat="1" applyFont="1" applyFill="1" applyBorder="1" applyAlignment="1">
      <alignment horizontal="right" vertical="center" indent="1"/>
    </xf>
    <xf numFmtId="0" fontId="20" fillId="7" borderId="17" xfId="0" applyFont="1" applyFill="1" applyBorder="1" applyAlignment="1">
      <alignment horizontal="center" vertical="center" wrapText="1"/>
    </xf>
    <xf numFmtId="0" fontId="20" fillId="7" borderId="18" xfId="0" applyFont="1" applyFill="1" applyBorder="1" applyAlignment="1">
      <alignment horizontal="center" vertical="center" wrapText="1"/>
    </xf>
    <xf numFmtId="0" fontId="5" fillId="8" borderId="43" xfId="0" applyFont="1" applyFill="1" applyBorder="1" applyAlignment="1">
      <alignment horizontal="center" vertical="center" wrapText="1"/>
    </xf>
    <xf numFmtId="0" fontId="5" fillId="8" borderId="47" xfId="0" applyFont="1" applyFill="1" applyBorder="1" applyAlignment="1">
      <alignment horizontal="center" vertical="center" wrapText="1"/>
    </xf>
    <xf numFmtId="0" fontId="5" fillId="8" borderId="4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20" fillId="8" borderId="17" xfId="0" applyFont="1" applyFill="1" applyBorder="1" applyAlignment="1">
      <alignment horizontal="center" vertical="center" wrapText="1"/>
    </xf>
    <xf numFmtId="0" fontId="20" fillId="8" borderId="36" xfId="0" applyFont="1" applyFill="1" applyBorder="1" applyAlignment="1">
      <alignment horizontal="center" vertical="center" wrapText="1"/>
    </xf>
    <xf numFmtId="0" fontId="20" fillId="8" borderId="18" xfId="0" applyFont="1" applyFill="1" applyBorder="1" applyAlignment="1">
      <alignment horizontal="center" vertical="center" wrapText="1"/>
    </xf>
    <xf numFmtId="0" fontId="20" fillId="8" borderId="48" xfId="0" applyFont="1" applyFill="1" applyBorder="1" applyAlignment="1">
      <alignment horizontal="center" vertical="center" wrapText="1"/>
    </xf>
    <xf numFmtId="0" fontId="20" fillId="8" borderId="29" xfId="0" applyFont="1" applyFill="1" applyBorder="1" applyAlignment="1">
      <alignment horizontal="center" vertical="center" wrapText="1"/>
    </xf>
    <xf numFmtId="3" fontId="6" fillId="8" borderId="19" xfId="0" applyNumberFormat="1" applyFont="1" applyFill="1" applyBorder="1" applyAlignment="1">
      <alignment horizontal="right" vertical="center" indent="1"/>
    </xf>
    <xf numFmtId="3" fontId="6" fillId="8" borderId="34" xfId="0" applyNumberFormat="1" applyFont="1" applyFill="1" applyBorder="1" applyAlignment="1">
      <alignment horizontal="right" vertical="center" indent="1"/>
    </xf>
    <xf numFmtId="3" fontId="8" fillId="8" borderId="20" xfId="1" applyNumberFormat="1" applyFont="1" applyFill="1" applyBorder="1" applyAlignment="1">
      <alignment horizontal="right" vertical="center" indent="1"/>
    </xf>
    <xf numFmtId="164" fontId="7" fillId="8" borderId="31" xfId="1" applyNumberFormat="1" applyFont="1" applyFill="1" applyBorder="1"/>
    <xf numFmtId="3" fontId="5" fillId="8" borderId="19" xfId="0" applyNumberFormat="1" applyFont="1" applyFill="1" applyBorder="1" applyAlignment="1">
      <alignment horizontal="right" indent="1"/>
    </xf>
    <xf numFmtId="3" fontId="6" fillId="8" borderId="15" xfId="0" applyNumberFormat="1" applyFont="1" applyFill="1" applyBorder="1" applyAlignment="1">
      <alignment horizontal="right" vertical="center" indent="1"/>
    </xf>
    <xf numFmtId="3" fontId="6" fillId="8" borderId="35" xfId="0" applyNumberFormat="1" applyFont="1" applyFill="1" applyBorder="1" applyAlignment="1">
      <alignment horizontal="right" vertical="center" indent="1"/>
    </xf>
    <xf numFmtId="3" fontId="8" fillId="8" borderId="16" xfId="1" applyNumberFormat="1" applyFont="1" applyFill="1" applyBorder="1" applyAlignment="1">
      <alignment horizontal="right" vertical="center" indent="1"/>
    </xf>
    <xf numFmtId="3" fontId="9" fillId="8" borderId="17" xfId="0" applyNumberFormat="1" applyFont="1" applyFill="1" applyBorder="1" applyAlignment="1">
      <alignment horizontal="right" vertical="center" indent="1"/>
    </xf>
    <xf numFmtId="3" fontId="9" fillId="8" borderId="36" xfId="0" applyNumberFormat="1" applyFont="1" applyFill="1" applyBorder="1" applyAlignment="1">
      <alignment horizontal="right" vertical="center" indent="1"/>
    </xf>
    <xf numFmtId="3" fontId="9" fillId="8" borderId="18" xfId="0" applyNumberFormat="1" applyFont="1" applyFill="1" applyBorder="1" applyAlignment="1">
      <alignment horizontal="right" vertical="center" indent="1"/>
    </xf>
    <xf numFmtId="164" fontId="10" fillId="8" borderId="6" xfId="1" applyNumberFormat="1" applyFont="1" applyFill="1" applyBorder="1"/>
    <xf numFmtId="3" fontId="8" fillId="8" borderId="17" xfId="0" applyNumberFormat="1" applyFont="1" applyFill="1" applyBorder="1" applyAlignment="1">
      <alignment horizontal="right" indent="1"/>
    </xf>
    <xf numFmtId="3" fontId="6" fillId="8" borderId="13" xfId="0" applyNumberFormat="1" applyFont="1" applyFill="1" applyBorder="1" applyAlignment="1">
      <alignment horizontal="right" vertical="center" indent="1"/>
    </xf>
    <xf numFmtId="3" fontId="9" fillId="8" borderId="11" xfId="0" applyNumberFormat="1" applyFont="1" applyFill="1" applyBorder="1" applyAlignment="1">
      <alignment horizontal="right" vertical="center" indent="1"/>
    </xf>
    <xf numFmtId="3" fontId="9" fillId="8" borderId="33" xfId="0" applyNumberFormat="1" applyFont="1" applyFill="1" applyBorder="1" applyAlignment="1">
      <alignment horizontal="right" vertical="center" indent="1"/>
    </xf>
    <xf numFmtId="3" fontId="9" fillId="8" borderId="12" xfId="0" applyNumberFormat="1" applyFont="1" applyFill="1" applyBorder="1" applyAlignment="1">
      <alignment horizontal="right" vertical="center" indent="1"/>
    </xf>
    <xf numFmtId="164" fontId="10" fillId="8" borderId="1" xfId="1" applyNumberFormat="1" applyFont="1" applyFill="1" applyBorder="1" applyAlignment="1">
      <alignment vertical="center"/>
    </xf>
    <xf numFmtId="3" fontId="8" fillId="8" borderId="1" xfId="0" applyNumberFormat="1" applyFont="1" applyFill="1" applyBorder="1" applyAlignment="1">
      <alignment horizontal="right" vertical="center" indent="1"/>
    </xf>
    <xf numFmtId="0" fontId="20" fillId="7" borderId="29" xfId="0" applyFont="1" applyFill="1" applyBorder="1" applyAlignment="1">
      <alignment horizontal="center" vertical="center" wrapText="1"/>
    </xf>
    <xf numFmtId="3" fontId="6" fillId="7" borderId="19" xfId="0" applyNumberFormat="1" applyFont="1" applyFill="1" applyBorder="1" applyAlignment="1">
      <alignment horizontal="right" vertical="center" indent="1"/>
    </xf>
    <xf numFmtId="3" fontId="9" fillId="7" borderId="17" xfId="0" applyNumberFormat="1" applyFont="1" applyFill="1" applyBorder="1" applyAlignment="1">
      <alignment horizontal="right" vertical="center" indent="1"/>
    </xf>
    <xf numFmtId="0" fontId="8" fillId="7" borderId="9" xfId="0" applyFont="1" applyFill="1" applyBorder="1" applyAlignment="1">
      <alignment horizontal="center" vertical="center"/>
    </xf>
    <xf numFmtId="0" fontId="3" fillId="7" borderId="11" xfId="0" applyFont="1" applyFill="1" applyBorder="1" applyAlignment="1">
      <alignment horizontal="center" vertical="center" wrapText="1"/>
    </xf>
    <xf numFmtId="0" fontId="3" fillId="7" borderId="12" xfId="0" applyFont="1" applyFill="1" applyBorder="1" applyAlignment="1">
      <alignment horizontal="center" vertical="center" wrapText="1"/>
    </xf>
    <xf numFmtId="166" fontId="6" fillId="7" borderId="13" xfId="0" applyNumberFormat="1" applyFont="1" applyFill="1" applyBorder="1" applyAlignment="1">
      <alignment horizontal="right" vertical="center"/>
    </xf>
    <xf numFmtId="166" fontId="6" fillId="7" borderId="15" xfId="0" applyNumberFormat="1" applyFont="1" applyFill="1" applyBorder="1" applyAlignment="1">
      <alignment horizontal="right" vertical="center"/>
    </xf>
    <xf numFmtId="166" fontId="6" fillId="7" borderId="19" xfId="0" applyNumberFormat="1" applyFont="1" applyFill="1" applyBorder="1" applyAlignment="1">
      <alignment horizontal="right" vertical="center"/>
    </xf>
    <xf numFmtId="166" fontId="9" fillId="7" borderId="17" xfId="0" applyNumberFormat="1" applyFont="1" applyFill="1" applyBorder="1" applyAlignment="1">
      <alignment horizontal="right" vertical="center"/>
    </xf>
    <xf numFmtId="166" fontId="9" fillId="7" borderId="11" xfId="0" applyNumberFormat="1" applyFont="1" applyFill="1" applyBorder="1" applyAlignment="1">
      <alignment horizontal="right" vertical="center"/>
    </xf>
    <xf numFmtId="166" fontId="9" fillId="7" borderId="39" xfId="0" applyNumberFormat="1" applyFont="1" applyFill="1" applyBorder="1" applyAlignment="1">
      <alignment horizontal="right" vertical="center"/>
    </xf>
    <xf numFmtId="3" fontId="6" fillId="7" borderId="20" xfId="0" applyNumberFormat="1" applyFont="1" applyFill="1" applyBorder="1" applyAlignment="1">
      <alignment horizontal="right" vertical="center"/>
    </xf>
    <xf numFmtId="3" fontId="6" fillId="7" borderId="13" xfId="0" applyNumberFormat="1" applyFont="1" applyFill="1" applyBorder="1" applyAlignment="1">
      <alignment horizontal="right" vertical="center"/>
    </xf>
    <xf numFmtId="3" fontId="6" fillId="7" borderId="15" xfId="0" applyNumberFormat="1" applyFont="1" applyFill="1" applyBorder="1" applyAlignment="1">
      <alignment horizontal="right" vertical="center" indent="1"/>
    </xf>
    <xf numFmtId="3" fontId="6" fillId="7" borderId="16" xfId="0" applyNumberFormat="1" applyFont="1" applyFill="1" applyBorder="1" applyAlignment="1">
      <alignment horizontal="right" vertical="center"/>
    </xf>
    <xf numFmtId="3" fontId="6" fillId="7" borderId="19" xfId="0" applyNumberFormat="1" applyFont="1" applyFill="1" applyBorder="1" applyAlignment="1">
      <alignment horizontal="right" vertical="center"/>
    </xf>
    <xf numFmtId="3" fontId="9" fillId="7" borderId="18" xfId="0" applyNumberFormat="1" applyFont="1" applyFill="1" applyBorder="1" applyAlignment="1">
      <alignment horizontal="right" vertical="center"/>
    </xf>
    <xf numFmtId="3" fontId="9" fillId="7" borderId="17" xfId="0" applyNumberFormat="1" applyFont="1" applyFill="1" applyBorder="1" applyAlignment="1">
      <alignment horizontal="right" vertical="center"/>
    </xf>
    <xf numFmtId="3" fontId="6" fillId="7" borderId="13" xfId="0" applyNumberFormat="1" applyFont="1" applyFill="1" applyBorder="1" applyAlignment="1">
      <alignment horizontal="right" vertical="center" indent="1"/>
    </xf>
    <xf numFmtId="3" fontId="9" fillId="7" borderId="11" xfId="0" applyNumberFormat="1" applyFont="1" applyFill="1" applyBorder="1" applyAlignment="1">
      <alignment horizontal="right" vertical="center" indent="1"/>
    </xf>
    <xf numFmtId="3" fontId="9" fillId="7" borderId="39" xfId="0" applyNumberFormat="1" applyFont="1" applyFill="1" applyBorder="1" applyAlignment="1">
      <alignment horizontal="right" vertical="center"/>
    </xf>
    <xf numFmtId="3" fontId="9" fillId="7" borderId="11" xfId="0" applyNumberFormat="1" applyFont="1" applyFill="1" applyBorder="1" applyAlignment="1">
      <alignment horizontal="right" vertical="center"/>
    </xf>
    <xf numFmtId="166" fontId="6" fillId="9" borderId="14" xfId="0" applyNumberFormat="1" applyFont="1" applyFill="1" applyBorder="1" applyAlignment="1">
      <alignment horizontal="right" vertical="center"/>
    </xf>
    <xf numFmtId="166" fontId="6" fillId="9" borderId="20" xfId="0" applyNumberFormat="1" applyFont="1" applyFill="1" applyBorder="1" applyAlignment="1">
      <alignment horizontal="right" vertical="center"/>
    </xf>
    <xf numFmtId="166" fontId="9" fillId="9" borderId="18" xfId="0" applyNumberFormat="1" applyFont="1" applyFill="1" applyBorder="1" applyAlignment="1">
      <alignment horizontal="right" vertical="center"/>
    </xf>
    <xf numFmtId="166" fontId="6" fillId="9" borderId="16" xfId="0" applyNumberFormat="1" applyFont="1" applyFill="1" applyBorder="1" applyAlignment="1">
      <alignment horizontal="right" vertical="center"/>
    </xf>
    <xf numFmtId="0" fontId="20" fillId="6" borderId="6" xfId="0" applyFont="1" applyFill="1" applyBorder="1" applyAlignment="1">
      <alignment horizontal="left" vertical="center" wrapText="1"/>
    </xf>
    <xf numFmtId="3" fontId="5" fillId="6" borderId="7" xfId="0" applyNumberFormat="1" applyFont="1" applyFill="1" applyBorder="1" applyAlignment="1">
      <alignment horizontal="left" indent="1"/>
    </xf>
    <xf numFmtId="3" fontId="8" fillId="6" borderId="6" xfId="0" applyNumberFormat="1" applyFont="1" applyFill="1" applyBorder="1" applyAlignment="1">
      <alignment horizontal="left" indent="1"/>
    </xf>
    <xf numFmtId="3" fontId="6" fillId="6" borderId="7" xfId="0" applyNumberFormat="1" applyFont="1" applyFill="1" applyBorder="1" applyAlignment="1">
      <alignment horizontal="right" indent="1"/>
    </xf>
    <xf numFmtId="3" fontId="9" fillId="6" borderId="6" xfId="0" applyNumberFormat="1" applyFont="1" applyFill="1" applyBorder="1" applyAlignment="1">
      <alignment horizontal="right" indent="1"/>
    </xf>
    <xf numFmtId="3" fontId="9" fillId="6" borderId="1" xfId="0" applyNumberFormat="1" applyFont="1" applyFill="1" applyBorder="1" applyAlignment="1">
      <alignment horizontal="right" vertical="center" indent="1"/>
    </xf>
    <xf numFmtId="0" fontId="20" fillId="6" borderId="29" xfId="0" applyFont="1" applyFill="1" applyBorder="1" applyAlignment="1">
      <alignment horizontal="center" vertical="center" wrapText="1"/>
    </xf>
    <xf numFmtId="0" fontId="5" fillId="6" borderId="7" xfId="0" applyFont="1" applyFill="1" applyBorder="1" applyAlignment="1">
      <alignment vertical="center"/>
    </xf>
    <xf numFmtId="3" fontId="5" fillId="6" borderId="7" xfId="0" applyNumberFormat="1" applyFont="1" applyFill="1" applyBorder="1" applyAlignment="1">
      <alignment horizontal="right" vertical="center" indent="1"/>
    </xf>
    <xf numFmtId="3" fontId="6" fillId="6" borderId="7" xfId="0" applyNumberFormat="1" applyFont="1" applyFill="1" applyBorder="1" applyAlignment="1">
      <alignment horizontal="right" vertical="center" indent="1"/>
    </xf>
    <xf numFmtId="0" fontId="5" fillId="6" borderId="5" xfId="0" applyFont="1" applyFill="1" applyBorder="1" applyAlignment="1">
      <alignment vertical="center"/>
    </xf>
    <xf numFmtId="0" fontId="8" fillId="6" borderId="6" xfId="0" applyFont="1" applyFill="1" applyBorder="1" applyAlignment="1">
      <alignment vertical="center"/>
    </xf>
    <xf numFmtId="0" fontId="5" fillId="6" borderId="6" xfId="0" applyFont="1" applyFill="1" applyBorder="1" applyAlignment="1">
      <alignment vertical="center"/>
    </xf>
    <xf numFmtId="3" fontId="8" fillId="6" borderId="6" xfId="0" applyNumberFormat="1" applyFont="1" applyFill="1" applyBorder="1" applyAlignment="1">
      <alignment horizontal="right" vertical="center" indent="1"/>
    </xf>
    <xf numFmtId="3" fontId="9" fillId="6" borderId="6" xfId="0" applyNumberFormat="1" applyFont="1" applyFill="1" applyBorder="1" applyAlignment="1">
      <alignment horizontal="right" vertical="center" indent="1"/>
    </xf>
    <xf numFmtId="0" fontId="17" fillId="5" borderId="40" xfId="0" applyFont="1" applyFill="1" applyBorder="1" applyAlignment="1">
      <alignment horizontal="center" vertical="center" wrapText="1"/>
    </xf>
    <xf numFmtId="0" fontId="17" fillId="5" borderId="41" xfId="0" applyFont="1" applyFill="1" applyBorder="1" applyAlignment="1">
      <alignment horizontal="center" vertical="center" wrapText="1"/>
    </xf>
    <xf numFmtId="0" fontId="17" fillId="5" borderId="42"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46"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8" fillId="2" borderId="26" xfId="0" applyFont="1" applyFill="1" applyBorder="1" applyAlignment="1">
      <alignment horizontal="center" vertical="center" wrapText="1"/>
    </xf>
    <xf numFmtId="0" fontId="8" fillId="2" borderId="45" xfId="0" applyFont="1" applyFill="1" applyBorder="1" applyAlignment="1">
      <alignment horizontal="center" vertical="center" wrapText="1"/>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2"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9"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10" xfId="0" applyFont="1" applyFill="1" applyBorder="1" applyAlignment="1">
      <alignment horizontal="center" vertical="center"/>
    </xf>
    <xf numFmtId="0" fontId="8" fillId="8" borderId="1"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8" borderId="9" xfId="0" applyFont="1" applyFill="1" applyBorder="1" applyAlignment="1">
      <alignment horizontal="center" vertical="center" wrapText="1"/>
    </xf>
    <xf numFmtId="0" fontId="8" fillId="6" borderId="7" xfId="0" applyFont="1" applyFill="1" applyBorder="1" applyAlignment="1">
      <alignment horizontal="center" vertical="center" wrapText="1"/>
    </xf>
    <xf numFmtId="10" fontId="14" fillId="2" borderId="8" xfId="1" applyNumberFormat="1" applyFont="1" applyFill="1" applyBorder="1" applyAlignment="1">
      <alignment horizontal="center" vertical="center"/>
    </xf>
    <xf numFmtId="10" fontId="14" fillId="2" borderId="9" xfId="1" applyNumberFormat="1" applyFont="1" applyFill="1" applyBorder="1" applyAlignment="1">
      <alignment horizontal="center" vertical="center"/>
    </xf>
    <xf numFmtId="0" fontId="8" fillId="7" borderId="11" xfId="0" applyFont="1" applyFill="1" applyBorder="1" applyAlignment="1">
      <alignment horizontal="center" vertical="center" wrapText="1"/>
    </xf>
    <xf numFmtId="0" fontId="8" fillId="7" borderId="12" xfId="0" applyFont="1" applyFill="1" applyBorder="1" applyAlignment="1">
      <alignment horizontal="center" vertical="center" wrapText="1"/>
    </xf>
    <xf numFmtId="10" fontId="14" fillId="7" borderId="8" xfId="1" applyNumberFormat="1" applyFont="1" applyFill="1" applyBorder="1" applyAlignment="1">
      <alignment horizontal="center" vertical="center"/>
    </xf>
    <xf numFmtId="10" fontId="14" fillId="7" borderId="9" xfId="1" applyNumberFormat="1" applyFont="1" applyFill="1" applyBorder="1" applyAlignment="1">
      <alignment horizontal="center" vertical="center"/>
    </xf>
    <xf numFmtId="0" fontId="10" fillId="2" borderId="9" xfId="0" applyFont="1" applyFill="1" applyBorder="1" applyAlignment="1">
      <alignment horizontal="center" vertical="center"/>
    </xf>
    <xf numFmtId="0" fontId="8" fillId="2" borderId="3"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7" borderId="8" xfId="0" applyFont="1" applyFill="1" applyBorder="1" applyAlignment="1">
      <alignment horizontal="center" vertical="center"/>
    </xf>
    <xf numFmtId="0" fontId="8" fillId="7" borderId="9" xfId="0" applyFont="1" applyFill="1" applyBorder="1" applyAlignment="1">
      <alignment horizontal="center" vertical="center"/>
    </xf>
    <xf numFmtId="0" fontId="8" fillId="7" borderId="26" xfId="0" applyFont="1" applyFill="1" applyBorder="1" applyAlignment="1">
      <alignment horizontal="center" vertical="center" wrapText="1"/>
    </xf>
    <xf numFmtId="0" fontId="8" fillId="7" borderId="45"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7"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latin typeface="+mn-lt"/>
              </a:rPr>
              <a:t>Graphique 1 : Constitution des dossiers de compensation sur les sections RN7</a:t>
            </a:r>
          </a:p>
        </c:rich>
      </c:tx>
      <c:overlay val="0"/>
      <c:spPr>
        <a:noFill/>
        <a:ln>
          <a:solidFill>
            <a:schemeClr val="accent5">
              <a:lumMod val="50000"/>
            </a:schemeClr>
          </a:solid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0.14377751642331238"/>
          <c:y val="0.17930668748981643"/>
          <c:w val="0.66140320317369516"/>
          <c:h val="0.53262482193087057"/>
        </c:manualLayout>
      </c:layout>
      <c:barChart>
        <c:barDir val="col"/>
        <c:grouping val="clustered"/>
        <c:varyColors val="0"/>
        <c:ser>
          <c:idx val="0"/>
          <c:order val="0"/>
          <c:tx>
            <c:v>Nombre de PAP</c:v>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tx2">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'Dossiers compensation'!$B$6:$B$8</c:f>
              <c:strCache>
                <c:ptCount val="3"/>
                <c:pt idx="0">
                  <c:v>Section1: Far_Gol1</c:v>
                </c:pt>
                <c:pt idx="1">
                  <c:v>Section2: Far_Gol2</c:v>
                </c:pt>
                <c:pt idx="2">
                  <c:v>Section3: Dosso</c:v>
                </c:pt>
              </c:strCache>
            </c:strRef>
          </c:cat>
          <c:val>
            <c:numRef>
              <c:f>'Dossiers compensation'!$H$6:$H$8</c:f>
              <c:numCache>
                <c:formatCode>#,##0</c:formatCode>
                <c:ptCount val="3"/>
                <c:pt idx="0">
                  <c:v>69</c:v>
                </c:pt>
                <c:pt idx="1">
                  <c:v>92</c:v>
                </c:pt>
                <c:pt idx="2">
                  <c:v>327</c:v>
                </c:pt>
              </c:numCache>
            </c:numRef>
          </c:val>
          <c:extLst>
            <c:ext xmlns:c16="http://schemas.microsoft.com/office/drawing/2014/chart" uri="{C3380CC4-5D6E-409C-BE32-E72D297353CC}">
              <c16:uniqueId val="{00000000-9581-4E90-A151-F20162C62F6B}"/>
            </c:ext>
          </c:extLst>
        </c:ser>
        <c:ser>
          <c:idx val="1"/>
          <c:order val="1"/>
          <c:tx>
            <c:v>Nombre dossiers constitués</c:v>
          </c:tx>
          <c:spPr>
            <a:pattFill prst="smConfetti">
              <a:fgClr>
                <a:schemeClr val="tx1"/>
              </a:fgClr>
              <a:bgClr>
                <a:schemeClr val="bg1"/>
              </a:bgClr>
            </a:pattFill>
            <a:ln w="19050">
              <a:solidFill>
                <a:schemeClr val="accent5">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'Dossiers compensation'!$B$6:$B$8</c:f>
              <c:strCache>
                <c:ptCount val="3"/>
                <c:pt idx="0">
                  <c:v>Section1: Far_Gol1</c:v>
                </c:pt>
                <c:pt idx="1">
                  <c:v>Section2: Far_Gol2</c:v>
                </c:pt>
                <c:pt idx="2">
                  <c:v>Section3: Dosso</c:v>
                </c:pt>
              </c:strCache>
            </c:strRef>
          </c:cat>
          <c:val>
            <c:numRef>
              <c:f>'Dossiers compensation'!$I$6:$I$8</c:f>
              <c:numCache>
                <c:formatCode>General</c:formatCode>
                <c:ptCount val="3"/>
                <c:pt idx="0">
                  <c:v>66</c:v>
                </c:pt>
                <c:pt idx="1">
                  <c:v>81</c:v>
                </c:pt>
                <c:pt idx="2">
                  <c:v>277</c:v>
                </c:pt>
              </c:numCache>
            </c:numRef>
          </c:val>
          <c:extLst>
            <c:ext xmlns:c16="http://schemas.microsoft.com/office/drawing/2014/chart" uri="{C3380CC4-5D6E-409C-BE32-E72D297353CC}">
              <c16:uniqueId val="{00000001-9581-4E90-A151-F20162C62F6B}"/>
            </c:ext>
          </c:extLst>
        </c:ser>
        <c:dLbls>
          <c:dLblPos val="ctr"/>
          <c:showLegendKey val="0"/>
          <c:showVal val="1"/>
          <c:showCatName val="0"/>
          <c:showSerName val="0"/>
          <c:showPercent val="0"/>
          <c:showBubbleSize val="0"/>
        </c:dLbls>
        <c:gapWidth val="61"/>
        <c:axId val="495812016"/>
        <c:axId val="495812408"/>
      </c:barChart>
      <c:lineChart>
        <c:grouping val="standard"/>
        <c:varyColors val="0"/>
        <c:ser>
          <c:idx val="2"/>
          <c:order val="2"/>
          <c:tx>
            <c:v>Taux d'exécution</c:v>
          </c:tx>
          <c:spPr>
            <a:ln w="15875" cap="rnd">
              <a:solidFill>
                <a:schemeClr val="tx1"/>
              </a:solidFill>
              <a:prstDash val="sysDash"/>
              <a:round/>
            </a:ln>
            <a:effectLst/>
          </c:spPr>
          <c:marker>
            <c:symbol val="star"/>
            <c:size val="5"/>
            <c:spPr>
              <a:solidFill>
                <a:schemeClr val="tx1">
                  <a:lumMod val="95000"/>
                  <a:lumOff val="5000"/>
                </a:schemeClr>
              </a:solidFill>
              <a:ln w="9525">
                <a:solidFill>
                  <a:schemeClr val="accent3"/>
                </a:solidFill>
              </a:ln>
              <a:effectLst/>
            </c:spPr>
          </c:marker>
          <c:dLbls>
            <c:dLbl>
              <c:idx val="0"/>
              <c:layout>
                <c:manualLayout>
                  <c:x val="4.123090277777778E-2"/>
                  <c:y val="-1.20300694902281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81-4E90-A151-F20162C62F6B}"/>
                </c:ext>
              </c:extLst>
            </c:dLbl>
            <c:dLbl>
              <c:idx val="1"/>
              <c:layout>
                <c:manualLayout>
                  <c:x val="-8.7615700367342387E-3"/>
                  <c:y val="-6.87499828743090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81-4E90-A151-F20162C62F6B}"/>
                </c:ext>
              </c:extLst>
            </c:dLbl>
            <c:dLbl>
              <c:idx val="2"/>
              <c:layout>
                <c:manualLayout>
                  <c:x val="-2.0869467123538787E-3"/>
                  <c:y val="-8.42106000263659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81-4E90-A151-F20162C62F6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'Dossiers compensation'!$B$6:$B$8</c:f>
              <c:strCache>
                <c:ptCount val="3"/>
                <c:pt idx="0">
                  <c:v>Section1: Far_Gol1</c:v>
                </c:pt>
                <c:pt idx="1">
                  <c:v>Section2: Far_Gol2</c:v>
                </c:pt>
                <c:pt idx="2">
                  <c:v>Section3: Dosso</c:v>
                </c:pt>
              </c:strCache>
            </c:strRef>
          </c:cat>
          <c:val>
            <c:numRef>
              <c:f>'Dossiers compensation'!$J$6:$J$8</c:f>
              <c:numCache>
                <c:formatCode>0.0%</c:formatCode>
                <c:ptCount val="3"/>
                <c:pt idx="0">
                  <c:v>0.95652173913043481</c:v>
                </c:pt>
                <c:pt idx="1">
                  <c:v>0.88043478260869568</c:v>
                </c:pt>
                <c:pt idx="2">
                  <c:v>0.84709480122324154</c:v>
                </c:pt>
              </c:numCache>
            </c:numRef>
          </c:val>
          <c:smooth val="0"/>
          <c:extLst>
            <c:ext xmlns:c16="http://schemas.microsoft.com/office/drawing/2014/chart" uri="{C3380CC4-5D6E-409C-BE32-E72D297353CC}">
              <c16:uniqueId val="{00000005-9581-4E90-A151-F20162C62F6B}"/>
            </c:ext>
          </c:extLst>
        </c:ser>
        <c:dLbls>
          <c:dLblPos val="ctr"/>
          <c:showLegendKey val="0"/>
          <c:showVal val="1"/>
          <c:showCatName val="0"/>
          <c:showSerName val="0"/>
          <c:showPercent val="0"/>
          <c:showBubbleSize val="0"/>
        </c:dLbls>
        <c:marker val="1"/>
        <c:smooth val="0"/>
        <c:axId val="495810056"/>
        <c:axId val="495810840"/>
      </c:lineChart>
      <c:catAx>
        <c:axId val="49581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fr-FR"/>
          </a:p>
        </c:txPr>
        <c:crossAx val="495812408"/>
        <c:crosses val="autoZero"/>
        <c:auto val="1"/>
        <c:lblAlgn val="ctr"/>
        <c:lblOffset val="100"/>
        <c:noMultiLvlLbl val="0"/>
      </c:catAx>
      <c:valAx>
        <c:axId val="495812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en-US" b="1">
                    <a:latin typeface="Arial Narrow" panose="020B0606020202030204" pitchFamily="34" charset="0"/>
                  </a:rPr>
                  <a:t>(Nombre)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5812016"/>
        <c:crosses val="autoZero"/>
        <c:crossBetween val="between"/>
      </c:valAx>
      <c:valAx>
        <c:axId val="495810840"/>
        <c:scaling>
          <c:orientation val="minMax"/>
          <c:min val="0"/>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en-US" b="1">
                    <a:latin typeface="Arial Narrow" panose="020B0606020202030204" pitchFamily="34" charset="0"/>
                  </a:rPr>
                  <a:t>(Taux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crossAx val="495810056"/>
        <c:crosses val="max"/>
        <c:crossBetween val="between"/>
      </c:valAx>
      <c:catAx>
        <c:axId val="495810056"/>
        <c:scaling>
          <c:orientation val="minMax"/>
        </c:scaling>
        <c:delete val="1"/>
        <c:axPos val="b"/>
        <c:numFmt formatCode="General" sourceLinked="1"/>
        <c:majorTickMark val="out"/>
        <c:minorTickMark val="none"/>
        <c:tickLblPos val="nextTo"/>
        <c:crossAx val="495810840"/>
        <c:crosses val="autoZero"/>
        <c:auto val="1"/>
        <c:lblAlgn val="ctr"/>
        <c:lblOffset val="100"/>
        <c:noMultiLvlLbl val="0"/>
      </c:catAx>
      <c:spPr>
        <a:noFill/>
        <a:ln>
          <a:solidFill>
            <a:schemeClr val="accent5">
              <a:lumMod val="50000"/>
            </a:schemeClr>
          </a:solidFill>
        </a:ln>
        <a:effectLst/>
      </c:spPr>
    </c:plotArea>
    <c:legend>
      <c:legendPos val="b"/>
      <c:layout>
        <c:manualLayout>
          <c:xMode val="edge"/>
          <c:yMode val="edge"/>
          <c:x val="4.0747755269508442E-3"/>
          <c:y val="0.86703917962307653"/>
          <c:w val="0.97131231428675724"/>
          <c:h val="0.109761217632063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15875" cap="flat" cmpd="sng" algn="ctr">
      <a:solidFill>
        <a:schemeClr val="accent5">
          <a:lumMod val="50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latin typeface="+mn-lt"/>
              </a:rPr>
              <a:t>Graphique 2 : Constitution des dossiers de compensation sur les sections RN35</a:t>
            </a:r>
          </a:p>
        </c:rich>
      </c:tx>
      <c:overlay val="0"/>
      <c:spPr>
        <a:noFill/>
        <a:ln>
          <a:solidFill>
            <a:schemeClr val="accent5">
              <a:lumMod val="50000"/>
            </a:schemeClr>
          </a:solid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clustered"/>
        <c:varyColors val="0"/>
        <c:ser>
          <c:idx val="0"/>
          <c:order val="0"/>
          <c:tx>
            <c:v>Nombre de PAP</c:v>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'Dossiers compensation'!$B$10:$B$16</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'Dossiers compensation'!$H$10:$H$16</c:f>
              <c:numCache>
                <c:formatCode>#,##0</c:formatCode>
                <c:ptCount val="7"/>
                <c:pt idx="0">
                  <c:v>223</c:v>
                </c:pt>
                <c:pt idx="1">
                  <c:v>196</c:v>
                </c:pt>
                <c:pt idx="2">
                  <c:v>131</c:v>
                </c:pt>
                <c:pt idx="3">
                  <c:v>150</c:v>
                </c:pt>
                <c:pt idx="4">
                  <c:v>237</c:v>
                </c:pt>
                <c:pt idx="5">
                  <c:v>198</c:v>
                </c:pt>
                <c:pt idx="6">
                  <c:v>210</c:v>
                </c:pt>
              </c:numCache>
            </c:numRef>
          </c:val>
          <c:extLst>
            <c:ext xmlns:c16="http://schemas.microsoft.com/office/drawing/2014/chart" uri="{C3380CC4-5D6E-409C-BE32-E72D297353CC}">
              <c16:uniqueId val="{00000000-E7BE-4A1E-96D6-AF665FCEC995}"/>
            </c:ext>
          </c:extLst>
        </c:ser>
        <c:ser>
          <c:idx val="1"/>
          <c:order val="1"/>
          <c:tx>
            <c:v>Nombre dossiers constitués</c:v>
          </c:tx>
          <c:spPr>
            <a:pattFill prst="smConfetti">
              <a:fgClr>
                <a:schemeClr val="accent1"/>
              </a:fgClr>
              <a:bgClr>
                <a:schemeClr val="bg1"/>
              </a:bgClr>
            </a:pattFill>
            <a:ln w="15875">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'Dossiers compensation'!$B$10:$B$16</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'Dossiers compensation'!$I$10:$I$16</c:f>
              <c:numCache>
                <c:formatCode>General</c:formatCode>
                <c:ptCount val="7"/>
                <c:pt idx="0">
                  <c:v>194</c:v>
                </c:pt>
                <c:pt idx="1">
                  <c:v>151</c:v>
                </c:pt>
                <c:pt idx="2">
                  <c:v>67</c:v>
                </c:pt>
                <c:pt idx="3">
                  <c:v>98</c:v>
                </c:pt>
                <c:pt idx="4">
                  <c:v>141</c:v>
                </c:pt>
                <c:pt idx="5">
                  <c:v>0</c:v>
                </c:pt>
                <c:pt idx="6">
                  <c:v>121</c:v>
                </c:pt>
              </c:numCache>
            </c:numRef>
          </c:val>
          <c:extLst>
            <c:ext xmlns:c16="http://schemas.microsoft.com/office/drawing/2014/chart" uri="{C3380CC4-5D6E-409C-BE32-E72D297353CC}">
              <c16:uniqueId val="{00000001-E7BE-4A1E-96D6-AF665FCEC995}"/>
            </c:ext>
          </c:extLst>
        </c:ser>
        <c:dLbls>
          <c:dLblPos val="ctr"/>
          <c:showLegendKey val="0"/>
          <c:showVal val="1"/>
          <c:showCatName val="0"/>
          <c:showSerName val="0"/>
          <c:showPercent val="0"/>
          <c:showBubbleSize val="0"/>
        </c:dLbls>
        <c:gapWidth val="61"/>
        <c:axId val="495814760"/>
        <c:axId val="495816720"/>
      </c:barChart>
      <c:lineChart>
        <c:grouping val="standard"/>
        <c:varyColors val="0"/>
        <c:ser>
          <c:idx val="2"/>
          <c:order val="2"/>
          <c:tx>
            <c:v>Taux d'exécution</c:v>
          </c:tx>
          <c:spPr>
            <a:ln w="28575" cap="rnd">
              <a:solidFill>
                <a:schemeClr val="accent3"/>
              </a:solidFill>
              <a:round/>
            </a:ln>
            <a:effectLst/>
          </c:spPr>
          <c:marker>
            <c:symbol val="star"/>
            <c:size val="5"/>
            <c:spPr>
              <a:solidFill>
                <a:schemeClr val="tx1">
                  <a:lumMod val="95000"/>
                  <a:lumOff val="5000"/>
                </a:schemeClr>
              </a:solidFill>
              <a:ln w="9525">
                <a:solidFill>
                  <a:schemeClr val="accent3"/>
                </a:solidFill>
              </a:ln>
              <a:effectLst/>
            </c:spPr>
          </c:marker>
          <c:dLbls>
            <c:dLbl>
              <c:idx val="0"/>
              <c:layout>
                <c:manualLayout>
                  <c:x val="1.6943138851662574E-2"/>
                  <c:y val="-1.08241129117953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7BE-4A1E-96D6-AF665FCEC995}"/>
                </c:ext>
              </c:extLst>
            </c:dLbl>
            <c:dLbl>
              <c:idx val="1"/>
              <c:layout>
                <c:manualLayout>
                  <c:x val="-6.3239321065922567E-3"/>
                  <c:y val="-8.56760013593475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BE-4A1E-96D6-AF665FCEC995}"/>
                </c:ext>
              </c:extLst>
            </c:dLbl>
            <c:dLbl>
              <c:idx val="2"/>
              <c:layout>
                <c:manualLayout>
                  <c:x val="-3.4360686790348989E-2"/>
                  <c:y val="-0.1497512859864112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7BE-4A1E-96D6-AF665FCEC995}"/>
                </c:ext>
              </c:extLst>
            </c:dLbl>
            <c:dLbl>
              <c:idx val="3"/>
              <c:layout>
                <c:manualLayout>
                  <c:x val="-6.3239321065921578E-3"/>
                  <c:y val="-8.56760013593475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7BE-4A1E-96D6-AF665FCEC995}"/>
                </c:ext>
              </c:extLst>
            </c:dLbl>
            <c:dLbl>
              <c:idx val="4"/>
              <c:layout>
                <c:manualLayout>
                  <c:x val="-6.3239321065922238E-3"/>
                  <c:y val="-8.56760013593475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7BE-4A1E-96D6-AF665FCEC995}"/>
                </c:ext>
              </c:extLst>
            </c:dLbl>
            <c:dLbl>
              <c:idx val="5"/>
              <c:layout>
                <c:manualLayout>
                  <c:x val="8.9302774906857888E-4"/>
                  <c:y val="-8.92458347493203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7BE-4A1E-96D6-AF665FCEC995}"/>
                </c:ext>
              </c:extLst>
            </c:dLbl>
            <c:dLbl>
              <c:idx val="6"/>
              <c:layout>
                <c:manualLayout>
                  <c:x val="-6.3239321065923565E-3"/>
                  <c:y val="-8.56760013593475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7BE-4A1E-96D6-AF665FCEC99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'Dossiers compensation'!$B$10:$B$16</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'Dossiers compensation'!$J$10:$J$16</c:f>
              <c:numCache>
                <c:formatCode>0.0%</c:formatCode>
                <c:ptCount val="7"/>
                <c:pt idx="0">
                  <c:v>0.8699551569506726</c:v>
                </c:pt>
                <c:pt idx="1">
                  <c:v>0.77040816326530615</c:v>
                </c:pt>
                <c:pt idx="2">
                  <c:v>0.51145038167938928</c:v>
                </c:pt>
                <c:pt idx="3">
                  <c:v>0.65333333333333332</c:v>
                </c:pt>
                <c:pt idx="4">
                  <c:v>0.59493670886075944</c:v>
                </c:pt>
                <c:pt idx="5">
                  <c:v>0</c:v>
                </c:pt>
                <c:pt idx="6">
                  <c:v>0.57619047619047614</c:v>
                </c:pt>
              </c:numCache>
            </c:numRef>
          </c:val>
          <c:smooth val="0"/>
          <c:extLst>
            <c:ext xmlns:c16="http://schemas.microsoft.com/office/drawing/2014/chart" uri="{C3380CC4-5D6E-409C-BE32-E72D297353CC}">
              <c16:uniqueId val="{00000009-E7BE-4A1E-96D6-AF665FCEC995}"/>
            </c:ext>
          </c:extLst>
        </c:ser>
        <c:dLbls>
          <c:dLblPos val="ctr"/>
          <c:showLegendKey val="0"/>
          <c:showVal val="1"/>
          <c:showCatName val="0"/>
          <c:showSerName val="0"/>
          <c:showPercent val="0"/>
          <c:showBubbleSize val="0"/>
        </c:dLbls>
        <c:marker val="1"/>
        <c:smooth val="0"/>
        <c:axId val="495813192"/>
        <c:axId val="495813584"/>
      </c:lineChart>
      <c:catAx>
        <c:axId val="49581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fr-FR"/>
          </a:p>
        </c:txPr>
        <c:crossAx val="495816720"/>
        <c:crosses val="autoZero"/>
        <c:auto val="1"/>
        <c:lblAlgn val="ctr"/>
        <c:lblOffset val="100"/>
        <c:noMultiLvlLbl val="0"/>
      </c:catAx>
      <c:valAx>
        <c:axId val="495816720"/>
        <c:scaling>
          <c:orientation val="minMax"/>
          <c:max val="3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en-US" b="1">
                    <a:latin typeface="Arial Narrow" panose="020B0606020202030204" pitchFamily="34" charset="0"/>
                  </a:rPr>
                  <a:t>(Nombre)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5814760"/>
        <c:crosses val="autoZero"/>
        <c:crossBetween val="between"/>
      </c:valAx>
      <c:valAx>
        <c:axId val="495813584"/>
        <c:scaling>
          <c:orientation val="minMax"/>
          <c:max val="1"/>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en-US" b="1">
                    <a:latin typeface="Arial Narrow" panose="020B0606020202030204" pitchFamily="34" charset="0"/>
                  </a:rPr>
                  <a:t>(Taux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crossAx val="495813192"/>
        <c:crosses val="max"/>
        <c:crossBetween val="between"/>
      </c:valAx>
      <c:catAx>
        <c:axId val="495813192"/>
        <c:scaling>
          <c:orientation val="minMax"/>
        </c:scaling>
        <c:delete val="1"/>
        <c:axPos val="b"/>
        <c:numFmt formatCode="General" sourceLinked="1"/>
        <c:majorTickMark val="out"/>
        <c:minorTickMark val="none"/>
        <c:tickLblPos val="nextTo"/>
        <c:crossAx val="495813584"/>
        <c:crosses val="autoZero"/>
        <c:auto val="1"/>
        <c:lblAlgn val="ctr"/>
        <c:lblOffset val="100"/>
        <c:noMultiLvlLbl val="0"/>
      </c:catAx>
      <c:spPr>
        <a:noFill/>
        <a:ln>
          <a:solidFill>
            <a:schemeClr val="accent5">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15875" cap="flat" cmpd="sng" algn="ctr">
      <a:solidFill>
        <a:schemeClr val="accent5">
          <a:lumMod val="50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latin typeface="+mn-lt"/>
              </a:rPr>
              <a:t>Graphique 3 : Constitution des dossiers de compensation  sur les sections RRS</a:t>
            </a:r>
          </a:p>
        </c:rich>
      </c:tx>
      <c:overlay val="0"/>
      <c:spPr>
        <a:noFill/>
        <a:ln>
          <a:solidFill>
            <a:schemeClr val="accent5">
              <a:lumMod val="50000"/>
            </a:schemeClr>
          </a:solid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clustered"/>
        <c:varyColors val="0"/>
        <c:ser>
          <c:idx val="0"/>
          <c:order val="0"/>
          <c:tx>
            <c:v>Nbre PAP</c:v>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'Dossiers compensation'!$B$18:$B$19</c:f>
              <c:strCache>
                <c:ptCount val="2"/>
                <c:pt idx="0">
                  <c:v>Section1: Gollé</c:v>
                </c:pt>
                <c:pt idx="1">
                  <c:v>Section2: Sambéra</c:v>
                </c:pt>
              </c:strCache>
            </c:strRef>
          </c:cat>
          <c:val>
            <c:numRef>
              <c:f>'Dossiers compensation'!$H$18:$H$19</c:f>
              <c:numCache>
                <c:formatCode>#,##0</c:formatCode>
                <c:ptCount val="2"/>
                <c:pt idx="0">
                  <c:v>60</c:v>
                </c:pt>
                <c:pt idx="1">
                  <c:v>69</c:v>
                </c:pt>
              </c:numCache>
            </c:numRef>
          </c:val>
          <c:extLst>
            <c:ext xmlns:c16="http://schemas.microsoft.com/office/drawing/2014/chart" uri="{C3380CC4-5D6E-409C-BE32-E72D297353CC}">
              <c16:uniqueId val="{00000000-043F-4691-85F9-EC46A96C3C90}"/>
            </c:ext>
          </c:extLst>
        </c:ser>
        <c:ser>
          <c:idx val="1"/>
          <c:order val="1"/>
          <c:tx>
            <c:v>Nombre dossiers constitués</c:v>
          </c:tx>
          <c:spPr>
            <a:pattFill prst="smConfetti">
              <a:fgClr>
                <a:schemeClr val="accent1"/>
              </a:fgClr>
              <a:bgClr>
                <a:schemeClr val="bg1"/>
              </a:bgClr>
            </a:pattFill>
            <a:ln w="15875">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'Dossiers compensation'!$B$18:$B$19</c:f>
              <c:strCache>
                <c:ptCount val="2"/>
                <c:pt idx="0">
                  <c:v>Section1: Gollé</c:v>
                </c:pt>
                <c:pt idx="1">
                  <c:v>Section2: Sambéra</c:v>
                </c:pt>
              </c:strCache>
            </c:strRef>
          </c:cat>
          <c:val>
            <c:numRef>
              <c:f>'Dossiers compensation'!$I$18:$I$19</c:f>
              <c:numCache>
                <c:formatCode>General</c:formatCode>
                <c:ptCount val="2"/>
                <c:pt idx="0">
                  <c:v>46</c:v>
                </c:pt>
                <c:pt idx="1">
                  <c:v>62</c:v>
                </c:pt>
              </c:numCache>
            </c:numRef>
          </c:val>
          <c:extLst>
            <c:ext xmlns:c16="http://schemas.microsoft.com/office/drawing/2014/chart" uri="{C3380CC4-5D6E-409C-BE32-E72D297353CC}">
              <c16:uniqueId val="{00000001-043F-4691-85F9-EC46A96C3C90}"/>
            </c:ext>
          </c:extLst>
        </c:ser>
        <c:dLbls>
          <c:dLblPos val="ctr"/>
          <c:showLegendKey val="0"/>
          <c:showVal val="1"/>
          <c:showCatName val="0"/>
          <c:showSerName val="0"/>
          <c:showPercent val="0"/>
          <c:showBubbleSize val="0"/>
        </c:dLbls>
        <c:gapWidth val="61"/>
        <c:axId val="414866160"/>
        <c:axId val="414866552"/>
      </c:barChart>
      <c:lineChart>
        <c:grouping val="standard"/>
        <c:varyColors val="0"/>
        <c:ser>
          <c:idx val="2"/>
          <c:order val="2"/>
          <c:tx>
            <c:v>Taux d'exécution</c:v>
          </c:tx>
          <c:spPr>
            <a:ln w="28575" cap="rnd">
              <a:solidFill>
                <a:schemeClr val="accent3"/>
              </a:solidFill>
              <a:round/>
            </a:ln>
            <a:effectLst/>
          </c:spPr>
          <c:marker>
            <c:symbol val="star"/>
            <c:size val="5"/>
            <c:spPr>
              <a:solidFill>
                <a:schemeClr val="tx1">
                  <a:lumMod val="95000"/>
                  <a:lumOff val="5000"/>
                </a:schemeClr>
              </a:solidFill>
              <a:ln w="9525">
                <a:solidFill>
                  <a:schemeClr val="accent3"/>
                </a:solidFill>
              </a:ln>
              <a:effectLst/>
            </c:spPr>
          </c:marker>
          <c:dLbls>
            <c:dLbl>
              <c:idx val="0"/>
              <c:layout>
                <c:manualLayout>
                  <c:x val="2.2835940375898239E-2"/>
                  <c:y val="6.96637658699592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3F-4691-85F9-EC46A96C3C90}"/>
                </c:ext>
              </c:extLst>
            </c:dLbl>
            <c:dLbl>
              <c:idx val="1"/>
              <c:layout>
                <c:manualLayout>
                  <c:x val="1.9633637518168278E-2"/>
                  <c:y val="5.83270213815392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3F-4691-85F9-EC46A96C3C9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'Dossiers compensation'!$B$18:$B$19</c:f>
              <c:strCache>
                <c:ptCount val="2"/>
                <c:pt idx="0">
                  <c:v>Section1: Gollé</c:v>
                </c:pt>
                <c:pt idx="1">
                  <c:v>Section2: Sambéra</c:v>
                </c:pt>
              </c:strCache>
            </c:strRef>
          </c:cat>
          <c:val>
            <c:numRef>
              <c:f>'Dossiers compensation'!$J$18:$J$19</c:f>
              <c:numCache>
                <c:formatCode>0.0%</c:formatCode>
                <c:ptCount val="2"/>
                <c:pt idx="0">
                  <c:v>0.76666666666666672</c:v>
                </c:pt>
                <c:pt idx="1">
                  <c:v>0.89855072463768115</c:v>
                </c:pt>
              </c:numCache>
            </c:numRef>
          </c:val>
          <c:smooth val="0"/>
          <c:extLst>
            <c:ext xmlns:c16="http://schemas.microsoft.com/office/drawing/2014/chart" uri="{C3380CC4-5D6E-409C-BE32-E72D297353CC}">
              <c16:uniqueId val="{00000004-043F-4691-85F9-EC46A96C3C90}"/>
            </c:ext>
          </c:extLst>
        </c:ser>
        <c:dLbls>
          <c:dLblPos val="ctr"/>
          <c:showLegendKey val="0"/>
          <c:showVal val="1"/>
          <c:showCatName val="0"/>
          <c:showSerName val="0"/>
          <c:showPercent val="0"/>
          <c:showBubbleSize val="0"/>
        </c:dLbls>
        <c:marker val="1"/>
        <c:smooth val="0"/>
        <c:axId val="412142792"/>
        <c:axId val="414859888"/>
      </c:lineChart>
      <c:catAx>
        <c:axId val="41486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fr-FR"/>
          </a:p>
        </c:txPr>
        <c:crossAx val="414866552"/>
        <c:crosses val="autoZero"/>
        <c:auto val="1"/>
        <c:lblAlgn val="ctr"/>
        <c:lblOffset val="100"/>
        <c:noMultiLvlLbl val="0"/>
      </c:catAx>
      <c:valAx>
        <c:axId val="414866552"/>
        <c:scaling>
          <c:orientation val="minMax"/>
          <c:max val="35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en-US" b="1">
                    <a:latin typeface="Arial Narrow" panose="020B0606020202030204" pitchFamily="34" charset="0"/>
                  </a:rPr>
                  <a:t>(Nombre)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14866160"/>
        <c:crosses val="autoZero"/>
        <c:crossBetween val="between"/>
      </c:valAx>
      <c:valAx>
        <c:axId val="414859888"/>
        <c:scaling>
          <c:orientation val="minMax"/>
          <c:max val="1"/>
          <c:min val="0"/>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en-US" b="1">
                    <a:latin typeface="Arial Narrow" panose="020B0606020202030204" pitchFamily="34" charset="0"/>
                  </a:rPr>
                  <a:t>(Taux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crossAx val="412142792"/>
        <c:crosses val="max"/>
        <c:crossBetween val="between"/>
      </c:valAx>
      <c:catAx>
        <c:axId val="412142792"/>
        <c:scaling>
          <c:orientation val="minMax"/>
        </c:scaling>
        <c:delete val="1"/>
        <c:axPos val="b"/>
        <c:numFmt formatCode="General" sourceLinked="1"/>
        <c:majorTickMark val="out"/>
        <c:minorTickMark val="none"/>
        <c:tickLblPos val="nextTo"/>
        <c:crossAx val="414859888"/>
        <c:crosses val="autoZero"/>
        <c:auto val="1"/>
        <c:lblAlgn val="ctr"/>
        <c:lblOffset val="100"/>
        <c:noMultiLvlLbl val="0"/>
      </c:catAx>
      <c:spPr>
        <a:noFill/>
        <a:ln>
          <a:solidFill>
            <a:schemeClr val="accent5">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15875" cap="flat" cmpd="sng" algn="ctr">
      <a:solidFill>
        <a:schemeClr val="accent5">
          <a:lumMod val="50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fr-FR" sz="1100"/>
              <a:t>Graphique 4. Compensation des PAP de la RN7</a:t>
            </a:r>
          </a:p>
        </c:rich>
      </c:tx>
      <c:overlay val="0"/>
      <c:spPr>
        <a:noFill/>
        <a:ln>
          <a:solidFill>
            <a:schemeClr val="accent5">
              <a:lumMod val="50000"/>
            </a:schemeClr>
          </a:solid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0.11275448858007518"/>
          <c:y val="0.16798423734773268"/>
          <c:w val="0.69242634385983959"/>
          <c:h val="0.55566044067122899"/>
        </c:manualLayout>
      </c:layout>
      <c:barChart>
        <c:barDir val="col"/>
        <c:grouping val="clustered"/>
        <c:varyColors val="0"/>
        <c:ser>
          <c:idx val="0"/>
          <c:order val="0"/>
          <c:tx>
            <c:v>Nbre PAP</c:v>
          </c:tx>
          <c:spPr>
            <a:gradFill>
              <a:gsLst>
                <a:gs pos="0">
                  <a:srgbClr val="00B050"/>
                </a:gs>
                <a:gs pos="74000">
                  <a:srgbClr val="5B9BD5">
                    <a:lumMod val="45000"/>
                    <a:lumOff val="55000"/>
                  </a:srgbClr>
                </a:gs>
                <a:gs pos="83000">
                  <a:srgbClr val="5B9BD5">
                    <a:lumMod val="45000"/>
                    <a:lumOff val="55000"/>
                  </a:srgbClr>
                </a:gs>
                <a:gs pos="100000">
                  <a:srgbClr val="5B9BD5">
                    <a:lumMod val="30000"/>
                    <a:lumOff val="70000"/>
                  </a:srgbClr>
                </a:gs>
              </a:gsLst>
              <a:lin ang="5400000" scaled="1"/>
            </a:gradFill>
            <a:ln w="19050">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'PAP indemnisées par catégorie'!$A$53:$A$55</c:f>
              <c:strCache>
                <c:ptCount val="3"/>
                <c:pt idx="0">
                  <c:v>Section1: Far_Gol1</c:v>
                </c:pt>
                <c:pt idx="1">
                  <c:v>Section2: Far_Gol2</c:v>
                </c:pt>
                <c:pt idx="2">
                  <c:v>Section3: Dosso</c:v>
                </c:pt>
              </c:strCache>
            </c:strRef>
          </c:cat>
          <c:val>
            <c:numRef>
              <c:f>'PAP indemnisées par catégorie'!$B$53:$B$55</c:f>
              <c:numCache>
                <c:formatCode>#,##0</c:formatCode>
                <c:ptCount val="3"/>
                <c:pt idx="0">
                  <c:v>71</c:v>
                </c:pt>
                <c:pt idx="1">
                  <c:v>92</c:v>
                </c:pt>
                <c:pt idx="2">
                  <c:v>328</c:v>
                </c:pt>
              </c:numCache>
            </c:numRef>
          </c:val>
          <c:extLst>
            <c:ext xmlns:c16="http://schemas.microsoft.com/office/drawing/2014/chart" uri="{C3380CC4-5D6E-409C-BE32-E72D297353CC}">
              <c16:uniqueId val="{00000000-E8E3-426B-8658-1133B4A61353}"/>
            </c:ext>
          </c:extLst>
        </c:ser>
        <c:ser>
          <c:idx val="1"/>
          <c:order val="1"/>
          <c:tx>
            <c:v>Nbre PAP compensées</c:v>
          </c:tx>
          <c:spPr>
            <a:pattFill prst="smConfetti">
              <a:fgClr>
                <a:schemeClr val="tx1"/>
              </a:fgClr>
              <a:bgClr>
                <a:schemeClr val="bg1"/>
              </a:bgClr>
            </a:pattFill>
            <a:ln w="19050">
              <a:solidFill>
                <a:schemeClr val="accent5">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'PAP indemnisées par catégorie'!$A$53:$A$55</c:f>
              <c:strCache>
                <c:ptCount val="3"/>
                <c:pt idx="0">
                  <c:v>Section1: Far_Gol1</c:v>
                </c:pt>
                <c:pt idx="1">
                  <c:v>Section2: Far_Gol2</c:v>
                </c:pt>
                <c:pt idx="2">
                  <c:v>Section3: Dosso</c:v>
                </c:pt>
              </c:strCache>
            </c:strRef>
          </c:cat>
          <c:val>
            <c:numRef>
              <c:f>'PAP indemnisées par catégorie'!$C$53:$C$55</c:f>
              <c:numCache>
                <c:formatCode>#,##0</c:formatCode>
                <c:ptCount val="3"/>
                <c:pt idx="0">
                  <c:v>64</c:v>
                </c:pt>
                <c:pt idx="1">
                  <c:v>49</c:v>
                </c:pt>
                <c:pt idx="2">
                  <c:v>0</c:v>
                </c:pt>
              </c:numCache>
            </c:numRef>
          </c:val>
          <c:extLst>
            <c:ext xmlns:c16="http://schemas.microsoft.com/office/drawing/2014/chart" uri="{C3380CC4-5D6E-409C-BE32-E72D297353CC}">
              <c16:uniqueId val="{00000001-E8E3-426B-8658-1133B4A61353}"/>
            </c:ext>
          </c:extLst>
        </c:ser>
        <c:dLbls>
          <c:dLblPos val="ctr"/>
          <c:showLegendKey val="0"/>
          <c:showVal val="1"/>
          <c:showCatName val="0"/>
          <c:showSerName val="0"/>
          <c:showPercent val="0"/>
          <c:showBubbleSize val="0"/>
        </c:dLbls>
        <c:gapWidth val="61"/>
        <c:axId val="505128024"/>
        <c:axId val="505129592"/>
      </c:barChart>
      <c:lineChart>
        <c:grouping val="standard"/>
        <c:varyColors val="0"/>
        <c:ser>
          <c:idx val="2"/>
          <c:order val="2"/>
          <c:tx>
            <c:v>% PAP compensées</c:v>
          </c:tx>
          <c:spPr>
            <a:ln w="15875" cap="rnd">
              <a:solidFill>
                <a:schemeClr val="tx1"/>
              </a:solidFill>
              <a:prstDash val="sysDash"/>
              <a:round/>
            </a:ln>
            <a:effectLst/>
          </c:spPr>
          <c:marker>
            <c:symbol val="star"/>
            <c:size val="5"/>
            <c:spPr>
              <a:solidFill>
                <a:schemeClr val="tx1">
                  <a:lumMod val="95000"/>
                  <a:lumOff val="5000"/>
                </a:schemeClr>
              </a:solidFill>
              <a:ln w="9525">
                <a:solidFill>
                  <a:schemeClr val="accent3"/>
                </a:solidFill>
              </a:ln>
              <a:effectLst/>
            </c:spPr>
          </c:marker>
          <c:dLbls>
            <c:dLbl>
              <c:idx val="0"/>
              <c:layout>
                <c:manualLayout>
                  <c:x val="4.123090277777778E-2"/>
                  <c:y val="-1.20300694902281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E3-426B-8658-1133B4A61353}"/>
                </c:ext>
              </c:extLst>
            </c:dLbl>
            <c:dLbl>
              <c:idx val="1"/>
              <c:layout>
                <c:manualLayout>
                  <c:x val="-8.7615700367342387E-3"/>
                  <c:y val="-6.87499828743090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E3-426B-8658-1133B4A61353}"/>
                </c:ext>
              </c:extLst>
            </c:dLbl>
            <c:dLbl>
              <c:idx val="2"/>
              <c:layout>
                <c:manualLayout>
                  <c:x val="-2.0869467123538787E-3"/>
                  <c:y val="-8.42106000263659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8E3-426B-8658-1133B4A6135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'PAP indemnisées par catégorie'!$A$53:$A$55</c:f>
              <c:strCache>
                <c:ptCount val="3"/>
                <c:pt idx="0">
                  <c:v>Section1: Far_Gol1</c:v>
                </c:pt>
                <c:pt idx="1">
                  <c:v>Section2: Far_Gol2</c:v>
                </c:pt>
                <c:pt idx="2">
                  <c:v>Section3: Dosso</c:v>
                </c:pt>
              </c:strCache>
            </c:strRef>
          </c:cat>
          <c:val>
            <c:numRef>
              <c:f>'PAP indemnisées par catégorie'!$D$53:$D$55</c:f>
              <c:numCache>
                <c:formatCode>0.0%</c:formatCode>
                <c:ptCount val="3"/>
                <c:pt idx="0">
                  <c:v>0.90140845070422537</c:v>
                </c:pt>
                <c:pt idx="1">
                  <c:v>0.53260869565217395</c:v>
                </c:pt>
                <c:pt idx="2">
                  <c:v>0</c:v>
                </c:pt>
              </c:numCache>
            </c:numRef>
          </c:val>
          <c:smooth val="0"/>
          <c:extLst>
            <c:ext xmlns:c16="http://schemas.microsoft.com/office/drawing/2014/chart" uri="{C3380CC4-5D6E-409C-BE32-E72D297353CC}">
              <c16:uniqueId val="{00000005-E8E3-426B-8658-1133B4A61353}"/>
            </c:ext>
          </c:extLst>
        </c:ser>
        <c:dLbls>
          <c:dLblPos val="ctr"/>
          <c:showLegendKey val="0"/>
          <c:showVal val="1"/>
          <c:showCatName val="0"/>
          <c:showSerName val="0"/>
          <c:showPercent val="0"/>
          <c:showBubbleSize val="0"/>
        </c:dLbls>
        <c:marker val="1"/>
        <c:smooth val="0"/>
        <c:axId val="505127632"/>
        <c:axId val="505128416"/>
      </c:lineChart>
      <c:catAx>
        <c:axId val="505128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fr-FR"/>
          </a:p>
        </c:txPr>
        <c:crossAx val="505129592"/>
        <c:crosses val="autoZero"/>
        <c:auto val="1"/>
        <c:lblAlgn val="ctr"/>
        <c:lblOffset val="100"/>
        <c:noMultiLvlLbl val="0"/>
      </c:catAx>
      <c:valAx>
        <c:axId val="505129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(Nbre)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5128024"/>
        <c:crosses val="autoZero"/>
        <c:crossBetween val="between"/>
      </c:valAx>
      <c:valAx>
        <c:axId val="505128416"/>
        <c:scaling>
          <c:orientation val="minMax"/>
          <c:min val="0"/>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fr-FR"/>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crossAx val="505127632"/>
        <c:crosses val="max"/>
        <c:crossBetween val="between"/>
      </c:valAx>
      <c:catAx>
        <c:axId val="505127632"/>
        <c:scaling>
          <c:orientation val="minMax"/>
        </c:scaling>
        <c:delete val="1"/>
        <c:axPos val="b"/>
        <c:numFmt formatCode="General" sourceLinked="1"/>
        <c:majorTickMark val="out"/>
        <c:minorTickMark val="none"/>
        <c:tickLblPos val="nextTo"/>
        <c:crossAx val="505128416"/>
        <c:crosses val="autoZero"/>
        <c:auto val="1"/>
        <c:lblAlgn val="ctr"/>
        <c:lblOffset val="100"/>
        <c:noMultiLvlLbl val="0"/>
      </c:catAx>
      <c:spPr>
        <a:noFill/>
        <a:ln>
          <a:solidFill>
            <a:schemeClr val="accent5">
              <a:lumMod val="50000"/>
            </a:schemeClr>
          </a:solidFill>
        </a:ln>
        <a:effectLst/>
      </c:spPr>
    </c:plotArea>
    <c:legend>
      <c:legendPos val="b"/>
      <c:layout>
        <c:manualLayout>
          <c:xMode val="edge"/>
          <c:yMode val="edge"/>
          <c:x val="4.0747755269508442E-3"/>
          <c:y val="0.86703917962307653"/>
          <c:w val="0.97131231428675724"/>
          <c:h val="0.109761217632063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15875" cap="flat" cmpd="sng" algn="ctr">
      <a:solidFill>
        <a:schemeClr val="accent5">
          <a:lumMod val="50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fr-FR"/>
              <a:t>Graphique 5. Compensation des PAP de la RN35</a:t>
            </a:r>
          </a:p>
        </c:rich>
      </c:tx>
      <c:overlay val="0"/>
      <c:spPr>
        <a:noFill/>
        <a:ln>
          <a:solidFill>
            <a:schemeClr val="accent5">
              <a:lumMod val="50000"/>
            </a:schemeClr>
          </a:solid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0.14377756965214011"/>
          <c:y val="0.19101980521467396"/>
          <c:w val="0.69861151053066994"/>
          <c:h val="0.54902982512386989"/>
        </c:manualLayout>
      </c:layout>
      <c:barChart>
        <c:barDir val="col"/>
        <c:grouping val="clustered"/>
        <c:varyColors val="0"/>
        <c:ser>
          <c:idx val="0"/>
          <c:order val="0"/>
          <c:tx>
            <c:v>Nbre PAP</c:v>
          </c:tx>
          <c:spPr>
            <a:gradFill>
              <a:gsLst>
                <a:gs pos="0">
                  <a:srgbClr val="00B050"/>
                </a:gs>
                <a:gs pos="74000">
                  <a:srgbClr val="5B9BD5">
                    <a:lumMod val="45000"/>
                    <a:lumOff val="55000"/>
                  </a:srgbClr>
                </a:gs>
                <a:gs pos="83000">
                  <a:srgbClr val="5B9BD5">
                    <a:lumMod val="45000"/>
                    <a:lumOff val="55000"/>
                  </a:srgbClr>
                </a:gs>
                <a:gs pos="100000">
                  <a:srgbClr val="5B9BD5">
                    <a:lumMod val="30000"/>
                    <a:lumOff val="70000"/>
                  </a:srgbClr>
                </a:gs>
              </a:gsLst>
              <a:lin ang="5400000" scaled="1"/>
            </a:gradFill>
            <a:ln w="15875">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'PAP indemnisées par catégorie'!$A$56:$A$62</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'PAP indemnisées par catégorie'!$B$56:$B$62</c:f>
              <c:numCache>
                <c:formatCode>#,##0</c:formatCode>
                <c:ptCount val="7"/>
                <c:pt idx="0">
                  <c:v>223</c:v>
                </c:pt>
                <c:pt idx="1">
                  <c:v>196</c:v>
                </c:pt>
                <c:pt idx="2">
                  <c:v>131</c:v>
                </c:pt>
                <c:pt idx="3">
                  <c:v>150</c:v>
                </c:pt>
                <c:pt idx="4">
                  <c:v>237</c:v>
                </c:pt>
                <c:pt idx="5">
                  <c:v>198</c:v>
                </c:pt>
                <c:pt idx="6">
                  <c:v>210</c:v>
                </c:pt>
              </c:numCache>
            </c:numRef>
          </c:val>
          <c:extLst>
            <c:ext xmlns:c16="http://schemas.microsoft.com/office/drawing/2014/chart" uri="{C3380CC4-5D6E-409C-BE32-E72D297353CC}">
              <c16:uniqueId val="{00000000-15B8-4307-A249-1B4027BE526C}"/>
            </c:ext>
          </c:extLst>
        </c:ser>
        <c:ser>
          <c:idx val="1"/>
          <c:order val="1"/>
          <c:tx>
            <c:v>Nbre PAP compensées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'PAP indemnisées par catégorie'!$A$56:$A$62</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'PAP indemnisées par catégorie'!$C$56:$C$62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15B8-4307-A249-1B4027BE526C}"/>
            </c:ext>
          </c:extLst>
        </c:ser>
        <c:dLbls>
          <c:dLblPos val="ctr"/>
          <c:showLegendKey val="0"/>
          <c:showVal val="1"/>
          <c:showCatName val="0"/>
          <c:showSerName val="0"/>
          <c:showPercent val="0"/>
          <c:showBubbleSize val="0"/>
        </c:dLbls>
        <c:gapWidth val="61"/>
        <c:axId val="505124104"/>
        <c:axId val="505130376"/>
      </c:barChart>
      <c:lineChart>
        <c:grouping val="standard"/>
        <c:varyColors val="0"/>
        <c:ser>
          <c:idx val="2"/>
          <c:order val="2"/>
          <c:tx>
            <c:v>% PAP compensées</c:v>
          </c:tx>
          <c:spPr>
            <a:ln w="28575" cap="rnd">
              <a:solidFill>
                <a:schemeClr val="accent3"/>
              </a:solidFill>
              <a:round/>
            </a:ln>
            <a:effectLst/>
          </c:spPr>
          <c:marker>
            <c:symbol val="star"/>
            <c:size val="5"/>
            <c:spPr>
              <a:solidFill>
                <a:schemeClr val="tx1">
                  <a:lumMod val="95000"/>
                  <a:lumOff val="5000"/>
                </a:schemeClr>
              </a:solidFill>
              <a:ln w="9525">
                <a:solidFill>
                  <a:schemeClr val="accent3"/>
                </a:solidFill>
              </a:ln>
              <a:effectLst/>
            </c:spPr>
          </c:marker>
          <c:dLbls>
            <c:dLbl>
              <c:idx val="0"/>
              <c:layout>
                <c:manualLayout>
                  <c:x val="-6.3851504872417478E-3"/>
                  <c:y val="-0.1378010781758898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B8-4307-A249-1B4027BE526C}"/>
                </c:ext>
              </c:extLst>
            </c:dLbl>
            <c:dLbl>
              <c:idx val="1"/>
              <c:layout>
                <c:manualLayout>
                  <c:x val="-1.3671973615962585E-2"/>
                  <c:y val="-0.1345201001240829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B8-4307-A249-1B4027BE526C}"/>
                </c:ext>
              </c:extLst>
            </c:dLbl>
            <c:dLbl>
              <c:idx val="2"/>
              <c:layout>
                <c:manualLayout>
                  <c:x val="-8.2068562694219659E-3"/>
                  <c:y val="-0.1410820562276967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B8-4307-A249-1B4027BE526C}"/>
                </c:ext>
              </c:extLst>
            </c:dLbl>
            <c:dLbl>
              <c:idx val="3"/>
              <c:layout>
                <c:manualLayout>
                  <c:x val="-1.002856205160225E-2"/>
                  <c:y val="-0.1443630342795038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B8-4307-A249-1B4027BE526C}"/>
                </c:ext>
              </c:extLst>
            </c:dLbl>
            <c:dLbl>
              <c:idx val="4"/>
              <c:layout>
                <c:manualLayout>
                  <c:x val="-6.3851504872416811E-3"/>
                  <c:y val="-0.1542059684349243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5B8-4307-A249-1B4027BE526C}"/>
                </c:ext>
              </c:extLst>
            </c:dLbl>
            <c:dLbl>
              <c:idx val="5"/>
              <c:layout>
                <c:manualLayout>
                  <c:x val="-4.5634447050615307E-3"/>
                  <c:y val="-0.1410820562276967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B8-4307-A249-1B4027BE526C}"/>
                </c:ext>
              </c:extLst>
            </c:dLbl>
            <c:dLbl>
              <c:idx val="6"/>
              <c:layout>
                <c:manualLayout>
                  <c:x val="-1.18502678337824E-2"/>
                  <c:y val="-0.1476440123313105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5B8-4307-A249-1B4027BE526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'PAP indemnisées par catégorie'!$A$56:$A$62</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'PAP indemnisées par catégorie'!$D$56:$D$62</c:f>
              <c:numCache>
                <c:formatCode>0.0%</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9-15B8-4307-A249-1B4027BE526C}"/>
            </c:ext>
          </c:extLst>
        </c:ser>
        <c:dLbls>
          <c:dLblPos val="ctr"/>
          <c:showLegendKey val="0"/>
          <c:showVal val="1"/>
          <c:showCatName val="0"/>
          <c:showSerName val="0"/>
          <c:showPercent val="0"/>
          <c:showBubbleSize val="0"/>
        </c:dLbls>
        <c:marker val="1"/>
        <c:smooth val="0"/>
        <c:axId val="505129984"/>
        <c:axId val="505128808"/>
      </c:lineChart>
      <c:catAx>
        <c:axId val="505124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fr-FR"/>
          </a:p>
        </c:txPr>
        <c:crossAx val="505130376"/>
        <c:crosses val="autoZero"/>
        <c:auto val="1"/>
        <c:lblAlgn val="ctr"/>
        <c:lblOffset val="100"/>
        <c:noMultiLvlLbl val="0"/>
      </c:catAx>
      <c:valAx>
        <c:axId val="505130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fr-FR"/>
                  <a:t>(Nbre)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5124104"/>
        <c:crosses val="autoZero"/>
        <c:crossBetween val="between"/>
      </c:valAx>
      <c:valAx>
        <c:axId val="505128808"/>
        <c:scaling>
          <c:orientation val="minMax"/>
          <c:min val="0"/>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crossAx val="505129984"/>
        <c:crosses val="max"/>
        <c:crossBetween val="between"/>
      </c:valAx>
      <c:catAx>
        <c:axId val="505129984"/>
        <c:scaling>
          <c:orientation val="minMax"/>
        </c:scaling>
        <c:delete val="1"/>
        <c:axPos val="b"/>
        <c:numFmt formatCode="General" sourceLinked="1"/>
        <c:majorTickMark val="out"/>
        <c:minorTickMark val="none"/>
        <c:tickLblPos val="nextTo"/>
        <c:crossAx val="505128808"/>
        <c:crosses val="autoZero"/>
        <c:auto val="1"/>
        <c:lblAlgn val="ctr"/>
        <c:lblOffset val="100"/>
        <c:noMultiLvlLbl val="0"/>
      </c:catAx>
      <c:spPr>
        <a:noFill/>
        <a:ln>
          <a:solidFill>
            <a:schemeClr val="accent5">
              <a:lumMod val="50000"/>
            </a:schemeClr>
          </a:solidFill>
        </a:ln>
        <a:effectLst/>
      </c:spPr>
    </c:plotArea>
    <c:legend>
      <c:legendPos val="b"/>
      <c:layout>
        <c:manualLayout>
          <c:xMode val="edge"/>
          <c:yMode val="edge"/>
          <c:x val="4.0747755269508442E-3"/>
          <c:y val="0.86703917962307653"/>
          <c:w val="0.97131231428675724"/>
          <c:h val="0.109761217632063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15875" cap="flat" cmpd="sng" algn="ctr">
      <a:solidFill>
        <a:schemeClr val="accent5">
          <a:lumMod val="50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fr-FR" sz="1100"/>
              <a:t>Graphique 6. Compensation des PAP de la RRS</a:t>
            </a:r>
          </a:p>
        </c:rich>
      </c:tx>
      <c:overlay val="0"/>
      <c:spPr>
        <a:noFill/>
        <a:ln>
          <a:solidFill>
            <a:schemeClr val="accent5">
              <a:lumMod val="50000"/>
            </a:schemeClr>
          </a:solid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0.11275448858007518"/>
          <c:y val="0.16798423734773268"/>
          <c:w val="0.69242634385983959"/>
          <c:h val="0.55566044067122899"/>
        </c:manualLayout>
      </c:layout>
      <c:barChart>
        <c:barDir val="col"/>
        <c:grouping val="clustered"/>
        <c:varyColors val="0"/>
        <c:ser>
          <c:idx val="0"/>
          <c:order val="0"/>
          <c:tx>
            <c:v>Nbre PAP</c:v>
          </c:tx>
          <c:spPr>
            <a:gradFill>
              <a:gsLst>
                <a:gs pos="0">
                  <a:srgbClr val="00B050"/>
                </a:gs>
                <a:gs pos="74000">
                  <a:srgbClr val="5B9BD5">
                    <a:lumMod val="45000"/>
                    <a:lumOff val="55000"/>
                  </a:srgbClr>
                </a:gs>
                <a:gs pos="83000">
                  <a:srgbClr val="5B9BD5">
                    <a:lumMod val="45000"/>
                    <a:lumOff val="55000"/>
                  </a:srgbClr>
                </a:gs>
                <a:gs pos="100000">
                  <a:srgbClr val="5B9BD5">
                    <a:lumMod val="30000"/>
                    <a:lumOff val="70000"/>
                  </a:srgbClr>
                </a:gs>
              </a:gsLst>
              <a:lin ang="5400000" scaled="1"/>
            </a:gradFill>
            <a:ln w="15875">
              <a:solidFill>
                <a:srgbClr val="4472C4">
                  <a:lumMod val="50000"/>
                </a:srgb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'PAP indemnisées par catégorie'!$A$63:$A$64</c:f>
              <c:strCache>
                <c:ptCount val="2"/>
                <c:pt idx="0">
                  <c:v>Section1: Gollé</c:v>
                </c:pt>
                <c:pt idx="1">
                  <c:v>Section2: Sambéra</c:v>
                </c:pt>
              </c:strCache>
            </c:strRef>
          </c:cat>
          <c:val>
            <c:numRef>
              <c:f>'PAP indemnisées par catégorie'!$B$63:$B$64</c:f>
              <c:numCache>
                <c:formatCode>#,##0</c:formatCode>
                <c:ptCount val="2"/>
                <c:pt idx="0">
                  <c:v>60</c:v>
                </c:pt>
                <c:pt idx="1">
                  <c:v>69</c:v>
                </c:pt>
              </c:numCache>
            </c:numRef>
          </c:val>
          <c:extLst>
            <c:ext xmlns:c16="http://schemas.microsoft.com/office/drawing/2014/chart" uri="{C3380CC4-5D6E-409C-BE32-E72D297353CC}">
              <c16:uniqueId val="{00000000-A7FE-4601-9508-AC53A75058FC}"/>
            </c:ext>
          </c:extLst>
        </c:ser>
        <c:ser>
          <c:idx val="1"/>
          <c:order val="1"/>
          <c:tx>
            <c:v>Nbre PAP compensées</c:v>
          </c:tx>
          <c:spPr>
            <a:pattFill prst="smConfetti">
              <a:fgClr>
                <a:srgbClr val="5B9BD5"/>
              </a:fgClr>
              <a:bgClr>
                <a:sysClr val="window" lastClr="FFFFFF"/>
              </a:bgClr>
            </a:pattFill>
            <a:ln w="19050">
              <a:solidFill>
                <a:srgbClr val="4472C4">
                  <a:lumMod val="50000"/>
                </a:srgb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'PAP indemnisées par catégorie'!$A$63:$A$64</c:f>
              <c:strCache>
                <c:ptCount val="2"/>
                <c:pt idx="0">
                  <c:v>Section1: Gollé</c:v>
                </c:pt>
                <c:pt idx="1">
                  <c:v>Section2: Sambéra</c:v>
                </c:pt>
              </c:strCache>
            </c:strRef>
          </c:cat>
          <c:val>
            <c:numRef>
              <c:f>'PAP indemnisées par catégorie'!$C$63:$C$64</c:f>
              <c:numCache>
                <c:formatCode>#,##0</c:formatCode>
                <c:ptCount val="2"/>
                <c:pt idx="0">
                  <c:v>10</c:v>
                </c:pt>
                <c:pt idx="1">
                  <c:v>0</c:v>
                </c:pt>
              </c:numCache>
            </c:numRef>
          </c:val>
          <c:extLst>
            <c:ext xmlns:c16="http://schemas.microsoft.com/office/drawing/2014/chart" uri="{C3380CC4-5D6E-409C-BE32-E72D297353CC}">
              <c16:uniqueId val="{00000001-A7FE-4601-9508-AC53A75058FC}"/>
            </c:ext>
          </c:extLst>
        </c:ser>
        <c:dLbls>
          <c:dLblPos val="ctr"/>
          <c:showLegendKey val="0"/>
          <c:showVal val="1"/>
          <c:showCatName val="0"/>
          <c:showSerName val="0"/>
          <c:showPercent val="0"/>
          <c:showBubbleSize val="0"/>
        </c:dLbls>
        <c:gapWidth val="61"/>
        <c:axId val="505123712"/>
        <c:axId val="505124496"/>
      </c:barChart>
      <c:lineChart>
        <c:grouping val="standard"/>
        <c:varyColors val="0"/>
        <c:ser>
          <c:idx val="2"/>
          <c:order val="2"/>
          <c:tx>
            <c:v>% PAP compensées</c:v>
          </c:tx>
          <c:spPr>
            <a:ln w="28575" cap="rnd">
              <a:solidFill>
                <a:schemeClr val="accent3"/>
              </a:solidFill>
              <a:round/>
            </a:ln>
            <a:effectLst/>
          </c:spPr>
          <c:marker>
            <c:symbol val="star"/>
            <c:size val="5"/>
            <c:spPr>
              <a:solidFill>
                <a:schemeClr val="tx1">
                  <a:lumMod val="95000"/>
                  <a:lumOff val="5000"/>
                </a:schemeClr>
              </a:solidFill>
              <a:ln w="9525">
                <a:solidFill>
                  <a:schemeClr val="accent3"/>
                </a:solidFill>
              </a:ln>
              <a:effectLst/>
            </c:spPr>
          </c:marker>
          <c:dLbls>
            <c:dLbl>
              <c:idx val="0"/>
              <c:layout>
                <c:manualLayout>
                  <c:x val="2.2451860732616388E-2"/>
                  <c:y val="-9.87322388065887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FE-4601-9508-AC53A75058FC}"/>
                </c:ext>
              </c:extLst>
            </c:dLbl>
            <c:dLbl>
              <c:idx val="1"/>
              <c:layout>
                <c:manualLayout>
                  <c:x val="-1.740876952515369E-3"/>
                  <c:y val="-0.1020146665840944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FE-4601-9508-AC53A75058F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'PAP indemnisées par catégorie'!$A$63:$A$64</c:f>
              <c:strCache>
                <c:ptCount val="2"/>
                <c:pt idx="0">
                  <c:v>Section1: Gollé</c:v>
                </c:pt>
                <c:pt idx="1">
                  <c:v>Section2: Sambéra</c:v>
                </c:pt>
              </c:strCache>
            </c:strRef>
          </c:cat>
          <c:val>
            <c:numRef>
              <c:f>'PAP indemnisées par catégorie'!$D$63:$D$64</c:f>
              <c:numCache>
                <c:formatCode>0.0%</c:formatCode>
                <c:ptCount val="2"/>
                <c:pt idx="0">
                  <c:v>0.2</c:v>
                </c:pt>
                <c:pt idx="1">
                  <c:v>0</c:v>
                </c:pt>
              </c:numCache>
            </c:numRef>
          </c:val>
          <c:smooth val="0"/>
          <c:extLst>
            <c:ext xmlns:c16="http://schemas.microsoft.com/office/drawing/2014/chart" uri="{C3380CC4-5D6E-409C-BE32-E72D297353CC}">
              <c16:uniqueId val="{00000004-A7FE-4601-9508-AC53A75058FC}"/>
            </c:ext>
          </c:extLst>
        </c:ser>
        <c:dLbls>
          <c:dLblPos val="ctr"/>
          <c:showLegendKey val="0"/>
          <c:showVal val="1"/>
          <c:showCatName val="0"/>
          <c:showSerName val="0"/>
          <c:showPercent val="0"/>
          <c:showBubbleSize val="0"/>
        </c:dLbls>
        <c:marker val="1"/>
        <c:smooth val="0"/>
        <c:axId val="505126848"/>
        <c:axId val="505124888"/>
      </c:lineChart>
      <c:catAx>
        <c:axId val="50512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fr-FR"/>
          </a:p>
        </c:txPr>
        <c:crossAx val="505124496"/>
        <c:crosses val="autoZero"/>
        <c:auto val="1"/>
        <c:lblAlgn val="ctr"/>
        <c:lblOffset val="100"/>
        <c:noMultiLvlLbl val="0"/>
      </c:catAx>
      <c:valAx>
        <c:axId val="50512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(Nbre)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5123712"/>
        <c:crosses val="autoZero"/>
        <c:crossBetween val="between"/>
      </c:valAx>
      <c:valAx>
        <c:axId val="505124888"/>
        <c:scaling>
          <c:orientation val="minMax"/>
          <c:max val="1"/>
          <c:min val="0"/>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fr-FR"/>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crossAx val="505126848"/>
        <c:crosses val="max"/>
        <c:crossBetween val="between"/>
      </c:valAx>
      <c:catAx>
        <c:axId val="505126848"/>
        <c:scaling>
          <c:orientation val="minMax"/>
        </c:scaling>
        <c:delete val="1"/>
        <c:axPos val="b"/>
        <c:numFmt formatCode="General" sourceLinked="1"/>
        <c:majorTickMark val="out"/>
        <c:minorTickMark val="none"/>
        <c:tickLblPos val="nextTo"/>
        <c:crossAx val="505124888"/>
        <c:crosses val="autoZero"/>
        <c:auto val="1"/>
        <c:lblAlgn val="ctr"/>
        <c:lblOffset val="100"/>
        <c:noMultiLvlLbl val="0"/>
      </c:catAx>
      <c:spPr>
        <a:noFill/>
        <a:ln>
          <a:solidFill>
            <a:schemeClr val="accent5">
              <a:lumMod val="50000"/>
            </a:schemeClr>
          </a:solidFill>
        </a:ln>
        <a:effectLst/>
      </c:spPr>
    </c:plotArea>
    <c:legend>
      <c:legendPos val="b"/>
      <c:layout>
        <c:manualLayout>
          <c:xMode val="edge"/>
          <c:yMode val="edge"/>
          <c:x val="4.0747755269508442E-3"/>
          <c:y val="0.86703917962307653"/>
          <c:w val="0.97131231428675724"/>
          <c:h val="0.109761217632063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15875" cap="flat" cmpd="sng" algn="ctr">
      <a:solidFill>
        <a:schemeClr val="accent5">
          <a:lumMod val="50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xdr:colOff>
      <xdr:row>21</xdr:row>
      <xdr:rowOff>176211</xdr:rowOff>
    </xdr:from>
    <xdr:to>
      <xdr:col>4</xdr:col>
      <xdr:colOff>169335</xdr:colOff>
      <xdr:row>39</xdr:row>
      <xdr:rowOff>1</xdr:rowOff>
    </xdr:to>
    <xdr:graphicFrame macro="">
      <xdr:nvGraphicFramePr>
        <xdr:cNvPr id="5" name="Graphique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210079</xdr:colOff>
      <xdr:row>21</xdr:row>
      <xdr:rowOff>176741</xdr:rowOff>
    </xdr:from>
    <xdr:to>
      <xdr:col>10</xdr:col>
      <xdr:colOff>338666</xdr:colOff>
      <xdr:row>38</xdr:row>
      <xdr:rowOff>190499</xdr:rowOff>
    </xdr:to>
    <xdr:graphicFrame macro="">
      <xdr:nvGraphicFramePr>
        <xdr:cNvPr id="7" name="Graphique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370417</xdr:colOff>
      <xdr:row>21</xdr:row>
      <xdr:rowOff>190499</xdr:rowOff>
    </xdr:from>
    <xdr:to>
      <xdr:col>14</xdr:col>
      <xdr:colOff>698501</xdr:colOff>
      <xdr:row>39</xdr:row>
      <xdr:rowOff>31750</xdr:rowOff>
    </xdr:to>
    <xdr:graphicFrame macro="">
      <xdr:nvGraphicFramePr>
        <xdr:cNvPr id="8" name="Graphique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14188</xdr:colOff>
      <xdr:row>23</xdr:row>
      <xdr:rowOff>183809</xdr:rowOff>
    </xdr:from>
    <xdr:to>
      <xdr:col>4</xdr:col>
      <xdr:colOff>435719</xdr:colOff>
      <xdr:row>44</xdr:row>
      <xdr:rowOff>0</xdr:rowOff>
    </xdr:to>
    <xdr:graphicFrame macro="">
      <xdr:nvGraphicFramePr>
        <xdr:cNvPr id="9" name="Graphique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486384</xdr:colOff>
      <xdr:row>24</xdr:row>
      <xdr:rowOff>0</xdr:rowOff>
    </xdr:from>
    <xdr:to>
      <xdr:col>12</xdr:col>
      <xdr:colOff>81064</xdr:colOff>
      <xdr:row>43</xdr:row>
      <xdr:rowOff>162127</xdr:rowOff>
    </xdr:to>
    <xdr:graphicFrame macro="">
      <xdr:nvGraphicFramePr>
        <xdr:cNvPr id="7" name="Graphique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141862</xdr:colOff>
      <xdr:row>24</xdr:row>
      <xdr:rowOff>10134</xdr:rowOff>
    </xdr:from>
    <xdr:to>
      <xdr:col>15</xdr:col>
      <xdr:colOff>810638</xdr:colOff>
      <xdr:row>43</xdr:row>
      <xdr:rowOff>182394</xdr:rowOff>
    </xdr:to>
    <xdr:graphicFrame macro="">
      <xdr:nvGraphicFramePr>
        <xdr:cNvPr id="8" name="Graphique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8:G34"/>
  <sheetViews>
    <sheetView topLeftCell="A16" workbookViewId="0">
      <selection activeCell="H23" sqref="H23"/>
    </sheetView>
  </sheetViews>
  <sheetFormatPr baseColWidth="10" defaultRowHeight="15" x14ac:dyDescent="0.25"/>
  <cols>
    <col min="1" max="1" width="8.7109375" customWidth="1"/>
    <col min="7" max="7" width="20.85546875" customWidth="1"/>
  </cols>
  <sheetData>
    <row r="18" spans="1:7" ht="15.75" thickBot="1" x14ac:dyDescent="0.3"/>
    <row r="19" spans="1:7" ht="84" customHeight="1" thickBot="1" x14ac:dyDescent="0.3">
      <c r="A19" s="212" t="s">
        <v>116</v>
      </c>
      <c r="B19" s="213"/>
      <c r="C19" s="213"/>
      <c r="D19" s="213"/>
      <c r="E19" s="213"/>
      <c r="F19" s="213"/>
      <c r="G19" s="214"/>
    </row>
    <row r="23" spans="1:7" ht="15.75" x14ac:dyDescent="0.25">
      <c r="A23" s="81"/>
      <c r="D23" s="83" t="s">
        <v>117</v>
      </c>
      <c r="E23" s="83"/>
    </row>
    <row r="24" spans="1:7" ht="15.75" x14ac:dyDescent="0.25">
      <c r="A24" s="81"/>
    </row>
    <row r="25" spans="1:7" x14ac:dyDescent="0.25">
      <c r="A25" s="82"/>
    </row>
    <row r="26" spans="1:7" ht="15.75" x14ac:dyDescent="0.25">
      <c r="A26" s="81"/>
    </row>
    <row r="27" spans="1:7" ht="15.75" x14ac:dyDescent="0.25">
      <c r="A27" s="81"/>
    </row>
    <row r="28" spans="1:7" ht="15.75" x14ac:dyDescent="0.25">
      <c r="A28" s="81"/>
    </row>
    <row r="29" spans="1:7" ht="15.75" x14ac:dyDescent="0.25">
      <c r="A29" s="81"/>
    </row>
    <row r="30" spans="1:7" ht="15.75" x14ac:dyDescent="0.25">
      <c r="A30" s="81"/>
    </row>
    <row r="31" spans="1:7" ht="15.75" x14ac:dyDescent="0.25">
      <c r="A31" s="81"/>
    </row>
    <row r="32" spans="1:7" ht="15.75" x14ac:dyDescent="0.25">
      <c r="A32" s="81"/>
    </row>
    <row r="33" spans="1:1" ht="15.75" x14ac:dyDescent="0.25">
      <c r="A33" s="81"/>
    </row>
    <row r="34" spans="1:1" ht="15.75" x14ac:dyDescent="0.25">
      <c r="A34" s="81"/>
    </row>
  </sheetData>
  <mergeCells count="1">
    <mergeCell ref="A19:G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1"/>
  <sheetViews>
    <sheetView tabSelected="1" zoomScale="80" zoomScaleNormal="80" workbookViewId="0">
      <selection activeCell="I6" sqref="I6"/>
    </sheetView>
  </sheetViews>
  <sheetFormatPr baseColWidth="10" defaultRowHeight="15" x14ac:dyDescent="0.25"/>
  <cols>
    <col min="1" max="1" width="13.85546875" customWidth="1"/>
    <col min="2" max="2" width="22.7109375" customWidth="1"/>
    <col min="3" max="3" width="21.7109375" customWidth="1"/>
    <col min="4" max="4" width="11.85546875" customWidth="1"/>
    <col min="5" max="5" width="17.5703125" customWidth="1"/>
    <col min="6" max="6" width="12.7109375" bestFit="1" customWidth="1"/>
    <col min="7" max="7" width="18.42578125" bestFit="1" customWidth="1"/>
    <col min="8" max="8" width="26.5703125" bestFit="1" customWidth="1"/>
    <col min="9" max="9" width="13.140625" customWidth="1"/>
    <col min="10" max="10" width="9" customWidth="1"/>
    <col min="11" max="11" width="13.42578125" customWidth="1"/>
    <col min="12" max="12" width="24.28515625" customWidth="1"/>
    <col min="15" max="15" width="13.85546875" customWidth="1"/>
    <col min="18" max="18" width="11.42578125" customWidth="1"/>
    <col min="19" max="19" width="7.5703125" customWidth="1"/>
  </cols>
  <sheetData>
    <row r="1" spans="1:15" ht="17.25" x14ac:dyDescent="0.3">
      <c r="A1" s="24" t="s">
        <v>118</v>
      </c>
    </row>
    <row r="3" spans="1:15" ht="24.75" customHeight="1" x14ac:dyDescent="0.25">
      <c r="A3" s="230" t="s">
        <v>0</v>
      </c>
      <c r="B3" s="230" t="s">
        <v>1</v>
      </c>
      <c r="C3" s="223" t="s">
        <v>15</v>
      </c>
      <c r="D3" s="225" t="s">
        <v>16</v>
      </c>
      <c r="E3" s="226"/>
      <c r="F3" s="227"/>
      <c r="G3" s="230" t="s">
        <v>50</v>
      </c>
      <c r="H3" s="231" t="s">
        <v>133</v>
      </c>
      <c r="I3" s="228" t="s">
        <v>21</v>
      </c>
      <c r="J3" s="229"/>
      <c r="K3" s="217" t="s">
        <v>84</v>
      </c>
      <c r="L3" s="219" t="s">
        <v>24</v>
      </c>
      <c r="M3" s="215" t="s">
        <v>52</v>
      </c>
    </row>
    <row r="4" spans="1:15" ht="28.5" customHeight="1" x14ac:dyDescent="0.25">
      <c r="A4" s="223"/>
      <c r="B4" s="223"/>
      <c r="C4" s="224"/>
      <c r="D4" s="103" t="s">
        <v>11</v>
      </c>
      <c r="E4" s="103" t="s">
        <v>12</v>
      </c>
      <c r="F4" s="103" t="s">
        <v>20</v>
      </c>
      <c r="G4" s="223"/>
      <c r="H4" s="232"/>
      <c r="I4" s="118" t="s">
        <v>23</v>
      </c>
      <c r="J4" s="119" t="s">
        <v>22</v>
      </c>
      <c r="K4" s="218"/>
      <c r="L4" s="220"/>
      <c r="M4" s="216"/>
    </row>
    <row r="5" spans="1:15" ht="12" customHeight="1" x14ac:dyDescent="0.25">
      <c r="A5" s="104">
        <v>1</v>
      </c>
      <c r="B5" s="104">
        <v>2</v>
      </c>
      <c r="C5" s="104">
        <v>3</v>
      </c>
      <c r="D5" s="104">
        <v>4</v>
      </c>
      <c r="E5" s="104">
        <v>5</v>
      </c>
      <c r="F5" s="104">
        <v>6</v>
      </c>
      <c r="G5" s="104">
        <v>7</v>
      </c>
      <c r="H5" s="120">
        <v>8</v>
      </c>
      <c r="I5" s="121">
        <v>9</v>
      </c>
      <c r="J5" s="122" t="s">
        <v>122</v>
      </c>
      <c r="K5" s="123" t="s">
        <v>121</v>
      </c>
      <c r="L5" s="88"/>
      <c r="M5" s="89"/>
    </row>
    <row r="6" spans="1:15" ht="18" customHeight="1" x14ac:dyDescent="0.3">
      <c r="A6" s="105" t="s">
        <v>2</v>
      </c>
      <c r="B6" s="106" t="s">
        <v>17</v>
      </c>
      <c r="C6" s="106" t="s">
        <v>9</v>
      </c>
      <c r="D6" s="107">
        <v>29.08</v>
      </c>
      <c r="E6" s="106" t="s">
        <v>13</v>
      </c>
      <c r="F6" s="100">
        <v>10</v>
      </c>
      <c r="G6" s="100">
        <v>71</v>
      </c>
      <c r="H6" s="124">
        <v>69</v>
      </c>
      <c r="I6" s="125">
        <v>66</v>
      </c>
      <c r="J6" s="126">
        <f>+I6/H6</f>
        <v>0.95652173913043481</v>
      </c>
      <c r="K6" s="127">
        <f>+H6-I6</f>
        <v>3</v>
      </c>
      <c r="L6" s="84" t="s">
        <v>132</v>
      </c>
      <c r="M6" s="20">
        <v>44112</v>
      </c>
    </row>
    <row r="7" spans="1:15" ht="18" customHeight="1" x14ac:dyDescent="0.3">
      <c r="A7" s="105"/>
      <c r="B7" s="108" t="s">
        <v>18</v>
      </c>
      <c r="C7" s="108" t="s">
        <v>9</v>
      </c>
      <c r="D7" s="107">
        <v>30.52</v>
      </c>
      <c r="E7" s="106" t="s">
        <v>14</v>
      </c>
      <c r="F7" s="100">
        <v>7</v>
      </c>
      <c r="G7" s="100">
        <v>92</v>
      </c>
      <c r="H7" s="124">
        <v>92</v>
      </c>
      <c r="I7" s="128">
        <v>81</v>
      </c>
      <c r="J7" s="129">
        <f>+I7/H7</f>
        <v>0.88043478260869568</v>
      </c>
      <c r="K7" s="130">
        <f>+H7-I7</f>
        <v>11</v>
      </c>
      <c r="L7" s="84"/>
      <c r="M7" s="12">
        <v>44174</v>
      </c>
    </row>
    <row r="8" spans="1:15" ht="18" customHeight="1" x14ac:dyDescent="0.25">
      <c r="A8" s="105"/>
      <c r="B8" s="108" t="s">
        <v>19</v>
      </c>
      <c r="C8" s="108" t="s">
        <v>10</v>
      </c>
      <c r="D8" s="107">
        <v>23.39</v>
      </c>
      <c r="E8" s="106" t="s">
        <v>51</v>
      </c>
      <c r="F8" s="100">
        <v>5</v>
      </c>
      <c r="G8" s="100">
        <v>328</v>
      </c>
      <c r="H8" s="124">
        <v>327</v>
      </c>
      <c r="I8" s="128">
        <v>277</v>
      </c>
      <c r="J8" s="129">
        <f t="shared" ref="J8:J21" si="0">+I8/H8</f>
        <v>0.84709480122324154</v>
      </c>
      <c r="K8" s="130">
        <f>+H8-I8</f>
        <v>50</v>
      </c>
      <c r="L8" s="11" t="s">
        <v>134</v>
      </c>
      <c r="M8" s="12">
        <v>44174</v>
      </c>
    </row>
    <row r="9" spans="1:15" ht="18" customHeight="1" x14ac:dyDescent="0.25">
      <c r="A9" s="109"/>
      <c r="B9" s="110" t="s">
        <v>3</v>
      </c>
      <c r="C9" s="111"/>
      <c r="D9" s="112">
        <f>+SUM(D6:D8)</f>
        <v>82.99</v>
      </c>
      <c r="E9" s="110"/>
      <c r="F9" s="101">
        <f>+SUM(F6:F8)</f>
        <v>22</v>
      </c>
      <c r="G9" s="101">
        <f>+SUM(G6:G8)</f>
        <v>491</v>
      </c>
      <c r="H9" s="131">
        <f>+SUM(H6:H8)</f>
        <v>488</v>
      </c>
      <c r="I9" s="132">
        <f>+SUM(I6:I8)</f>
        <v>424</v>
      </c>
      <c r="J9" s="133">
        <f t="shared" si="0"/>
        <v>0.86885245901639341</v>
      </c>
      <c r="K9" s="134">
        <f>+SUM(K6:K8)</f>
        <v>64</v>
      </c>
      <c r="L9" s="16"/>
      <c r="M9" s="17"/>
    </row>
    <row r="10" spans="1:15" ht="18" customHeight="1" x14ac:dyDescent="0.25">
      <c r="A10" s="113" t="s">
        <v>4</v>
      </c>
      <c r="B10" s="108" t="s">
        <v>25</v>
      </c>
      <c r="C10" s="106" t="s">
        <v>32</v>
      </c>
      <c r="D10" s="107">
        <v>35.659999999999997</v>
      </c>
      <c r="E10" s="106" t="s">
        <v>39</v>
      </c>
      <c r="F10" s="100">
        <v>23</v>
      </c>
      <c r="G10" s="100">
        <v>223</v>
      </c>
      <c r="H10" s="124">
        <v>223</v>
      </c>
      <c r="I10" s="135">
        <v>194</v>
      </c>
      <c r="J10" s="126">
        <f t="shared" si="0"/>
        <v>0.8699551569506726</v>
      </c>
      <c r="K10" s="130">
        <f t="shared" ref="K10:K16" si="1">+H10-I10</f>
        <v>29</v>
      </c>
      <c r="L10" s="9"/>
      <c r="M10" s="10">
        <v>44112</v>
      </c>
    </row>
    <row r="11" spans="1:15" ht="18" customHeight="1" x14ac:dyDescent="0.25">
      <c r="A11" s="105"/>
      <c r="B11" s="108" t="s">
        <v>26</v>
      </c>
      <c r="C11" s="108" t="s">
        <v>33</v>
      </c>
      <c r="D11" s="107">
        <v>32.57</v>
      </c>
      <c r="E11" s="106" t="s">
        <v>40</v>
      </c>
      <c r="F11" s="100">
        <v>14</v>
      </c>
      <c r="G11" s="100">
        <v>196</v>
      </c>
      <c r="H11" s="124">
        <v>196</v>
      </c>
      <c r="I11" s="125">
        <v>151</v>
      </c>
      <c r="J11" s="129">
        <f t="shared" si="0"/>
        <v>0.77040816326530615</v>
      </c>
      <c r="K11" s="130">
        <f t="shared" si="1"/>
        <v>45</v>
      </c>
      <c r="L11" s="19"/>
      <c r="M11" s="20">
        <v>44228</v>
      </c>
    </row>
    <row r="12" spans="1:15" ht="18" customHeight="1" x14ac:dyDescent="0.25">
      <c r="A12" s="105"/>
      <c r="B12" s="108" t="s">
        <v>27</v>
      </c>
      <c r="C12" s="108" t="s">
        <v>34</v>
      </c>
      <c r="D12" s="107">
        <v>28.36</v>
      </c>
      <c r="E12" s="106" t="s">
        <v>41</v>
      </c>
      <c r="F12" s="100">
        <v>8</v>
      </c>
      <c r="G12" s="100">
        <v>131</v>
      </c>
      <c r="H12" s="124">
        <v>131</v>
      </c>
      <c r="I12" s="125">
        <v>67</v>
      </c>
      <c r="J12" s="129">
        <f t="shared" si="0"/>
        <v>0.51145038167938928</v>
      </c>
      <c r="K12" s="130">
        <f t="shared" si="1"/>
        <v>64</v>
      </c>
      <c r="L12" s="19"/>
      <c r="M12" s="20">
        <v>44257</v>
      </c>
    </row>
    <row r="13" spans="1:15" ht="18" customHeight="1" x14ac:dyDescent="0.25">
      <c r="A13" s="105"/>
      <c r="B13" s="108" t="s">
        <v>28</v>
      </c>
      <c r="C13" s="108" t="s">
        <v>35</v>
      </c>
      <c r="D13" s="107">
        <v>28.08</v>
      </c>
      <c r="E13" s="106" t="s">
        <v>42</v>
      </c>
      <c r="F13" s="100">
        <v>13</v>
      </c>
      <c r="G13" s="100">
        <v>150</v>
      </c>
      <c r="H13" s="124">
        <v>150</v>
      </c>
      <c r="I13" s="125">
        <v>98</v>
      </c>
      <c r="J13" s="129">
        <f t="shared" si="0"/>
        <v>0.65333333333333332</v>
      </c>
      <c r="K13" s="130">
        <f t="shared" si="1"/>
        <v>52</v>
      </c>
      <c r="L13" s="19"/>
      <c r="M13" s="20">
        <v>44276</v>
      </c>
    </row>
    <row r="14" spans="1:15" ht="18" customHeight="1" x14ac:dyDescent="0.25">
      <c r="A14" s="105"/>
      <c r="B14" s="108" t="s">
        <v>29</v>
      </c>
      <c r="C14" s="108" t="s">
        <v>36</v>
      </c>
      <c r="D14" s="107">
        <v>23.37</v>
      </c>
      <c r="E14" s="106" t="s">
        <v>43</v>
      </c>
      <c r="F14" s="100">
        <v>15</v>
      </c>
      <c r="G14" s="100">
        <v>237</v>
      </c>
      <c r="H14" s="124">
        <v>237</v>
      </c>
      <c r="I14" s="125">
        <v>141</v>
      </c>
      <c r="J14" s="129">
        <f t="shared" si="0"/>
        <v>0.59493670886075944</v>
      </c>
      <c r="K14" s="130">
        <f t="shared" si="1"/>
        <v>96</v>
      </c>
      <c r="L14" s="19"/>
      <c r="M14" s="20">
        <v>44276</v>
      </c>
    </row>
    <row r="15" spans="1:15" ht="18" customHeight="1" x14ac:dyDescent="0.25">
      <c r="A15" s="105"/>
      <c r="B15" s="108" t="s">
        <v>30</v>
      </c>
      <c r="C15" s="108" t="s">
        <v>37</v>
      </c>
      <c r="D15" s="107">
        <v>15.26</v>
      </c>
      <c r="E15" s="106" t="s">
        <v>44</v>
      </c>
      <c r="F15" s="100">
        <v>7</v>
      </c>
      <c r="G15" s="100">
        <v>198</v>
      </c>
      <c r="H15" s="124">
        <v>198</v>
      </c>
      <c r="I15" s="125">
        <v>0</v>
      </c>
      <c r="J15" s="129">
        <f t="shared" si="0"/>
        <v>0</v>
      </c>
      <c r="K15" s="130">
        <f t="shared" si="1"/>
        <v>198</v>
      </c>
      <c r="L15" s="19"/>
      <c r="M15" s="20"/>
    </row>
    <row r="16" spans="1:15" ht="18" customHeight="1" x14ac:dyDescent="0.25">
      <c r="A16" s="105"/>
      <c r="B16" s="108" t="s">
        <v>31</v>
      </c>
      <c r="C16" s="108" t="s">
        <v>38</v>
      </c>
      <c r="D16" s="107">
        <v>15.02</v>
      </c>
      <c r="E16" s="106" t="s">
        <v>45</v>
      </c>
      <c r="F16" s="100">
        <v>1</v>
      </c>
      <c r="G16" s="100">
        <v>210</v>
      </c>
      <c r="H16" s="124">
        <v>210</v>
      </c>
      <c r="I16" s="128">
        <v>121</v>
      </c>
      <c r="J16" s="129">
        <f t="shared" si="0"/>
        <v>0.57619047619047614</v>
      </c>
      <c r="K16" s="130">
        <f t="shared" si="1"/>
        <v>89</v>
      </c>
      <c r="L16" s="11"/>
      <c r="M16" s="12">
        <v>44276</v>
      </c>
      <c r="O16" s="4"/>
    </row>
    <row r="17" spans="1:13" ht="18" customHeight="1" x14ac:dyDescent="0.25">
      <c r="A17" s="109"/>
      <c r="B17" s="110" t="s">
        <v>5</v>
      </c>
      <c r="C17" s="111"/>
      <c r="D17" s="112">
        <f>+SUM(D10:D16)</f>
        <v>178.32</v>
      </c>
      <c r="E17" s="110"/>
      <c r="F17" s="101">
        <f>+SUM(F10:F16)</f>
        <v>81</v>
      </c>
      <c r="G17" s="101">
        <f>+SUM(G10:G16)</f>
        <v>1345</v>
      </c>
      <c r="H17" s="131">
        <f>+SUM(H10:H16)</f>
        <v>1345</v>
      </c>
      <c r="I17" s="132">
        <f>+SUM(I10:I16)</f>
        <v>772</v>
      </c>
      <c r="J17" s="133">
        <f t="shared" ref="J17" si="2">+I17/H17</f>
        <v>0.57397769516728625</v>
      </c>
      <c r="K17" s="136">
        <f>+SUM(K10:K16)</f>
        <v>573</v>
      </c>
      <c r="L17" s="16"/>
      <c r="M17" s="17"/>
    </row>
    <row r="18" spans="1:13" ht="18" customHeight="1" x14ac:dyDescent="0.3">
      <c r="A18" s="113" t="s">
        <v>6</v>
      </c>
      <c r="B18" s="108" t="s">
        <v>46</v>
      </c>
      <c r="C18" s="106" t="s">
        <v>48</v>
      </c>
      <c r="D18" s="107">
        <v>15.63</v>
      </c>
      <c r="E18" s="106" t="s">
        <v>13</v>
      </c>
      <c r="F18" s="100">
        <v>3</v>
      </c>
      <c r="G18" s="100">
        <v>60</v>
      </c>
      <c r="H18" s="124">
        <v>60</v>
      </c>
      <c r="I18" s="135">
        <v>46</v>
      </c>
      <c r="J18" s="126">
        <f t="shared" si="0"/>
        <v>0.76666666666666672</v>
      </c>
      <c r="K18" s="130">
        <f t="shared" ref="K18:K19" si="3">+H18-I18</f>
        <v>14</v>
      </c>
      <c r="L18" s="84"/>
      <c r="M18" s="10">
        <v>44242</v>
      </c>
    </row>
    <row r="19" spans="1:13" ht="18" customHeight="1" x14ac:dyDescent="0.3">
      <c r="A19" s="105"/>
      <c r="B19" s="108" t="s">
        <v>47</v>
      </c>
      <c r="C19" s="108" t="s">
        <v>35</v>
      </c>
      <c r="D19" s="107">
        <v>21.04</v>
      </c>
      <c r="E19" s="106" t="s">
        <v>49</v>
      </c>
      <c r="F19" s="100">
        <v>3</v>
      </c>
      <c r="G19" s="100">
        <v>69</v>
      </c>
      <c r="H19" s="124">
        <v>69</v>
      </c>
      <c r="I19" s="128">
        <v>62</v>
      </c>
      <c r="J19" s="129">
        <f t="shared" si="0"/>
        <v>0.89855072463768115</v>
      </c>
      <c r="K19" s="130">
        <f t="shared" si="3"/>
        <v>7</v>
      </c>
      <c r="L19" s="84"/>
      <c r="M19" s="12">
        <v>44242</v>
      </c>
    </row>
    <row r="20" spans="1:13" ht="18" customHeight="1" x14ac:dyDescent="0.25">
      <c r="A20" s="109"/>
      <c r="B20" s="110" t="s">
        <v>7</v>
      </c>
      <c r="C20" s="108"/>
      <c r="D20" s="112">
        <f>+SUM(D18:D19)</f>
        <v>36.67</v>
      </c>
      <c r="E20" s="110"/>
      <c r="F20" s="101">
        <f>+SUM(F18:F19)</f>
        <v>6</v>
      </c>
      <c r="G20" s="101">
        <f>+SUM(G18:G19)</f>
        <v>129</v>
      </c>
      <c r="H20" s="131">
        <f>+SUM(H18:H19)</f>
        <v>129</v>
      </c>
      <c r="I20" s="132">
        <f>+SUM(I18:I19)</f>
        <v>108</v>
      </c>
      <c r="J20" s="133">
        <f t="shared" ref="J20" si="4">+I20/H20</f>
        <v>0.83720930232558144</v>
      </c>
      <c r="K20" s="134">
        <f>+SUM(K18:K19)</f>
        <v>21</v>
      </c>
      <c r="L20" s="16"/>
      <c r="M20" s="17"/>
    </row>
    <row r="21" spans="1:13" ht="24" customHeight="1" x14ac:dyDescent="0.25">
      <c r="A21" s="221" t="s">
        <v>8</v>
      </c>
      <c r="B21" s="222"/>
      <c r="C21" s="114"/>
      <c r="D21" s="115">
        <f>+D20+D17+D9</f>
        <v>297.98</v>
      </c>
      <c r="E21" s="116"/>
      <c r="F21" s="117">
        <f>+F20+F17+F9</f>
        <v>109</v>
      </c>
      <c r="G21" s="102">
        <f>+G20+G17+G9</f>
        <v>1965</v>
      </c>
      <c r="H21" s="137">
        <f>+H20+H17+H9</f>
        <v>1962</v>
      </c>
      <c r="I21" s="137">
        <f>+I20+I17+I9</f>
        <v>1304</v>
      </c>
      <c r="J21" s="138">
        <f t="shared" si="0"/>
        <v>0.66462793068297654</v>
      </c>
      <c r="K21" s="139">
        <f>+K20+K17+K9</f>
        <v>658</v>
      </c>
      <c r="L21" s="23"/>
      <c r="M21" s="21"/>
    </row>
  </sheetData>
  <mergeCells count="11">
    <mergeCell ref="M3:M4"/>
    <mergeCell ref="K3:K4"/>
    <mergeCell ref="L3:L4"/>
    <mergeCell ref="A21:B21"/>
    <mergeCell ref="C3:C4"/>
    <mergeCell ref="D3:F3"/>
    <mergeCell ref="I3:J3"/>
    <mergeCell ref="A3:A4"/>
    <mergeCell ref="B3:B4"/>
    <mergeCell ref="H3:H4"/>
    <mergeCell ref="G3:G4"/>
  </mergeCells>
  <pageMargins left="0.51181102362204722" right="0.51181102362204722" top="0.74803149606299213" bottom="0.74803149606299213" header="0.31496062992125984" footer="0.31496062992125984"/>
  <pageSetup paperSize="9" scale="6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4"/>
  <sheetViews>
    <sheetView zoomScale="80" zoomScaleNormal="80" workbookViewId="0">
      <selection activeCell="M7" sqref="M7"/>
    </sheetView>
  </sheetViews>
  <sheetFormatPr baseColWidth="10" defaultRowHeight="15" x14ac:dyDescent="0.25"/>
  <cols>
    <col min="1" max="1" width="10.7109375" customWidth="1"/>
    <col min="2" max="2" width="19.140625" customWidth="1"/>
    <col min="3" max="3" width="19" customWidth="1"/>
    <col min="4" max="4" width="13" customWidth="1"/>
    <col min="5" max="5" width="14.42578125" customWidth="1"/>
    <col min="6" max="6" width="9.85546875" customWidth="1"/>
    <col min="7" max="7" width="12.7109375" customWidth="1"/>
    <col min="8" max="10" width="9.7109375" customWidth="1"/>
    <col min="11" max="11" width="11.7109375" customWidth="1"/>
    <col min="12" max="12" width="11" customWidth="1"/>
    <col min="13" max="13" width="15.42578125" customWidth="1"/>
    <col min="14" max="14" width="21.85546875" customWidth="1"/>
    <col min="16" max="16" width="20.5703125" customWidth="1"/>
    <col min="17" max="17" width="11.42578125" customWidth="1"/>
    <col min="18" max="18" width="12.140625" customWidth="1"/>
  </cols>
  <sheetData>
    <row r="1" spans="1:14" ht="17.25" x14ac:dyDescent="0.3">
      <c r="A1" s="24" t="s">
        <v>119</v>
      </c>
    </row>
    <row r="3" spans="1:14" ht="24.75" customHeight="1" x14ac:dyDescent="0.25">
      <c r="A3" s="223" t="s">
        <v>0</v>
      </c>
      <c r="B3" s="223" t="s">
        <v>1</v>
      </c>
      <c r="C3" s="223" t="s">
        <v>15</v>
      </c>
      <c r="D3" s="223" t="s">
        <v>50</v>
      </c>
      <c r="E3" s="223" t="s">
        <v>133</v>
      </c>
      <c r="F3" s="228" t="s">
        <v>21</v>
      </c>
      <c r="G3" s="229"/>
      <c r="H3" s="242" t="s">
        <v>59</v>
      </c>
      <c r="I3" s="243"/>
      <c r="J3" s="243"/>
      <c r="K3" s="243"/>
      <c r="L3" s="244"/>
      <c r="M3" s="238" t="s">
        <v>53</v>
      </c>
      <c r="N3" s="240" t="s">
        <v>24</v>
      </c>
    </row>
    <row r="4" spans="1:14" ht="28.5" customHeight="1" x14ac:dyDescent="0.25">
      <c r="A4" s="245"/>
      <c r="B4" s="245"/>
      <c r="C4" s="245"/>
      <c r="D4" s="245"/>
      <c r="E4" s="245"/>
      <c r="F4" s="118" t="s">
        <v>23</v>
      </c>
      <c r="G4" s="119" t="s">
        <v>22</v>
      </c>
      <c r="H4" s="142" t="s">
        <v>54</v>
      </c>
      <c r="I4" s="143" t="s">
        <v>55</v>
      </c>
      <c r="J4" s="143" t="s">
        <v>86</v>
      </c>
      <c r="K4" s="144" t="s">
        <v>56</v>
      </c>
      <c r="L4" s="145" t="s">
        <v>57</v>
      </c>
      <c r="M4" s="239"/>
      <c r="N4" s="241"/>
    </row>
    <row r="5" spans="1:14" ht="12" customHeight="1" x14ac:dyDescent="0.25">
      <c r="A5" s="197">
        <v>1</v>
      </c>
      <c r="B5" s="197">
        <v>2</v>
      </c>
      <c r="C5" s="197">
        <v>3</v>
      </c>
      <c r="D5" s="197">
        <v>4</v>
      </c>
      <c r="E5" s="197">
        <v>5</v>
      </c>
      <c r="F5" s="140">
        <v>6</v>
      </c>
      <c r="G5" s="141" t="s">
        <v>123</v>
      </c>
      <c r="H5" s="146">
        <v>8</v>
      </c>
      <c r="I5" s="147">
        <v>9</v>
      </c>
      <c r="J5" s="147">
        <v>10</v>
      </c>
      <c r="K5" s="148" t="s">
        <v>124</v>
      </c>
      <c r="L5" s="149" t="s">
        <v>125</v>
      </c>
      <c r="M5" s="150" t="s">
        <v>126</v>
      </c>
      <c r="N5" s="87"/>
    </row>
    <row r="6" spans="1:14" ht="18" customHeight="1" x14ac:dyDescent="0.25">
      <c r="A6" s="198" t="s">
        <v>2</v>
      </c>
      <c r="B6" s="198" t="s">
        <v>17</v>
      </c>
      <c r="C6" s="198" t="s">
        <v>9</v>
      </c>
      <c r="D6" s="198">
        <v>71</v>
      </c>
      <c r="E6" s="198">
        <v>69</v>
      </c>
      <c r="F6" s="125">
        <f>+'Dossiers compensation'!I6</f>
        <v>66</v>
      </c>
      <c r="G6" s="126">
        <f>+F6/E6</f>
        <v>0.95652173913043481</v>
      </c>
      <c r="H6" s="151">
        <v>57</v>
      </c>
      <c r="I6" s="152">
        <v>7</v>
      </c>
      <c r="J6" s="152">
        <v>0</v>
      </c>
      <c r="K6" s="153">
        <f>H6+I6+J6</f>
        <v>64</v>
      </c>
      <c r="L6" s="154">
        <f>+K6/E6</f>
        <v>0.92753623188405798</v>
      </c>
      <c r="M6" s="155">
        <f>+E6-K6</f>
        <v>5</v>
      </c>
      <c r="N6" s="7"/>
    </row>
    <row r="7" spans="1:14" ht="18" customHeight="1" x14ac:dyDescent="0.25">
      <c r="A7" s="198"/>
      <c r="B7" s="198" t="s">
        <v>18</v>
      </c>
      <c r="C7" s="198" t="s">
        <v>9</v>
      </c>
      <c r="D7" s="198">
        <v>92</v>
      </c>
      <c r="E7" s="198">
        <v>92</v>
      </c>
      <c r="F7" s="128">
        <f>+'Dossiers compensation'!I7</f>
        <v>81</v>
      </c>
      <c r="G7" s="129">
        <f>+F7/E7</f>
        <v>0.88043478260869568</v>
      </c>
      <c r="H7" s="156">
        <v>46</v>
      </c>
      <c r="I7" s="157">
        <v>3</v>
      </c>
      <c r="J7" s="157">
        <v>0</v>
      </c>
      <c r="K7" s="158">
        <f>H7+I7+J7</f>
        <v>49</v>
      </c>
      <c r="L7" s="154">
        <f>+K7/E7</f>
        <v>0.53260869565217395</v>
      </c>
      <c r="M7" s="155">
        <f>+E7-K7</f>
        <v>43</v>
      </c>
      <c r="N7" s="6"/>
    </row>
    <row r="8" spans="1:14" ht="18" customHeight="1" x14ac:dyDescent="0.25">
      <c r="A8" s="198"/>
      <c r="B8" s="198" t="s">
        <v>19</v>
      </c>
      <c r="C8" s="198" t="s">
        <v>10</v>
      </c>
      <c r="D8" s="198">
        <v>328</v>
      </c>
      <c r="E8" s="198">
        <v>327</v>
      </c>
      <c r="F8" s="128">
        <f>+'Dossiers compensation'!I8</f>
        <v>277</v>
      </c>
      <c r="G8" s="129">
        <f t="shared" ref="G8:G21" si="0">+F8/E8</f>
        <v>0.84709480122324154</v>
      </c>
      <c r="H8" s="156"/>
      <c r="I8" s="157"/>
      <c r="J8" s="157"/>
      <c r="K8" s="158">
        <f>H8+I8+J8</f>
        <v>0</v>
      </c>
      <c r="L8" s="154">
        <f t="shared" ref="L8:L21" si="1">+K8/E8</f>
        <v>0</v>
      </c>
      <c r="M8" s="155">
        <f>+E8-K8</f>
        <v>327</v>
      </c>
      <c r="N8" s="6"/>
    </row>
    <row r="9" spans="1:14" ht="18" customHeight="1" x14ac:dyDescent="0.25">
      <c r="A9" s="199"/>
      <c r="B9" s="199" t="s">
        <v>3</v>
      </c>
      <c r="C9" s="199"/>
      <c r="D9" s="199">
        <f>+SUM(D6:D8)</f>
        <v>491</v>
      </c>
      <c r="E9" s="199">
        <f>+SUM(E6:E8)</f>
        <v>488</v>
      </c>
      <c r="F9" s="132">
        <f>+SUM(F6:F8)</f>
        <v>424</v>
      </c>
      <c r="G9" s="133">
        <f t="shared" si="0"/>
        <v>0.86885245901639341</v>
      </c>
      <c r="H9" s="159">
        <f>+SUM(H6:H8)</f>
        <v>103</v>
      </c>
      <c r="I9" s="160">
        <f>SUM(I6:I8)</f>
        <v>10</v>
      </c>
      <c r="J9" s="160">
        <f t="shared" ref="J9" si="2">SUM(J6:J8)</f>
        <v>0</v>
      </c>
      <c r="K9" s="161">
        <f>SUM(K6:K8)</f>
        <v>113</v>
      </c>
      <c r="L9" s="162">
        <f t="shared" si="1"/>
        <v>0.23155737704918034</v>
      </c>
      <c r="M9" s="163">
        <f>+SUM(M6:M8)</f>
        <v>375</v>
      </c>
      <c r="N9" s="14"/>
    </row>
    <row r="10" spans="1:14" ht="18" customHeight="1" x14ac:dyDescent="0.25">
      <c r="A10" s="198" t="s">
        <v>4</v>
      </c>
      <c r="B10" s="198" t="s">
        <v>25</v>
      </c>
      <c r="C10" s="198" t="s">
        <v>32</v>
      </c>
      <c r="D10" s="198">
        <v>223</v>
      </c>
      <c r="E10" s="198">
        <v>223</v>
      </c>
      <c r="F10" s="128">
        <f>+'Dossiers compensation'!I10</f>
        <v>194</v>
      </c>
      <c r="G10" s="126">
        <f t="shared" si="0"/>
        <v>0.8699551569506726</v>
      </c>
      <c r="H10" s="164"/>
      <c r="I10" s="152"/>
      <c r="J10" s="152"/>
      <c r="K10" s="158">
        <f t="shared" ref="K10:K16" si="3">H10+I10+J10</f>
        <v>0</v>
      </c>
      <c r="L10" s="154">
        <f t="shared" si="1"/>
        <v>0</v>
      </c>
      <c r="M10" s="155">
        <f t="shared" ref="M10:M16" si="4">+E10-K10</f>
        <v>223</v>
      </c>
      <c r="N10" s="25"/>
    </row>
    <row r="11" spans="1:14" ht="18" customHeight="1" x14ac:dyDescent="0.25">
      <c r="A11" s="198"/>
      <c r="B11" s="198" t="s">
        <v>26</v>
      </c>
      <c r="C11" s="198" t="s">
        <v>33</v>
      </c>
      <c r="D11" s="198">
        <v>196</v>
      </c>
      <c r="E11" s="198">
        <v>196</v>
      </c>
      <c r="F11" s="128">
        <f>+'Dossiers compensation'!I11</f>
        <v>151</v>
      </c>
      <c r="G11" s="129">
        <f t="shared" si="0"/>
        <v>0.77040816326530615</v>
      </c>
      <c r="H11" s="151"/>
      <c r="I11" s="152"/>
      <c r="J11" s="152"/>
      <c r="K11" s="158">
        <f t="shared" si="3"/>
        <v>0</v>
      </c>
      <c r="L11" s="154">
        <f t="shared" si="1"/>
        <v>0</v>
      </c>
      <c r="M11" s="155">
        <f t="shared" si="4"/>
        <v>196</v>
      </c>
      <c r="N11" s="7"/>
    </row>
    <row r="12" spans="1:14" ht="18" customHeight="1" x14ac:dyDescent="0.25">
      <c r="A12" s="198"/>
      <c r="B12" s="198" t="s">
        <v>27</v>
      </c>
      <c r="C12" s="198" t="s">
        <v>34</v>
      </c>
      <c r="D12" s="198">
        <v>131</v>
      </c>
      <c r="E12" s="198">
        <v>131</v>
      </c>
      <c r="F12" s="128">
        <f>+'Dossiers compensation'!I12</f>
        <v>67</v>
      </c>
      <c r="G12" s="129">
        <f t="shared" si="0"/>
        <v>0.51145038167938928</v>
      </c>
      <c r="H12" s="151"/>
      <c r="I12" s="152"/>
      <c r="J12" s="152"/>
      <c r="K12" s="158">
        <f t="shared" si="3"/>
        <v>0</v>
      </c>
      <c r="L12" s="154">
        <f t="shared" si="1"/>
        <v>0</v>
      </c>
      <c r="M12" s="155">
        <f t="shared" si="4"/>
        <v>131</v>
      </c>
      <c r="N12" s="7"/>
    </row>
    <row r="13" spans="1:14" ht="18" customHeight="1" x14ac:dyDescent="0.25">
      <c r="A13" s="198"/>
      <c r="B13" s="198" t="s">
        <v>28</v>
      </c>
      <c r="C13" s="198" t="s">
        <v>35</v>
      </c>
      <c r="D13" s="198">
        <v>150</v>
      </c>
      <c r="E13" s="198">
        <v>150</v>
      </c>
      <c r="F13" s="128">
        <f>+'Dossiers compensation'!I13</f>
        <v>98</v>
      </c>
      <c r="G13" s="129">
        <f t="shared" si="0"/>
        <v>0.65333333333333332</v>
      </c>
      <c r="H13" s="151"/>
      <c r="I13" s="152"/>
      <c r="J13" s="152"/>
      <c r="K13" s="158">
        <f t="shared" si="3"/>
        <v>0</v>
      </c>
      <c r="L13" s="154">
        <f t="shared" si="1"/>
        <v>0</v>
      </c>
      <c r="M13" s="155">
        <f t="shared" si="4"/>
        <v>150</v>
      </c>
      <c r="N13" s="7"/>
    </row>
    <row r="14" spans="1:14" ht="18" customHeight="1" x14ac:dyDescent="0.25">
      <c r="A14" s="198"/>
      <c r="B14" s="198" t="s">
        <v>29</v>
      </c>
      <c r="C14" s="198" t="s">
        <v>36</v>
      </c>
      <c r="D14" s="198">
        <v>237</v>
      </c>
      <c r="E14" s="198">
        <v>237</v>
      </c>
      <c r="F14" s="128">
        <f>+'Dossiers compensation'!I14</f>
        <v>141</v>
      </c>
      <c r="G14" s="129">
        <f t="shared" si="0"/>
        <v>0.59493670886075944</v>
      </c>
      <c r="H14" s="151"/>
      <c r="I14" s="152"/>
      <c r="J14" s="152"/>
      <c r="K14" s="158">
        <f t="shared" si="3"/>
        <v>0</v>
      </c>
      <c r="L14" s="154">
        <f t="shared" si="1"/>
        <v>0</v>
      </c>
      <c r="M14" s="155">
        <f t="shared" si="4"/>
        <v>237</v>
      </c>
      <c r="N14" s="7"/>
    </row>
    <row r="15" spans="1:14" ht="18" customHeight="1" x14ac:dyDescent="0.25">
      <c r="A15" s="198"/>
      <c r="B15" s="198" t="s">
        <v>30</v>
      </c>
      <c r="C15" s="198" t="s">
        <v>37</v>
      </c>
      <c r="D15" s="198">
        <v>198</v>
      </c>
      <c r="E15" s="198">
        <v>198</v>
      </c>
      <c r="F15" s="128">
        <f>+'Dossiers compensation'!I15</f>
        <v>0</v>
      </c>
      <c r="G15" s="129">
        <f t="shared" si="0"/>
        <v>0</v>
      </c>
      <c r="H15" s="151"/>
      <c r="I15" s="152"/>
      <c r="J15" s="152"/>
      <c r="K15" s="158">
        <f t="shared" si="3"/>
        <v>0</v>
      </c>
      <c r="L15" s="154">
        <f t="shared" si="1"/>
        <v>0</v>
      </c>
      <c r="M15" s="155">
        <f t="shared" si="4"/>
        <v>198</v>
      </c>
      <c r="N15" s="7"/>
    </row>
    <row r="16" spans="1:14" ht="18" customHeight="1" x14ac:dyDescent="0.25">
      <c r="A16" s="198"/>
      <c r="B16" s="198" t="s">
        <v>31</v>
      </c>
      <c r="C16" s="198" t="s">
        <v>38</v>
      </c>
      <c r="D16" s="198">
        <v>210</v>
      </c>
      <c r="E16" s="198">
        <v>210</v>
      </c>
      <c r="F16" s="128">
        <f>+'Dossiers compensation'!I16</f>
        <v>121</v>
      </c>
      <c r="G16" s="129">
        <f t="shared" si="0"/>
        <v>0.57619047619047614</v>
      </c>
      <c r="H16" s="156"/>
      <c r="I16" s="157"/>
      <c r="J16" s="157"/>
      <c r="K16" s="158">
        <f t="shared" si="3"/>
        <v>0</v>
      </c>
      <c r="L16" s="154">
        <f t="shared" si="1"/>
        <v>0</v>
      </c>
      <c r="M16" s="155">
        <f t="shared" si="4"/>
        <v>210</v>
      </c>
      <c r="N16" s="6"/>
    </row>
    <row r="17" spans="1:14" ht="18" customHeight="1" x14ac:dyDescent="0.25">
      <c r="A17" s="199"/>
      <c r="B17" s="199" t="s">
        <v>5</v>
      </c>
      <c r="C17" s="199"/>
      <c r="D17" s="199">
        <f>+SUM(D10:D16)</f>
        <v>1345</v>
      </c>
      <c r="E17" s="199">
        <f>+SUM(E10:E16)</f>
        <v>1345</v>
      </c>
      <c r="F17" s="132">
        <f>+SUM(F10:F16)</f>
        <v>772</v>
      </c>
      <c r="G17" s="133">
        <f t="shared" si="0"/>
        <v>0.57397769516728625</v>
      </c>
      <c r="H17" s="159">
        <f>+SUM(H10:H16)</f>
        <v>0</v>
      </c>
      <c r="I17" s="160">
        <f>+SUM(I10:I16)</f>
        <v>0</v>
      </c>
      <c r="J17" s="160">
        <f t="shared" ref="J17:K17" si="5">+SUM(J10:J16)</f>
        <v>0</v>
      </c>
      <c r="K17" s="160">
        <f t="shared" si="5"/>
        <v>0</v>
      </c>
      <c r="L17" s="162">
        <f t="shared" si="1"/>
        <v>0</v>
      </c>
      <c r="M17" s="163">
        <f>+SUM(M10:M16)</f>
        <v>1345</v>
      </c>
      <c r="N17" s="14"/>
    </row>
    <row r="18" spans="1:14" ht="18" customHeight="1" x14ac:dyDescent="0.25">
      <c r="A18" s="198" t="s">
        <v>6</v>
      </c>
      <c r="B18" s="198" t="s">
        <v>46</v>
      </c>
      <c r="C18" s="198" t="s">
        <v>48</v>
      </c>
      <c r="D18" s="198">
        <v>60</v>
      </c>
      <c r="E18" s="198">
        <v>60</v>
      </c>
      <c r="F18" s="128">
        <f>+'Dossiers compensation'!I18</f>
        <v>46</v>
      </c>
      <c r="G18" s="126">
        <f t="shared" si="0"/>
        <v>0.76666666666666672</v>
      </c>
      <c r="H18" s="164">
        <v>10</v>
      </c>
      <c r="I18" s="152">
        <v>0</v>
      </c>
      <c r="J18" s="152">
        <v>0</v>
      </c>
      <c r="K18" s="158">
        <f t="shared" ref="K18:K19" si="6">H18+I18+J18</f>
        <v>10</v>
      </c>
      <c r="L18" s="154">
        <f t="shared" si="1"/>
        <v>0.16666666666666666</v>
      </c>
      <c r="M18" s="155">
        <f t="shared" ref="M18:M19" si="7">+E18-K18</f>
        <v>50</v>
      </c>
      <c r="N18" s="25"/>
    </row>
    <row r="19" spans="1:14" ht="18" customHeight="1" x14ac:dyDescent="0.25">
      <c r="A19" s="198"/>
      <c r="B19" s="198" t="s">
        <v>47</v>
      </c>
      <c r="C19" s="198" t="s">
        <v>35</v>
      </c>
      <c r="D19" s="198">
        <v>69</v>
      </c>
      <c r="E19" s="198">
        <v>69</v>
      </c>
      <c r="F19" s="128">
        <f>+'Dossiers compensation'!I19</f>
        <v>62</v>
      </c>
      <c r="G19" s="129">
        <f t="shared" si="0"/>
        <v>0.89855072463768115</v>
      </c>
      <c r="H19" s="156"/>
      <c r="I19" s="157"/>
      <c r="J19" s="157"/>
      <c r="K19" s="158">
        <f t="shared" si="6"/>
        <v>0</v>
      </c>
      <c r="L19" s="154">
        <f t="shared" si="1"/>
        <v>0</v>
      </c>
      <c r="M19" s="155">
        <f t="shared" si="7"/>
        <v>69</v>
      </c>
      <c r="N19" s="6"/>
    </row>
    <row r="20" spans="1:14" ht="18" customHeight="1" x14ac:dyDescent="0.25">
      <c r="A20" s="199"/>
      <c r="B20" s="199" t="s">
        <v>7</v>
      </c>
      <c r="C20" s="199"/>
      <c r="D20" s="199">
        <f>+SUM(D18:D19)</f>
        <v>129</v>
      </c>
      <c r="E20" s="199">
        <f>+SUM(E18:E19)</f>
        <v>129</v>
      </c>
      <c r="F20" s="132">
        <f>+SUM(F18:F19)</f>
        <v>108</v>
      </c>
      <c r="G20" s="133">
        <f t="shared" si="0"/>
        <v>0.83720930232558144</v>
      </c>
      <c r="H20" s="159">
        <f>+SUM(H18:H19)</f>
        <v>10</v>
      </c>
      <c r="I20" s="160">
        <f>+SUM(I18:I19)</f>
        <v>0</v>
      </c>
      <c r="J20" s="160">
        <f t="shared" ref="J20:K20" si="8">+SUM(J18:J19)</f>
        <v>0</v>
      </c>
      <c r="K20" s="160">
        <f t="shared" si="8"/>
        <v>10</v>
      </c>
      <c r="L20" s="162">
        <f t="shared" si="1"/>
        <v>7.7519379844961239E-2</v>
      </c>
      <c r="M20" s="163">
        <f>+SUM(M18:M19)</f>
        <v>119</v>
      </c>
      <c r="N20" s="14"/>
    </row>
    <row r="21" spans="1:14" ht="24" customHeight="1" x14ac:dyDescent="0.25">
      <c r="A21" s="233" t="s">
        <v>8</v>
      </c>
      <c r="B21" s="234"/>
      <c r="C21" s="235"/>
      <c r="D21" s="102">
        <f>+D20+D17+D9</f>
        <v>1965</v>
      </c>
      <c r="E21" s="137">
        <f>+E20+E17+E9</f>
        <v>1962</v>
      </c>
      <c r="F21" s="137">
        <f>+F20+F17+F9</f>
        <v>1304</v>
      </c>
      <c r="G21" s="138">
        <f t="shared" si="0"/>
        <v>0.66462793068297654</v>
      </c>
      <c r="H21" s="165">
        <f>+H20+H17+H9</f>
        <v>113</v>
      </c>
      <c r="I21" s="166">
        <f>+I20+I17+I9</f>
        <v>10</v>
      </c>
      <c r="J21" s="166">
        <f t="shared" ref="J21:K21" si="9">+J20+J17+J9</f>
        <v>0</v>
      </c>
      <c r="K21" s="167">
        <f t="shared" si="9"/>
        <v>123</v>
      </c>
      <c r="L21" s="168">
        <f t="shared" si="1"/>
        <v>6.2691131498470942E-2</v>
      </c>
      <c r="M21" s="169">
        <f>+M20+M17+M9</f>
        <v>1839</v>
      </c>
      <c r="N21" s="26"/>
    </row>
    <row r="22" spans="1:14" ht="20.25" hidden="1" customHeight="1" x14ac:dyDescent="0.25">
      <c r="A22" s="233" t="s">
        <v>100</v>
      </c>
      <c r="B22" s="234"/>
      <c r="C22" s="234"/>
      <c r="D22" s="56"/>
      <c r="E22" s="57"/>
      <c r="F22" s="58"/>
      <c r="G22" s="59">
        <v>1698</v>
      </c>
      <c r="H22" s="41">
        <v>181</v>
      </c>
      <c r="I22" s="41">
        <v>86</v>
      </c>
      <c r="J22" s="60">
        <f>+I22+H22+G22</f>
        <v>1965</v>
      </c>
      <c r="K22" s="61"/>
      <c r="L22" s="22"/>
      <c r="M22" s="26"/>
    </row>
    <row r="23" spans="1:14" ht="15.75" hidden="1" x14ac:dyDescent="0.25">
      <c r="A23" s="236" t="s">
        <v>101</v>
      </c>
      <c r="B23" s="237"/>
      <c r="C23" s="237"/>
      <c r="D23" s="62"/>
      <c r="E23" s="63"/>
      <c r="F23" s="64"/>
      <c r="G23" s="65">
        <f>+H21/G22</f>
        <v>6.6548881036513546E-2</v>
      </c>
      <c r="H23" s="66">
        <f>+I21/H22</f>
        <v>5.5248618784530384E-2</v>
      </c>
      <c r="I23" s="66">
        <f>+J21/I22</f>
        <v>0</v>
      </c>
      <c r="J23" s="67">
        <f>+K21/J22</f>
        <v>6.2595419847328249E-2</v>
      </c>
      <c r="K23" s="61"/>
      <c r="L23" s="68"/>
      <c r="M23" s="55"/>
    </row>
    <row r="52" spans="1:4" ht="31.5" x14ac:dyDescent="0.25">
      <c r="A52" s="71" t="s">
        <v>1</v>
      </c>
      <c r="B52" s="71" t="s">
        <v>50</v>
      </c>
      <c r="C52" s="39" t="s">
        <v>115</v>
      </c>
      <c r="D52" s="78" t="s">
        <v>57</v>
      </c>
    </row>
    <row r="53" spans="1:4" ht="15.75" x14ac:dyDescent="0.25">
      <c r="A53" s="6" t="s">
        <v>17</v>
      </c>
      <c r="B53" s="8">
        <v>71</v>
      </c>
      <c r="C53" s="46">
        <f>+K6</f>
        <v>64</v>
      </c>
      <c r="D53" s="79">
        <f>+C53/B53</f>
        <v>0.90140845070422537</v>
      </c>
    </row>
    <row r="54" spans="1:4" ht="15.75" x14ac:dyDescent="0.25">
      <c r="A54" s="6" t="s">
        <v>18</v>
      </c>
      <c r="B54" s="8">
        <v>92</v>
      </c>
      <c r="C54" s="46">
        <f>+K7</f>
        <v>49</v>
      </c>
      <c r="D54" s="79">
        <f>+C54/B54</f>
        <v>0.53260869565217395</v>
      </c>
    </row>
    <row r="55" spans="1:4" ht="15.75" x14ac:dyDescent="0.25">
      <c r="A55" s="15" t="s">
        <v>19</v>
      </c>
      <c r="B55" s="76">
        <v>328</v>
      </c>
      <c r="C55" s="77">
        <f>+K8</f>
        <v>0</v>
      </c>
      <c r="D55" s="80">
        <f>+C55/M8</f>
        <v>0</v>
      </c>
    </row>
    <row r="56" spans="1:4" ht="15.75" x14ac:dyDescent="0.25">
      <c r="A56" s="7" t="s">
        <v>25</v>
      </c>
      <c r="B56" s="8">
        <v>223</v>
      </c>
      <c r="C56" s="75">
        <f t="shared" ref="C56:C62" si="10">+K10</f>
        <v>0</v>
      </c>
      <c r="D56" s="79">
        <f t="shared" ref="D56:D62" si="11">+C56/M10</f>
        <v>0</v>
      </c>
    </row>
    <row r="57" spans="1:4" ht="15.75" x14ac:dyDescent="0.25">
      <c r="A57" s="6" t="s">
        <v>26</v>
      </c>
      <c r="B57" s="8">
        <v>196</v>
      </c>
      <c r="C57" s="46">
        <f t="shared" si="10"/>
        <v>0</v>
      </c>
      <c r="D57" s="79">
        <f t="shared" si="11"/>
        <v>0</v>
      </c>
    </row>
    <row r="58" spans="1:4" ht="15.75" x14ac:dyDescent="0.25">
      <c r="A58" s="6" t="s">
        <v>27</v>
      </c>
      <c r="B58" s="8">
        <v>131</v>
      </c>
      <c r="C58" s="46">
        <f t="shared" si="10"/>
        <v>0</v>
      </c>
      <c r="D58" s="79">
        <f t="shared" si="11"/>
        <v>0</v>
      </c>
    </row>
    <row r="59" spans="1:4" ht="15.75" x14ac:dyDescent="0.25">
      <c r="A59" s="6" t="s">
        <v>28</v>
      </c>
      <c r="B59" s="8">
        <v>150</v>
      </c>
      <c r="C59" s="46">
        <f t="shared" si="10"/>
        <v>0</v>
      </c>
      <c r="D59" s="79">
        <f t="shared" si="11"/>
        <v>0</v>
      </c>
    </row>
    <row r="60" spans="1:4" ht="15.75" x14ac:dyDescent="0.25">
      <c r="A60" s="6" t="s">
        <v>29</v>
      </c>
      <c r="B60" s="8">
        <v>237</v>
      </c>
      <c r="C60" s="46">
        <f t="shared" si="10"/>
        <v>0</v>
      </c>
      <c r="D60" s="79">
        <f t="shared" si="11"/>
        <v>0</v>
      </c>
    </row>
    <row r="61" spans="1:4" ht="15.75" x14ac:dyDescent="0.25">
      <c r="A61" s="6" t="s">
        <v>30</v>
      </c>
      <c r="B61" s="8">
        <v>198</v>
      </c>
      <c r="C61" s="46">
        <f t="shared" si="10"/>
        <v>0</v>
      </c>
      <c r="D61" s="79">
        <f t="shared" si="11"/>
        <v>0</v>
      </c>
    </row>
    <row r="62" spans="1:4" ht="15.75" x14ac:dyDescent="0.25">
      <c r="A62" s="15" t="s">
        <v>31</v>
      </c>
      <c r="B62" s="76">
        <v>210</v>
      </c>
      <c r="C62" s="77">
        <f t="shared" si="10"/>
        <v>0</v>
      </c>
      <c r="D62" s="80">
        <f t="shared" si="11"/>
        <v>0</v>
      </c>
    </row>
    <row r="63" spans="1:4" ht="15.75" x14ac:dyDescent="0.25">
      <c r="A63" s="7" t="s">
        <v>46</v>
      </c>
      <c r="B63" s="8">
        <v>60</v>
      </c>
      <c r="C63" s="75">
        <f>+K18</f>
        <v>10</v>
      </c>
      <c r="D63" s="79">
        <f>+C63/M18</f>
        <v>0.2</v>
      </c>
    </row>
    <row r="64" spans="1:4" ht="15.75" x14ac:dyDescent="0.25">
      <c r="A64" s="15" t="s">
        <v>47</v>
      </c>
      <c r="B64" s="76">
        <v>69</v>
      </c>
      <c r="C64" s="77">
        <f>+K19</f>
        <v>0</v>
      </c>
      <c r="D64" s="80">
        <f>+C64/M19</f>
        <v>0</v>
      </c>
    </row>
  </sheetData>
  <mergeCells count="12">
    <mergeCell ref="A21:C21"/>
    <mergeCell ref="A22:C22"/>
    <mergeCell ref="A23:C23"/>
    <mergeCell ref="M3:M4"/>
    <mergeCell ref="N3:N4"/>
    <mergeCell ref="H3:L3"/>
    <mergeCell ref="A3:A4"/>
    <mergeCell ref="C3:C4"/>
    <mergeCell ref="F3:G3"/>
    <mergeCell ref="B3:B4"/>
    <mergeCell ref="E3:E4"/>
    <mergeCell ref="D3:D4"/>
  </mergeCells>
  <pageMargins left="0.51181102362204722" right="0.51181102362204722" top="0.74803149606299213" bottom="0.74803149606299213" header="0.31496062992125984" footer="0.31496062992125984"/>
  <pageSetup paperSize="9" scale="60" orientation="landscape" r:id="rId1"/>
  <rowBreaks count="1" manualBreakCount="1">
    <brk id="4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25"/>
  <sheetViews>
    <sheetView topLeftCell="A8" zoomScale="80" zoomScaleNormal="80" workbookViewId="0">
      <selection activeCell="E4" sqref="E4:X18"/>
    </sheetView>
  </sheetViews>
  <sheetFormatPr baseColWidth="10" defaultRowHeight="15" x14ac:dyDescent="0.25"/>
  <cols>
    <col min="1" max="1" width="8.42578125" customWidth="1"/>
    <col min="2" max="2" width="16.7109375" customWidth="1"/>
    <col min="3" max="3" width="9" customWidth="1"/>
    <col min="4" max="4" width="10.28515625" customWidth="1"/>
    <col min="5" max="5" width="9.42578125" customWidth="1"/>
    <col min="6" max="7" width="9" customWidth="1"/>
    <col min="8" max="8" width="8.7109375" customWidth="1"/>
    <col min="9" max="9" width="7.7109375" customWidth="1"/>
    <col min="10" max="10" width="8.7109375" customWidth="1"/>
    <col min="11" max="11" width="7.7109375" customWidth="1"/>
    <col min="12" max="12" width="8.7109375" customWidth="1"/>
    <col min="13" max="13" width="7.7109375" customWidth="1"/>
    <col min="14" max="15" width="8.7109375" customWidth="1"/>
    <col min="16" max="16" width="9.7109375" customWidth="1"/>
    <col min="17" max="17" width="7.7109375" customWidth="1"/>
    <col min="18" max="18" width="8.7109375" customWidth="1"/>
    <col min="19" max="19" width="7.7109375" customWidth="1"/>
    <col min="20" max="20" width="8.7109375" customWidth="1"/>
    <col min="21" max="21" width="7.7109375" customWidth="1"/>
    <col min="22" max="22" width="8.7109375" customWidth="1"/>
    <col min="23" max="23" width="7.7109375" customWidth="1"/>
    <col min="24" max="24" width="8.7109375" customWidth="1"/>
    <col min="25" max="25" width="20.28515625" customWidth="1"/>
    <col min="26" max="26" width="8.7109375" customWidth="1"/>
    <col min="27" max="27" width="26.7109375" customWidth="1"/>
    <col min="28" max="28" width="27.42578125" customWidth="1"/>
    <col min="29" max="29" width="34" customWidth="1"/>
    <col min="31" max="31" width="11.42578125" customWidth="1"/>
    <col min="32" max="32" width="7.5703125" customWidth="1"/>
  </cols>
  <sheetData>
    <row r="1" spans="1:25" ht="17.25" x14ac:dyDescent="0.3">
      <c r="A1" s="24" t="s">
        <v>130</v>
      </c>
    </row>
    <row r="3" spans="1:25" ht="18.75" customHeight="1" x14ac:dyDescent="0.25">
      <c r="A3" s="230" t="s">
        <v>0</v>
      </c>
      <c r="B3" s="230" t="s">
        <v>1</v>
      </c>
      <c r="C3" s="230" t="s">
        <v>50</v>
      </c>
      <c r="D3" s="230" t="s">
        <v>133</v>
      </c>
      <c r="E3" s="254" t="s">
        <v>88</v>
      </c>
      <c r="F3" s="255"/>
      <c r="G3" s="255"/>
      <c r="H3" s="255"/>
      <c r="I3" s="255"/>
      <c r="J3" s="255"/>
      <c r="K3" s="255"/>
      <c r="L3" s="255"/>
      <c r="M3" s="255"/>
      <c r="N3" s="255"/>
      <c r="O3" s="255"/>
      <c r="P3" s="255"/>
      <c r="Q3" s="255"/>
      <c r="R3" s="255"/>
      <c r="S3" s="255"/>
      <c r="T3" s="255"/>
      <c r="U3" s="255"/>
      <c r="V3" s="255"/>
      <c r="W3" s="255"/>
      <c r="X3" s="255"/>
      <c r="Y3" s="240" t="s">
        <v>24</v>
      </c>
    </row>
    <row r="4" spans="1:25" ht="30" customHeight="1" x14ac:dyDescent="0.25">
      <c r="A4" s="230"/>
      <c r="B4" s="230"/>
      <c r="C4" s="230"/>
      <c r="D4" s="230"/>
      <c r="E4" s="248" t="s">
        <v>102</v>
      </c>
      <c r="F4" s="249"/>
      <c r="G4" s="248" t="s">
        <v>89</v>
      </c>
      <c r="H4" s="249"/>
      <c r="I4" s="248" t="s">
        <v>90</v>
      </c>
      <c r="J4" s="249"/>
      <c r="K4" s="248" t="s">
        <v>107</v>
      </c>
      <c r="L4" s="249"/>
      <c r="M4" s="248" t="s">
        <v>91</v>
      </c>
      <c r="N4" s="249"/>
      <c r="O4" s="248" t="s">
        <v>92</v>
      </c>
      <c r="P4" s="249"/>
      <c r="Q4" s="248" t="s">
        <v>93</v>
      </c>
      <c r="R4" s="249"/>
      <c r="S4" s="248" t="s">
        <v>94</v>
      </c>
      <c r="T4" s="249"/>
      <c r="U4" s="248" t="s">
        <v>95</v>
      </c>
      <c r="V4" s="249"/>
      <c r="W4" s="248" t="s">
        <v>96</v>
      </c>
      <c r="X4" s="249"/>
      <c r="Y4" s="241"/>
    </row>
    <row r="5" spans="1:25" ht="19.5" customHeight="1" x14ac:dyDescent="0.25">
      <c r="A5" s="230"/>
      <c r="B5" s="230"/>
      <c r="C5" s="230"/>
      <c r="D5" s="230"/>
      <c r="E5" s="174" t="s">
        <v>97</v>
      </c>
      <c r="F5" s="175" t="s">
        <v>98</v>
      </c>
      <c r="G5" s="174" t="s">
        <v>97</v>
      </c>
      <c r="H5" s="175" t="s">
        <v>98</v>
      </c>
      <c r="I5" s="174" t="s">
        <v>97</v>
      </c>
      <c r="J5" s="175" t="s">
        <v>98</v>
      </c>
      <c r="K5" s="174" t="s">
        <v>97</v>
      </c>
      <c r="L5" s="175" t="s">
        <v>98</v>
      </c>
      <c r="M5" s="174" t="s">
        <v>97</v>
      </c>
      <c r="N5" s="175" t="s">
        <v>98</v>
      </c>
      <c r="O5" s="174" t="s">
        <v>97</v>
      </c>
      <c r="P5" s="175" t="s">
        <v>98</v>
      </c>
      <c r="Q5" s="174" t="s">
        <v>97</v>
      </c>
      <c r="R5" s="175" t="s">
        <v>98</v>
      </c>
      <c r="S5" s="174" t="s">
        <v>97</v>
      </c>
      <c r="T5" s="175" t="s">
        <v>98</v>
      </c>
      <c r="U5" s="174" t="s">
        <v>97</v>
      </c>
      <c r="V5" s="175" t="s">
        <v>98</v>
      </c>
      <c r="W5" s="174" t="s">
        <v>97</v>
      </c>
      <c r="X5" s="175" t="s">
        <v>98</v>
      </c>
      <c r="Y5" s="253"/>
    </row>
    <row r="6" spans="1:25" ht="24.95" customHeight="1" x14ac:dyDescent="0.25">
      <c r="A6" s="105" t="s">
        <v>2</v>
      </c>
      <c r="B6" s="108" t="s">
        <v>17</v>
      </c>
      <c r="C6" s="100">
        <v>71</v>
      </c>
      <c r="D6" s="200">
        <v>69</v>
      </c>
      <c r="E6" s="176">
        <v>0.6</v>
      </c>
      <c r="F6" s="193">
        <v>0.53600000000000003</v>
      </c>
      <c r="G6" s="176">
        <v>7.2787609887999976</v>
      </c>
      <c r="H6" s="193">
        <v>4.6322999999999999</v>
      </c>
      <c r="I6" s="171">
        <v>0</v>
      </c>
      <c r="J6" s="182"/>
      <c r="K6" s="171">
        <v>0</v>
      </c>
      <c r="L6" s="182"/>
      <c r="M6" s="171">
        <v>1</v>
      </c>
      <c r="N6" s="182">
        <v>1</v>
      </c>
      <c r="O6" s="183">
        <v>25249</v>
      </c>
      <c r="P6" s="182">
        <v>25249</v>
      </c>
      <c r="Q6" s="171">
        <v>19</v>
      </c>
      <c r="R6" s="182">
        <v>14</v>
      </c>
      <c r="S6" s="171">
        <v>21</v>
      </c>
      <c r="T6" s="182">
        <v>18</v>
      </c>
      <c r="U6" s="171">
        <v>30</v>
      </c>
      <c r="V6" s="182">
        <v>30</v>
      </c>
      <c r="W6" s="171"/>
      <c r="X6" s="182"/>
      <c r="Y6" s="25"/>
    </row>
    <row r="7" spans="1:25" ht="24.95" customHeight="1" x14ac:dyDescent="0.25">
      <c r="A7" s="105"/>
      <c r="B7" s="108" t="s">
        <v>18</v>
      </c>
      <c r="C7" s="100">
        <v>92</v>
      </c>
      <c r="D7" s="200">
        <v>92</v>
      </c>
      <c r="E7" s="177">
        <v>3.5419999999999998</v>
      </c>
      <c r="F7" s="196">
        <v>0.77739999999999998</v>
      </c>
      <c r="G7" s="178">
        <v>9.843143100999999</v>
      </c>
      <c r="H7" s="194">
        <v>4.2698999999999998</v>
      </c>
      <c r="I7" s="184">
        <v>0</v>
      </c>
      <c r="J7" s="185"/>
      <c r="K7" s="184">
        <v>0</v>
      </c>
      <c r="L7" s="185"/>
      <c r="M7" s="184">
        <v>0</v>
      </c>
      <c r="N7" s="185"/>
      <c r="O7" s="186">
        <v>0</v>
      </c>
      <c r="P7" s="185"/>
      <c r="Q7" s="184">
        <v>5</v>
      </c>
      <c r="R7" s="185"/>
      <c r="S7" s="184">
        <v>9</v>
      </c>
      <c r="T7" s="185"/>
      <c r="U7" s="184">
        <v>16</v>
      </c>
      <c r="V7" s="185"/>
      <c r="W7" s="184"/>
      <c r="X7" s="185"/>
      <c r="Y7" s="6"/>
    </row>
    <row r="8" spans="1:25" ht="24.95" customHeight="1" x14ac:dyDescent="0.25">
      <c r="A8" s="105"/>
      <c r="B8" s="108" t="s">
        <v>19</v>
      </c>
      <c r="C8" s="100">
        <v>328</v>
      </c>
      <c r="D8" s="200">
        <v>327</v>
      </c>
      <c r="E8" s="177">
        <v>1.5894999999999999</v>
      </c>
      <c r="F8" s="196"/>
      <c r="G8" s="178">
        <v>5.5177079426000004</v>
      </c>
      <c r="H8" s="194"/>
      <c r="I8" s="184">
        <v>0</v>
      </c>
      <c r="J8" s="185"/>
      <c r="K8" s="184">
        <v>0</v>
      </c>
      <c r="L8" s="185"/>
      <c r="M8" s="184">
        <v>1</v>
      </c>
      <c r="N8" s="185"/>
      <c r="O8" s="186">
        <v>468936</v>
      </c>
      <c r="P8" s="185"/>
      <c r="Q8" s="184">
        <v>127</v>
      </c>
      <c r="R8" s="185"/>
      <c r="S8" s="184">
        <v>284</v>
      </c>
      <c r="T8" s="185"/>
      <c r="U8" s="184">
        <v>0</v>
      </c>
      <c r="V8" s="185"/>
      <c r="W8" s="184"/>
      <c r="X8" s="185"/>
      <c r="Y8" s="6"/>
    </row>
    <row r="9" spans="1:25" ht="24.95" customHeight="1" x14ac:dyDescent="0.25">
      <c r="A9" s="109"/>
      <c r="B9" s="110" t="s">
        <v>3</v>
      </c>
      <c r="C9" s="101">
        <f>+SUM(C6:C8)</f>
        <v>491</v>
      </c>
      <c r="D9" s="201">
        <f>+SUM(D6:D8)</f>
        <v>488</v>
      </c>
      <c r="E9" s="179">
        <f>+SUM(E6:E8)</f>
        <v>5.7314999999999996</v>
      </c>
      <c r="F9" s="195">
        <f>SUM(F6:F8)</f>
        <v>1.3134000000000001</v>
      </c>
      <c r="G9" s="179">
        <f>+SUM(G6:G8)</f>
        <v>22.639612032399999</v>
      </c>
      <c r="H9" s="195">
        <f>SUM(H6:H8)</f>
        <v>8.9022000000000006</v>
      </c>
      <c r="I9" s="172">
        <f>+SUM(I6:I8)</f>
        <v>0</v>
      </c>
      <c r="J9" s="187">
        <f>SUM(J6:J8)</f>
        <v>0</v>
      </c>
      <c r="K9" s="172">
        <f>+SUM(K6:K8)</f>
        <v>0</v>
      </c>
      <c r="L9" s="187">
        <f>SUM(L6:L8)</f>
        <v>0</v>
      </c>
      <c r="M9" s="172">
        <f>+SUM(M6:M8)</f>
        <v>2</v>
      </c>
      <c r="N9" s="187">
        <f>SUM(N6:N8)</f>
        <v>1</v>
      </c>
      <c r="O9" s="188">
        <f>+SUM(O6:O8)</f>
        <v>494185</v>
      </c>
      <c r="P9" s="187">
        <f>SUM(P6:P8)</f>
        <v>25249</v>
      </c>
      <c r="Q9" s="172">
        <f>+SUM(Q6:Q8)</f>
        <v>151</v>
      </c>
      <c r="R9" s="187">
        <f>SUM(R6:R8)</f>
        <v>14</v>
      </c>
      <c r="S9" s="172">
        <f>+SUM(S6:S8)</f>
        <v>314</v>
      </c>
      <c r="T9" s="187">
        <f>SUM(T6:T8)</f>
        <v>18</v>
      </c>
      <c r="U9" s="172">
        <f>+SUM(U6:U8)</f>
        <v>46</v>
      </c>
      <c r="V9" s="187">
        <f>SUM(V6:V8)</f>
        <v>30</v>
      </c>
      <c r="W9" s="172">
        <f>+SUM(W6:W8)</f>
        <v>0</v>
      </c>
      <c r="X9" s="187">
        <f>SUM(X6:X8)</f>
        <v>0</v>
      </c>
      <c r="Y9" s="14"/>
    </row>
    <row r="10" spans="1:25" ht="24.95" customHeight="1" x14ac:dyDescent="0.25">
      <c r="A10" s="113" t="s">
        <v>4</v>
      </c>
      <c r="B10" s="108" t="s">
        <v>25</v>
      </c>
      <c r="C10" s="100">
        <v>223</v>
      </c>
      <c r="D10" s="200">
        <v>223</v>
      </c>
      <c r="E10" s="176">
        <v>14.522500000000001</v>
      </c>
      <c r="F10" s="194"/>
      <c r="G10" s="176">
        <v>26.629978299999994</v>
      </c>
      <c r="H10" s="193"/>
      <c r="I10" s="189">
        <v>1</v>
      </c>
      <c r="J10" s="182"/>
      <c r="K10" s="189">
        <v>1</v>
      </c>
      <c r="L10" s="182"/>
      <c r="M10" s="189">
        <v>2</v>
      </c>
      <c r="N10" s="182"/>
      <c r="O10" s="183">
        <v>151494</v>
      </c>
      <c r="P10" s="182"/>
      <c r="Q10" s="189">
        <v>14</v>
      </c>
      <c r="R10" s="182"/>
      <c r="S10" s="189">
        <v>37</v>
      </c>
      <c r="T10" s="182"/>
      <c r="U10" s="189">
        <v>56</v>
      </c>
      <c r="V10" s="182"/>
      <c r="W10" s="189"/>
      <c r="X10" s="182"/>
      <c r="Y10" s="25"/>
    </row>
    <row r="11" spans="1:25" ht="24.95" customHeight="1" x14ac:dyDescent="0.25">
      <c r="A11" s="105"/>
      <c r="B11" s="108" t="s">
        <v>26</v>
      </c>
      <c r="C11" s="100">
        <v>196</v>
      </c>
      <c r="D11" s="200">
        <v>196</v>
      </c>
      <c r="E11" s="178">
        <v>8.2055000000000007</v>
      </c>
      <c r="F11" s="194"/>
      <c r="G11" s="178">
        <v>24.578994351300004</v>
      </c>
      <c r="H11" s="194"/>
      <c r="I11" s="171">
        <v>2</v>
      </c>
      <c r="J11" s="182"/>
      <c r="K11" s="171">
        <v>0</v>
      </c>
      <c r="L11" s="182"/>
      <c r="M11" s="171">
        <v>4</v>
      </c>
      <c r="N11" s="182"/>
      <c r="O11" s="186">
        <v>165561.29999999999</v>
      </c>
      <c r="P11" s="182"/>
      <c r="Q11" s="171">
        <v>55</v>
      </c>
      <c r="R11" s="182"/>
      <c r="S11" s="171">
        <v>73</v>
      </c>
      <c r="T11" s="182"/>
      <c r="U11" s="171">
        <v>106</v>
      </c>
      <c r="V11" s="182"/>
      <c r="W11" s="171"/>
      <c r="X11" s="182"/>
      <c r="Y11" s="7"/>
    </row>
    <row r="12" spans="1:25" ht="24.95" customHeight="1" x14ac:dyDescent="0.25">
      <c r="A12" s="105"/>
      <c r="B12" s="108" t="s">
        <v>27</v>
      </c>
      <c r="C12" s="100">
        <v>131</v>
      </c>
      <c r="D12" s="200">
        <v>131</v>
      </c>
      <c r="E12" s="178">
        <v>10.41</v>
      </c>
      <c r="F12" s="194"/>
      <c r="G12" s="178">
        <v>21.120927343800002</v>
      </c>
      <c r="H12" s="194"/>
      <c r="I12" s="171">
        <v>2</v>
      </c>
      <c r="J12" s="182"/>
      <c r="K12" s="171">
        <v>3</v>
      </c>
      <c r="L12" s="182"/>
      <c r="M12" s="171">
        <v>5</v>
      </c>
      <c r="N12" s="182"/>
      <c r="O12" s="186">
        <v>76829.100000000006</v>
      </c>
      <c r="P12" s="182"/>
      <c r="Q12" s="171">
        <v>11</v>
      </c>
      <c r="R12" s="182"/>
      <c r="S12" s="171">
        <v>15</v>
      </c>
      <c r="T12" s="182"/>
      <c r="U12" s="171">
        <v>48</v>
      </c>
      <c r="V12" s="182"/>
      <c r="W12" s="171"/>
      <c r="X12" s="182"/>
      <c r="Y12" s="7"/>
    </row>
    <row r="13" spans="1:25" ht="24.95" customHeight="1" x14ac:dyDescent="0.25">
      <c r="A13" s="105"/>
      <c r="B13" s="108" t="s">
        <v>28</v>
      </c>
      <c r="C13" s="100">
        <v>150</v>
      </c>
      <c r="D13" s="200">
        <v>150</v>
      </c>
      <c r="E13" s="178">
        <v>12.5267</v>
      </c>
      <c r="F13" s="194"/>
      <c r="G13" s="178">
        <v>32.675394406800002</v>
      </c>
      <c r="H13" s="194"/>
      <c r="I13" s="171">
        <v>3</v>
      </c>
      <c r="J13" s="182"/>
      <c r="K13" s="171">
        <v>5</v>
      </c>
      <c r="L13" s="182"/>
      <c r="M13" s="171">
        <v>2</v>
      </c>
      <c r="N13" s="182"/>
      <c r="O13" s="186">
        <v>138869.5</v>
      </c>
      <c r="P13" s="182"/>
      <c r="Q13" s="171">
        <v>4</v>
      </c>
      <c r="R13" s="182"/>
      <c r="S13" s="171">
        <v>7</v>
      </c>
      <c r="T13" s="182"/>
      <c r="U13" s="171">
        <v>162</v>
      </c>
      <c r="V13" s="182"/>
      <c r="W13" s="171"/>
      <c r="X13" s="182"/>
      <c r="Y13" s="7"/>
    </row>
    <row r="14" spans="1:25" ht="24.95" customHeight="1" x14ac:dyDescent="0.25">
      <c r="A14" s="105"/>
      <c r="B14" s="108" t="s">
        <v>29</v>
      </c>
      <c r="C14" s="100">
        <v>237</v>
      </c>
      <c r="D14" s="200">
        <v>237</v>
      </c>
      <c r="E14" s="178">
        <v>15.234500000000001</v>
      </c>
      <c r="F14" s="194"/>
      <c r="G14" s="178">
        <v>48.069164664399999</v>
      </c>
      <c r="H14" s="194"/>
      <c r="I14" s="171">
        <v>2</v>
      </c>
      <c r="J14" s="182"/>
      <c r="K14" s="171">
        <v>60</v>
      </c>
      <c r="L14" s="182"/>
      <c r="M14" s="171">
        <v>17</v>
      </c>
      <c r="N14" s="182"/>
      <c r="O14" s="186">
        <v>789211.6</v>
      </c>
      <c r="P14" s="182"/>
      <c r="Q14" s="171">
        <v>13</v>
      </c>
      <c r="R14" s="182"/>
      <c r="S14" s="171">
        <v>25</v>
      </c>
      <c r="T14" s="182"/>
      <c r="U14" s="171">
        <v>124</v>
      </c>
      <c r="V14" s="182"/>
      <c r="W14" s="171">
        <v>1</v>
      </c>
      <c r="X14" s="182"/>
      <c r="Y14" s="7"/>
    </row>
    <row r="15" spans="1:25" ht="24.95" customHeight="1" x14ac:dyDescent="0.25">
      <c r="A15" s="105"/>
      <c r="B15" s="108" t="s">
        <v>30</v>
      </c>
      <c r="C15" s="100">
        <v>198</v>
      </c>
      <c r="D15" s="200">
        <v>198</v>
      </c>
      <c r="E15" s="178">
        <v>9.7560000000000002</v>
      </c>
      <c r="F15" s="194"/>
      <c r="G15" s="178">
        <v>31.993762533000005</v>
      </c>
      <c r="H15" s="194"/>
      <c r="I15" s="171">
        <v>1</v>
      </c>
      <c r="J15" s="182"/>
      <c r="K15" s="171">
        <v>29</v>
      </c>
      <c r="L15" s="182"/>
      <c r="M15" s="171">
        <v>20</v>
      </c>
      <c r="N15" s="182"/>
      <c r="O15" s="186">
        <v>267279.30000000005</v>
      </c>
      <c r="P15" s="182"/>
      <c r="Q15" s="171">
        <v>35</v>
      </c>
      <c r="R15" s="182"/>
      <c r="S15" s="171">
        <v>43</v>
      </c>
      <c r="T15" s="182"/>
      <c r="U15" s="171">
        <v>89</v>
      </c>
      <c r="V15" s="182"/>
      <c r="W15" s="171"/>
      <c r="X15" s="182"/>
      <c r="Y15" s="7"/>
    </row>
    <row r="16" spans="1:25" ht="24.95" customHeight="1" x14ac:dyDescent="0.25">
      <c r="A16" s="105"/>
      <c r="B16" s="108" t="s">
        <v>31</v>
      </c>
      <c r="C16" s="100">
        <v>210</v>
      </c>
      <c r="D16" s="200">
        <v>210</v>
      </c>
      <c r="E16" s="177">
        <v>0</v>
      </c>
      <c r="F16" s="196"/>
      <c r="G16" s="178">
        <v>0</v>
      </c>
      <c r="H16" s="194"/>
      <c r="I16" s="171">
        <v>0</v>
      </c>
      <c r="J16" s="185"/>
      <c r="K16" s="171">
        <v>1</v>
      </c>
      <c r="L16" s="185"/>
      <c r="M16" s="171">
        <v>2</v>
      </c>
      <c r="N16" s="185"/>
      <c r="O16" s="186">
        <v>303016</v>
      </c>
      <c r="P16" s="185"/>
      <c r="Q16" s="171">
        <v>123</v>
      </c>
      <c r="R16" s="185"/>
      <c r="S16" s="171">
        <v>192</v>
      </c>
      <c r="T16" s="185"/>
      <c r="U16" s="171">
        <v>0</v>
      </c>
      <c r="V16" s="185"/>
      <c r="W16" s="171"/>
      <c r="X16" s="185"/>
      <c r="Y16" s="6"/>
    </row>
    <row r="17" spans="1:25" ht="24.95" customHeight="1" x14ac:dyDescent="0.25">
      <c r="A17" s="109"/>
      <c r="B17" s="110" t="s">
        <v>5</v>
      </c>
      <c r="C17" s="101">
        <f t="shared" ref="C17:W17" si="0">+SUM(C10:C16)</f>
        <v>1345</v>
      </c>
      <c r="D17" s="201">
        <f>+SUM(D10:D16)</f>
        <v>1345</v>
      </c>
      <c r="E17" s="179">
        <f t="shared" si="0"/>
        <v>70.655200000000008</v>
      </c>
      <c r="F17" s="195">
        <f t="shared" si="0"/>
        <v>0</v>
      </c>
      <c r="G17" s="179">
        <f t="shared" si="0"/>
        <v>185.06822159930002</v>
      </c>
      <c r="H17" s="195">
        <f t="shared" si="0"/>
        <v>0</v>
      </c>
      <c r="I17" s="172">
        <f t="shared" si="0"/>
        <v>11</v>
      </c>
      <c r="J17" s="187">
        <f t="shared" si="0"/>
        <v>0</v>
      </c>
      <c r="K17" s="172">
        <f t="shared" si="0"/>
        <v>99</v>
      </c>
      <c r="L17" s="187">
        <f t="shared" si="0"/>
        <v>0</v>
      </c>
      <c r="M17" s="172">
        <f t="shared" si="0"/>
        <v>52</v>
      </c>
      <c r="N17" s="187">
        <f t="shared" si="0"/>
        <v>0</v>
      </c>
      <c r="O17" s="188">
        <f t="shared" si="0"/>
        <v>1892260.8</v>
      </c>
      <c r="P17" s="187">
        <f t="shared" si="0"/>
        <v>0</v>
      </c>
      <c r="Q17" s="172">
        <f t="shared" si="0"/>
        <v>255</v>
      </c>
      <c r="R17" s="187">
        <f t="shared" si="0"/>
        <v>0</v>
      </c>
      <c r="S17" s="172">
        <f t="shared" si="0"/>
        <v>392</v>
      </c>
      <c r="T17" s="187">
        <f t="shared" si="0"/>
        <v>0</v>
      </c>
      <c r="U17" s="172">
        <f t="shared" si="0"/>
        <v>585</v>
      </c>
      <c r="V17" s="187">
        <f t="shared" si="0"/>
        <v>0</v>
      </c>
      <c r="W17" s="172">
        <f t="shared" si="0"/>
        <v>1</v>
      </c>
      <c r="X17" s="187">
        <f t="shared" ref="X17" si="1">+SUM(X10:X16)</f>
        <v>0</v>
      </c>
      <c r="Y17" s="14"/>
    </row>
    <row r="18" spans="1:25" ht="24.95" customHeight="1" x14ac:dyDescent="0.25">
      <c r="A18" s="113" t="s">
        <v>6</v>
      </c>
      <c r="B18" s="108" t="s">
        <v>46</v>
      </c>
      <c r="C18" s="100">
        <v>60</v>
      </c>
      <c r="D18" s="200">
        <v>60</v>
      </c>
      <c r="E18" s="176">
        <v>6.9833999999999996</v>
      </c>
      <c r="F18" s="194">
        <v>0.31940000000000002</v>
      </c>
      <c r="G18" s="178">
        <v>14.849518164200001</v>
      </c>
      <c r="H18" s="194">
        <v>0.31940000000000002</v>
      </c>
      <c r="I18" s="171">
        <v>0</v>
      </c>
      <c r="J18" s="182"/>
      <c r="K18" s="171">
        <v>0</v>
      </c>
      <c r="L18" s="182"/>
      <c r="M18" s="171">
        <v>0</v>
      </c>
      <c r="N18" s="182"/>
      <c r="O18" s="186">
        <v>23806.199999999997</v>
      </c>
      <c r="P18" s="182">
        <v>15149</v>
      </c>
      <c r="Q18" s="171">
        <v>1</v>
      </c>
      <c r="R18" s="182"/>
      <c r="S18" s="171">
        <v>3</v>
      </c>
      <c r="T18" s="182"/>
      <c r="U18" s="171">
        <v>0</v>
      </c>
      <c r="V18" s="182"/>
      <c r="W18" s="171"/>
      <c r="X18" s="182"/>
      <c r="Y18" s="25"/>
    </row>
    <row r="19" spans="1:25" ht="24.95" customHeight="1" x14ac:dyDescent="0.25">
      <c r="A19" s="105"/>
      <c r="B19" s="108" t="s">
        <v>47</v>
      </c>
      <c r="C19" s="100">
        <v>69</v>
      </c>
      <c r="D19" s="200">
        <v>69</v>
      </c>
      <c r="E19" s="177">
        <v>6.0544000000000002</v>
      </c>
      <c r="F19" s="196"/>
      <c r="G19" s="178">
        <v>9.1356160157000001</v>
      </c>
      <c r="H19" s="196"/>
      <c r="I19" s="184">
        <v>0</v>
      </c>
      <c r="J19" s="185"/>
      <c r="K19" s="184">
        <v>1</v>
      </c>
      <c r="L19" s="185"/>
      <c r="M19" s="184">
        <v>4</v>
      </c>
      <c r="N19" s="185"/>
      <c r="O19" s="186">
        <v>485141.5</v>
      </c>
      <c r="P19" s="185"/>
      <c r="Q19" s="184">
        <v>2</v>
      </c>
      <c r="R19" s="185"/>
      <c r="S19" s="184">
        <v>2</v>
      </c>
      <c r="T19" s="185"/>
      <c r="U19" s="184">
        <v>0</v>
      </c>
      <c r="V19" s="185"/>
      <c r="W19" s="184"/>
      <c r="X19" s="185"/>
      <c r="Y19" s="6"/>
    </row>
    <row r="20" spans="1:25" ht="24.95" customHeight="1" x14ac:dyDescent="0.25">
      <c r="A20" s="109"/>
      <c r="B20" s="110" t="s">
        <v>7</v>
      </c>
      <c r="C20" s="101">
        <f t="shared" ref="C20:W20" si="2">+SUM(C18:C19)</f>
        <v>129</v>
      </c>
      <c r="D20" s="201">
        <f>+SUM(D18:D19)</f>
        <v>129</v>
      </c>
      <c r="E20" s="179">
        <f t="shared" si="2"/>
        <v>13.037800000000001</v>
      </c>
      <c r="F20" s="195">
        <f t="shared" si="2"/>
        <v>0.31940000000000002</v>
      </c>
      <c r="G20" s="179">
        <f t="shared" si="2"/>
        <v>23.985134179900001</v>
      </c>
      <c r="H20" s="195">
        <f t="shared" si="2"/>
        <v>0.31940000000000002</v>
      </c>
      <c r="I20" s="172">
        <f t="shared" si="2"/>
        <v>0</v>
      </c>
      <c r="J20" s="187">
        <f t="shared" si="2"/>
        <v>0</v>
      </c>
      <c r="K20" s="172">
        <f t="shared" si="2"/>
        <v>1</v>
      </c>
      <c r="L20" s="187">
        <f t="shared" si="2"/>
        <v>0</v>
      </c>
      <c r="M20" s="172">
        <f t="shared" si="2"/>
        <v>4</v>
      </c>
      <c r="N20" s="187">
        <f t="shared" si="2"/>
        <v>0</v>
      </c>
      <c r="O20" s="188">
        <f t="shared" si="2"/>
        <v>508947.7</v>
      </c>
      <c r="P20" s="187">
        <f t="shared" si="2"/>
        <v>15149</v>
      </c>
      <c r="Q20" s="172">
        <f t="shared" si="2"/>
        <v>3</v>
      </c>
      <c r="R20" s="187">
        <f t="shared" si="2"/>
        <v>0</v>
      </c>
      <c r="S20" s="172">
        <f t="shared" si="2"/>
        <v>5</v>
      </c>
      <c r="T20" s="187">
        <f t="shared" si="2"/>
        <v>0</v>
      </c>
      <c r="U20" s="172">
        <f t="shared" si="2"/>
        <v>0</v>
      </c>
      <c r="V20" s="187">
        <f t="shared" si="2"/>
        <v>0</v>
      </c>
      <c r="W20" s="172">
        <f t="shared" si="2"/>
        <v>0</v>
      </c>
      <c r="X20" s="187">
        <f t="shared" ref="X20" si="3">+SUM(X18:X19)</f>
        <v>0</v>
      </c>
      <c r="Y20" s="14"/>
    </row>
    <row r="21" spans="1:25" ht="25.5" customHeight="1" x14ac:dyDescent="0.25">
      <c r="A21" s="221" t="s">
        <v>8</v>
      </c>
      <c r="B21" s="222"/>
      <c r="C21" s="102">
        <f>+C20+C17+C9</f>
        <v>1965</v>
      </c>
      <c r="D21" s="202">
        <f>+D20+D17+D9</f>
        <v>1962</v>
      </c>
      <c r="E21" s="180">
        <f>+E20+E17+E9</f>
        <v>89.424500000000009</v>
      </c>
      <c r="F21" s="181">
        <f>F20+F17+F9</f>
        <v>1.6328</v>
      </c>
      <c r="G21" s="180">
        <f>+G20+G17+G9</f>
        <v>231.69296781160003</v>
      </c>
      <c r="H21" s="181">
        <f>H20+H17+H9</f>
        <v>9.2216000000000005</v>
      </c>
      <c r="I21" s="190">
        <f>+I20+I17+I9</f>
        <v>11</v>
      </c>
      <c r="J21" s="191">
        <f>J20+J17+J9</f>
        <v>0</v>
      </c>
      <c r="K21" s="190">
        <f>+K20+K17+K9</f>
        <v>100</v>
      </c>
      <c r="L21" s="191">
        <f>L20+L17+L9</f>
        <v>0</v>
      </c>
      <c r="M21" s="190">
        <f>+M20+M17+M9</f>
        <v>58</v>
      </c>
      <c r="N21" s="191">
        <f>+N20+N17+N9</f>
        <v>1</v>
      </c>
      <c r="O21" s="192">
        <f>+O20+O17+O9</f>
        <v>2895393.5</v>
      </c>
      <c r="P21" s="191">
        <f>P20+P17+P9</f>
        <v>40398</v>
      </c>
      <c r="Q21" s="190">
        <f>+Q20+Q17+Q9</f>
        <v>409</v>
      </c>
      <c r="R21" s="191">
        <f>R20+R17+R9</f>
        <v>14</v>
      </c>
      <c r="S21" s="190">
        <f>+S20+S17+S9</f>
        <v>711</v>
      </c>
      <c r="T21" s="191">
        <f>T20+T17+T9</f>
        <v>18</v>
      </c>
      <c r="U21" s="190">
        <f>+U20+U17+U9</f>
        <v>631</v>
      </c>
      <c r="V21" s="191">
        <f>V20+V17+V9</f>
        <v>30</v>
      </c>
      <c r="W21" s="190">
        <f>+W20+W17+W9</f>
        <v>1</v>
      </c>
      <c r="X21" s="191">
        <f t="shared" ref="X21" si="4">+X20+X17+X9</f>
        <v>0</v>
      </c>
      <c r="Y21" s="26"/>
    </row>
    <row r="22" spans="1:25" ht="21" customHeight="1" x14ac:dyDescent="0.25">
      <c r="A22" s="236" t="s">
        <v>99</v>
      </c>
      <c r="B22" s="237"/>
      <c r="C22" s="237"/>
      <c r="D22" s="252"/>
      <c r="E22" s="250">
        <f>F21/E21</f>
        <v>1.8258978244217187E-2</v>
      </c>
      <c r="F22" s="251"/>
      <c r="G22" s="250">
        <f>H21/G21</f>
        <v>3.9800949019300827E-2</v>
      </c>
      <c r="H22" s="251"/>
      <c r="I22" s="246">
        <f>J21/I21</f>
        <v>0</v>
      </c>
      <c r="J22" s="247"/>
      <c r="K22" s="246">
        <f>L21/K21</f>
        <v>0</v>
      </c>
      <c r="L22" s="247"/>
      <c r="M22" s="246">
        <f>N21/M21</f>
        <v>1.7241379310344827E-2</v>
      </c>
      <c r="N22" s="247"/>
      <c r="O22" s="246">
        <f>P21/O21</f>
        <v>1.3952507664329563E-2</v>
      </c>
      <c r="P22" s="247"/>
      <c r="Q22" s="246">
        <f>R21/Q21</f>
        <v>3.4229828850855744E-2</v>
      </c>
      <c r="R22" s="247"/>
      <c r="S22" s="246">
        <f>T21/S21</f>
        <v>2.5316455696202531E-2</v>
      </c>
      <c r="T22" s="247"/>
      <c r="U22" s="246">
        <f>V21/U21</f>
        <v>4.7543581616481777E-2</v>
      </c>
      <c r="V22" s="247"/>
      <c r="W22" s="246">
        <f>X21/W21</f>
        <v>0</v>
      </c>
      <c r="X22" s="247"/>
      <c r="Y22" s="55"/>
    </row>
    <row r="24" spans="1:25" hidden="1" x14ac:dyDescent="0.25">
      <c r="A24" s="69" t="s">
        <v>105</v>
      </c>
      <c r="B24" s="69"/>
      <c r="C24" s="69"/>
      <c r="D24" s="69"/>
      <c r="E24" s="70" t="s">
        <v>103</v>
      </c>
      <c r="F24" s="69"/>
      <c r="G24" s="70" t="s">
        <v>104</v>
      </c>
      <c r="H24" s="69"/>
      <c r="I24" s="70" t="s">
        <v>106</v>
      </c>
      <c r="J24" s="69"/>
      <c r="K24" s="70" t="s">
        <v>108</v>
      </c>
      <c r="L24" s="69"/>
      <c r="M24" s="70" t="s">
        <v>109</v>
      </c>
      <c r="N24" s="69"/>
      <c r="O24" s="70" t="s">
        <v>110</v>
      </c>
      <c r="P24" s="69"/>
      <c r="Q24" s="70" t="s">
        <v>111</v>
      </c>
      <c r="R24" s="69"/>
      <c r="S24" s="70" t="s">
        <v>112</v>
      </c>
      <c r="T24" s="69"/>
      <c r="U24" s="70" t="s">
        <v>114</v>
      </c>
      <c r="V24" s="69"/>
      <c r="W24" s="70" t="s">
        <v>113</v>
      </c>
      <c r="X24" s="69"/>
      <c r="Y24" s="69"/>
    </row>
    <row r="25" spans="1:25" hidden="1" x14ac:dyDescent="0.25"/>
  </sheetData>
  <mergeCells count="28">
    <mergeCell ref="D3:D5"/>
    <mergeCell ref="A22:D22"/>
    <mergeCell ref="Y3:Y5"/>
    <mergeCell ref="A21:B21"/>
    <mergeCell ref="E4:F4"/>
    <mergeCell ref="G4:H4"/>
    <mergeCell ref="I4:J4"/>
    <mergeCell ref="K4:L4"/>
    <mergeCell ref="M4:N4"/>
    <mergeCell ref="O4:P4"/>
    <mergeCell ref="A3:A5"/>
    <mergeCell ref="B3:B5"/>
    <mergeCell ref="C3:C5"/>
    <mergeCell ref="E3:X3"/>
    <mergeCell ref="Q4:R4"/>
    <mergeCell ref="S4:T4"/>
    <mergeCell ref="S22:T22"/>
    <mergeCell ref="U22:V22"/>
    <mergeCell ref="W22:X22"/>
    <mergeCell ref="W4:X4"/>
    <mergeCell ref="E22:F22"/>
    <mergeCell ref="G22:H22"/>
    <mergeCell ref="I22:J22"/>
    <mergeCell ref="K22:L22"/>
    <mergeCell ref="M22:N22"/>
    <mergeCell ref="O22:P22"/>
    <mergeCell ref="Q22:R22"/>
    <mergeCell ref="U4:V4"/>
  </mergeCells>
  <pageMargins left="0.51181102362204722" right="0.5118110236220472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5"/>
  <sheetViews>
    <sheetView zoomScale="70" zoomScaleNormal="70" workbookViewId="0">
      <selection activeCell="A3" sqref="A3:A4"/>
    </sheetView>
  </sheetViews>
  <sheetFormatPr baseColWidth="10" defaultRowHeight="15" x14ac:dyDescent="0.25"/>
  <cols>
    <col min="1" max="1" width="21.140625" customWidth="1"/>
    <col min="2" max="2" width="19" customWidth="1"/>
    <col min="3" max="3" width="19.85546875" customWidth="1"/>
    <col min="4" max="4" width="9.7109375" customWidth="1"/>
    <col min="5" max="5" width="14.42578125" customWidth="1"/>
    <col min="6" max="6" width="20.140625" customWidth="1"/>
    <col min="7" max="9" width="12.7109375" customWidth="1"/>
    <col min="10" max="10" width="13.7109375" customWidth="1"/>
    <col min="11" max="11" width="10.7109375" customWidth="1"/>
    <col min="12" max="12" width="16.42578125" customWidth="1"/>
    <col min="13" max="13" width="20" customWidth="1"/>
    <col min="14" max="14" width="13.85546875" customWidth="1"/>
    <col min="18" max="18" width="11.42578125" customWidth="1"/>
    <col min="19" max="19" width="7.5703125" customWidth="1"/>
  </cols>
  <sheetData>
    <row r="1" spans="1:13" ht="15.75" x14ac:dyDescent="0.25">
      <c r="A1" s="1" t="s">
        <v>120</v>
      </c>
    </row>
    <row r="3" spans="1:13" ht="24.75" customHeight="1" x14ac:dyDescent="0.25">
      <c r="A3" s="230" t="s">
        <v>0</v>
      </c>
      <c r="B3" s="230" t="s">
        <v>1</v>
      </c>
      <c r="C3" s="223" t="s">
        <v>15</v>
      </c>
      <c r="D3" s="230" t="s">
        <v>50</v>
      </c>
      <c r="E3" s="230" t="s">
        <v>135</v>
      </c>
      <c r="F3" s="259" t="s">
        <v>136</v>
      </c>
      <c r="G3" s="254" t="s">
        <v>87</v>
      </c>
      <c r="H3" s="255"/>
      <c r="I3" s="255"/>
      <c r="J3" s="255"/>
      <c r="K3" s="261"/>
      <c r="L3" s="256" t="s">
        <v>85</v>
      </c>
      <c r="M3" s="240" t="s">
        <v>24</v>
      </c>
    </row>
    <row r="4" spans="1:13" ht="28.5" customHeight="1" x14ac:dyDescent="0.25">
      <c r="A4" s="223"/>
      <c r="B4" s="223"/>
      <c r="C4" s="224"/>
      <c r="D4" s="223"/>
      <c r="E4" s="223"/>
      <c r="F4" s="260"/>
      <c r="G4" s="85" t="s">
        <v>54</v>
      </c>
      <c r="H4" s="90" t="s">
        <v>55</v>
      </c>
      <c r="I4" s="90" t="s">
        <v>86</v>
      </c>
      <c r="J4" s="86" t="s">
        <v>56</v>
      </c>
      <c r="K4" s="91" t="s">
        <v>58</v>
      </c>
      <c r="L4" s="240"/>
      <c r="M4" s="241"/>
    </row>
    <row r="5" spans="1:13" ht="12.75" customHeight="1" x14ac:dyDescent="0.25">
      <c r="A5" s="99">
        <v>1</v>
      </c>
      <c r="B5" s="99">
        <v>2</v>
      </c>
      <c r="C5" s="99">
        <v>3</v>
      </c>
      <c r="D5" s="99">
        <v>4</v>
      </c>
      <c r="E5" s="203">
        <v>5</v>
      </c>
      <c r="F5" s="170">
        <v>6</v>
      </c>
      <c r="G5" s="92">
        <v>7</v>
      </c>
      <c r="H5" s="94">
        <v>8</v>
      </c>
      <c r="I5" s="94">
        <v>9</v>
      </c>
      <c r="J5" s="93" t="s">
        <v>127</v>
      </c>
      <c r="K5" s="95" t="s">
        <v>128</v>
      </c>
      <c r="L5" s="96" t="s">
        <v>129</v>
      </c>
      <c r="M5" s="87"/>
    </row>
    <row r="6" spans="1:13" ht="24.95" customHeight="1" x14ac:dyDescent="0.25">
      <c r="A6" s="105" t="s">
        <v>2</v>
      </c>
      <c r="B6" s="204" t="s">
        <v>17</v>
      </c>
      <c r="C6" s="204" t="s">
        <v>9</v>
      </c>
      <c r="D6" s="205">
        <v>71</v>
      </c>
      <c r="E6" s="206">
        <v>69</v>
      </c>
      <c r="F6" s="171">
        <v>12206277</v>
      </c>
      <c r="G6" s="54">
        <v>8753503</v>
      </c>
      <c r="H6" s="45">
        <v>1180085</v>
      </c>
      <c r="I6" s="45">
        <v>0</v>
      </c>
      <c r="J6" s="75">
        <f>+SUM(G6:I6)</f>
        <v>9933588</v>
      </c>
      <c r="K6" s="47">
        <f>+J6/F6</f>
        <v>0.81380981277092102</v>
      </c>
      <c r="L6" s="97">
        <f>+F6-J6</f>
        <v>2272689</v>
      </c>
      <c r="M6" s="7"/>
    </row>
    <row r="7" spans="1:13" ht="24.95" customHeight="1" x14ac:dyDescent="0.25">
      <c r="A7" s="105"/>
      <c r="B7" s="207" t="s">
        <v>18</v>
      </c>
      <c r="C7" s="207" t="s">
        <v>9</v>
      </c>
      <c r="D7" s="205">
        <v>92</v>
      </c>
      <c r="E7" s="206">
        <v>92</v>
      </c>
      <c r="F7" s="171">
        <v>8825938</v>
      </c>
      <c r="G7" s="48">
        <v>1094110</v>
      </c>
      <c r="H7" s="49">
        <v>85323</v>
      </c>
      <c r="I7" s="49">
        <v>0</v>
      </c>
      <c r="J7" s="46">
        <f>+SUM(G7:I7)</f>
        <v>1179433</v>
      </c>
      <c r="K7" s="47">
        <f>+J7/F7</f>
        <v>0.13363259519838006</v>
      </c>
      <c r="L7" s="97">
        <f>+F7-J7</f>
        <v>7646505</v>
      </c>
      <c r="M7" s="6"/>
    </row>
    <row r="8" spans="1:13" ht="24.95" customHeight="1" x14ac:dyDescent="0.25">
      <c r="A8" s="105"/>
      <c r="B8" s="207" t="s">
        <v>19</v>
      </c>
      <c r="C8" s="207" t="s">
        <v>10</v>
      </c>
      <c r="D8" s="205">
        <v>328</v>
      </c>
      <c r="E8" s="206">
        <v>327</v>
      </c>
      <c r="F8" s="171">
        <v>131098166</v>
      </c>
      <c r="G8" s="48"/>
      <c r="H8" s="49"/>
      <c r="I8" s="49"/>
      <c r="J8" s="46">
        <f>+SUM(G8:I8)</f>
        <v>0</v>
      </c>
      <c r="K8" s="47">
        <f>+J8/F8</f>
        <v>0</v>
      </c>
      <c r="L8" s="97">
        <f>+F8-J8</f>
        <v>131098166</v>
      </c>
      <c r="M8" s="6"/>
    </row>
    <row r="9" spans="1:13" ht="24.95" customHeight="1" x14ac:dyDescent="0.25">
      <c r="A9" s="109"/>
      <c r="B9" s="208" t="s">
        <v>3</v>
      </c>
      <c r="C9" s="209"/>
      <c r="D9" s="210">
        <f>+SUM(D6:D8)</f>
        <v>491</v>
      </c>
      <c r="E9" s="211">
        <f>+SUM(E6:E8)</f>
        <v>488</v>
      </c>
      <c r="F9" s="172">
        <f>+SUM(F6:F8)</f>
        <v>152130381</v>
      </c>
      <c r="G9" s="50">
        <f>+SUM(G6:G8)</f>
        <v>9847613</v>
      </c>
      <c r="H9" s="51">
        <f>SUM(H6:H8)</f>
        <v>1265408</v>
      </c>
      <c r="I9" s="51">
        <f t="shared" ref="I9" si="0">SUM(I6:I8)</f>
        <v>0</v>
      </c>
      <c r="J9" s="52">
        <f>SUM(J6:J8)</f>
        <v>11113021</v>
      </c>
      <c r="K9" s="53">
        <f>+J9/F9</f>
        <v>7.3049320766507511E-2</v>
      </c>
      <c r="L9" s="98">
        <f>+SUM(L6:L8)</f>
        <v>141017360</v>
      </c>
      <c r="M9" s="14"/>
    </row>
    <row r="10" spans="1:13" ht="24.95" customHeight="1" x14ac:dyDescent="0.25">
      <c r="A10" s="113" t="s">
        <v>4</v>
      </c>
      <c r="B10" s="207" t="s">
        <v>25</v>
      </c>
      <c r="C10" s="204" t="s">
        <v>32</v>
      </c>
      <c r="D10" s="205">
        <v>223</v>
      </c>
      <c r="E10" s="206">
        <v>223</v>
      </c>
      <c r="F10" s="171">
        <v>35819885</v>
      </c>
      <c r="G10" s="44"/>
      <c r="H10" s="45"/>
      <c r="I10" s="45"/>
      <c r="J10" s="46">
        <f t="shared" ref="J10:J16" si="1">+SUM(G10:I10)</f>
        <v>0</v>
      </c>
      <c r="K10" s="47">
        <f t="shared" ref="K10:K11" si="2">+J10/F10</f>
        <v>0</v>
      </c>
      <c r="L10" s="97">
        <f t="shared" ref="L10:L16" si="3">+F10-J10</f>
        <v>35819885</v>
      </c>
      <c r="M10" s="25"/>
    </row>
    <row r="11" spans="1:13" ht="24.95" customHeight="1" x14ac:dyDescent="0.25">
      <c r="A11" s="105"/>
      <c r="B11" s="207" t="s">
        <v>26</v>
      </c>
      <c r="C11" s="207" t="s">
        <v>33</v>
      </c>
      <c r="D11" s="205">
        <v>196</v>
      </c>
      <c r="E11" s="206">
        <v>196</v>
      </c>
      <c r="F11" s="171">
        <v>52357426</v>
      </c>
      <c r="G11" s="48"/>
      <c r="H11" s="45"/>
      <c r="I11" s="45"/>
      <c r="J11" s="46">
        <f t="shared" si="1"/>
        <v>0</v>
      </c>
      <c r="K11" s="47">
        <f t="shared" si="2"/>
        <v>0</v>
      </c>
      <c r="L11" s="97">
        <f t="shared" si="3"/>
        <v>52357426</v>
      </c>
      <c r="M11" s="7"/>
    </row>
    <row r="12" spans="1:13" ht="24.95" customHeight="1" x14ac:dyDescent="0.25">
      <c r="A12" s="105"/>
      <c r="B12" s="207" t="s">
        <v>27</v>
      </c>
      <c r="C12" s="207" t="s">
        <v>34</v>
      </c>
      <c r="D12" s="205">
        <v>131</v>
      </c>
      <c r="E12" s="206">
        <v>131</v>
      </c>
      <c r="F12" s="171">
        <v>24016902.192505598</v>
      </c>
      <c r="G12" s="54"/>
      <c r="H12" s="45"/>
      <c r="I12" s="45"/>
      <c r="J12" s="46">
        <f t="shared" si="1"/>
        <v>0</v>
      </c>
      <c r="K12" s="47">
        <f>+J12/F12</f>
        <v>0</v>
      </c>
      <c r="L12" s="97">
        <f t="shared" si="3"/>
        <v>24016902.192505598</v>
      </c>
      <c r="M12" s="7"/>
    </row>
    <row r="13" spans="1:13" ht="24.95" customHeight="1" x14ac:dyDescent="0.25">
      <c r="A13" s="105"/>
      <c r="B13" s="207" t="s">
        <v>28</v>
      </c>
      <c r="C13" s="207" t="s">
        <v>35</v>
      </c>
      <c r="D13" s="205">
        <v>150</v>
      </c>
      <c r="E13" s="206">
        <v>150</v>
      </c>
      <c r="F13" s="171">
        <v>26869135.44810399</v>
      </c>
      <c r="G13" s="54"/>
      <c r="H13" s="45"/>
      <c r="I13" s="45"/>
      <c r="J13" s="46">
        <f t="shared" si="1"/>
        <v>0</v>
      </c>
      <c r="K13" s="47">
        <f t="shared" ref="K13:K19" si="4">+J13/F13</f>
        <v>0</v>
      </c>
      <c r="L13" s="97">
        <f t="shared" si="3"/>
        <v>26869135.44810399</v>
      </c>
      <c r="M13" s="7"/>
    </row>
    <row r="14" spans="1:13" ht="24.95" customHeight="1" x14ac:dyDescent="0.25">
      <c r="A14" s="105"/>
      <c r="B14" s="207" t="s">
        <v>29</v>
      </c>
      <c r="C14" s="207" t="s">
        <v>36</v>
      </c>
      <c r="D14" s="205">
        <v>237</v>
      </c>
      <c r="E14" s="206">
        <v>237</v>
      </c>
      <c r="F14" s="171">
        <v>63169709.611168101</v>
      </c>
      <c r="G14" s="54"/>
      <c r="H14" s="45"/>
      <c r="I14" s="45"/>
      <c r="J14" s="46">
        <f t="shared" si="1"/>
        <v>0</v>
      </c>
      <c r="K14" s="47">
        <f t="shared" si="4"/>
        <v>0</v>
      </c>
      <c r="L14" s="97">
        <f t="shared" si="3"/>
        <v>63169709.611168101</v>
      </c>
      <c r="M14" s="7"/>
    </row>
    <row r="15" spans="1:13" ht="24.95" customHeight="1" x14ac:dyDescent="0.25">
      <c r="A15" s="105"/>
      <c r="B15" s="207" t="s">
        <v>30</v>
      </c>
      <c r="C15" s="207" t="s">
        <v>37</v>
      </c>
      <c r="D15" s="205">
        <v>198</v>
      </c>
      <c r="E15" s="206">
        <v>198</v>
      </c>
      <c r="F15" s="171">
        <v>55074447.886921391</v>
      </c>
      <c r="G15" s="54"/>
      <c r="H15" s="45"/>
      <c r="I15" s="45"/>
      <c r="J15" s="46">
        <f t="shared" si="1"/>
        <v>0</v>
      </c>
      <c r="K15" s="47">
        <f t="shared" si="4"/>
        <v>0</v>
      </c>
      <c r="L15" s="97">
        <f t="shared" si="3"/>
        <v>55074447.886921391</v>
      </c>
      <c r="M15" s="7"/>
    </row>
    <row r="16" spans="1:13" ht="24.95" customHeight="1" x14ac:dyDescent="0.25">
      <c r="A16" s="105"/>
      <c r="B16" s="207" t="s">
        <v>31</v>
      </c>
      <c r="C16" s="207" t="s">
        <v>38</v>
      </c>
      <c r="D16" s="205">
        <v>210</v>
      </c>
      <c r="E16" s="206">
        <v>210</v>
      </c>
      <c r="F16" s="171">
        <v>92861686</v>
      </c>
      <c r="G16" s="48"/>
      <c r="H16" s="49"/>
      <c r="I16" s="49"/>
      <c r="J16" s="46">
        <f t="shared" si="1"/>
        <v>0</v>
      </c>
      <c r="K16" s="47">
        <f t="shared" si="4"/>
        <v>0</v>
      </c>
      <c r="L16" s="97">
        <f t="shared" si="3"/>
        <v>92861686</v>
      </c>
      <c r="M16" s="6"/>
    </row>
    <row r="17" spans="1:13" ht="24.95" customHeight="1" x14ac:dyDescent="0.25">
      <c r="A17" s="109"/>
      <c r="B17" s="208" t="s">
        <v>5</v>
      </c>
      <c r="C17" s="209"/>
      <c r="D17" s="210">
        <f>+SUM(D10:D16)</f>
        <v>1345</v>
      </c>
      <c r="E17" s="211">
        <f>+SUM(E10:E16)</f>
        <v>1345</v>
      </c>
      <c r="F17" s="172">
        <f>+SUM(F10:F16)</f>
        <v>350169192.13869911</v>
      </c>
      <c r="G17" s="50">
        <f>SUM(G10:G16)</f>
        <v>0</v>
      </c>
      <c r="H17" s="51">
        <f>SUM(H10:H16)</f>
        <v>0</v>
      </c>
      <c r="I17" s="51">
        <f t="shared" ref="I17" si="5">SUM(I10:I16)</f>
        <v>0</v>
      </c>
      <c r="J17" s="52">
        <f>SUM(J10:J16)</f>
        <v>0</v>
      </c>
      <c r="K17" s="53">
        <f>+J17/F17</f>
        <v>0</v>
      </c>
      <c r="L17" s="98">
        <f>+SUM(L10:L16)</f>
        <v>350169192.13869911</v>
      </c>
      <c r="M17" s="14"/>
    </row>
    <row r="18" spans="1:13" ht="24.95" customHeight="1" x14ac:dyDescent="0.25">
      <c r="A18" s="113" t="s">
        <v>6</v>
      </c>
      <c r="B18" s="207" t="s">
        <v>46</v>
      </c>
      <c r="C18" s="204" t="s">
        <v>48</v>
      </c>
      <c r="D18" s="205">
        <v>60</v>
      </c>
      <c r="E18" s="206">
        <v>60</v>
      </c>
      <c r="F18" s="171">
        <v>11069993</v>
      </c>
      <c r="G18" s="44">
        <v>453110</v>
      </c>
      <c r="H18" s="45">
        <v>0</v>
      </c>
      <c r="I18" s="45">
        <v>0</v>
      </c>
      <c r="J18" s="46">
        <f>+SUM(G18:I18)</f>
        <v>453110</v>
      </c>
      <c r="K18" s="47">
        <f t="shared" si="4"/>
        <v>4.09313718626561E-2</v>
      </c>
      <c r="L18" s="97">
        <f>+F18-J18</f>
        <v>10616883</v>
      </c>
      <c r="M18" s="25"/>
    </row>
    <row r="19" spans="1:13" ht="24.95" customHeight="1" x14ac:dyDescent="0.25">
      <c r="A19" s="105"/>
      <c r="B19" s="207" t="s">
        <v>47</v>
      </c>
      <c r="C19" s="207" t="s">
        <v>35</v>
      </c>
      <c r="D19" s="205">
        <v>69</v>
      </c>
      <c r="E19" s="206">
        <v>69</v>
      </c>
      <c r="F19" s="171">
        <v>10050862</v>
      </c>
      <c r="G19" s="48"/>
      <c r="H19" s="49"/>
      <c r="I19" s="49"/>
      <c r="J19" s="46">
        <f>+SUM(G19:I19)</f>
        <v>0</v>
      </c>
      <c r="K19" s="47">
        <f t="shared" si="4"/>
        <v>0</v>
      </c>
      <c r="L19" s="97">
        <f>+F19-J19</f>
        <v>10050862</v>
      </c>
      <c r="M19" s="6"/>
    </row>
    <row r="20" spans="1:13" ht="24.95" customHeight="1" x14ac:dyDescent="0.25">
      <c r="A20" s="109"/>
      <c r="B20" s="208" t="s">
        <v>7</v>
      </c>
      <c r="C20" s="207"/>
      <c r="D20" s="210">
        <f>+SUM(D18:D19)</f>
        <v>129</v>
      </c>
      <c r="E20" s="211">
        <f>+SUM(E18:E19)</f>
        <v>129</v>
      </c>
      <c r="F20" s="172">
        <f>+SUM(F18:F19)</f>
        <v>21120855</v>
      </c>
      <c r="G20" s="50">
        <f>SUM(G18:G19)</f>
        <v>453110</v>
      </c>
      <c r="H20" s="51">
        <f>SUM(H18:H19)</f>
        <v>0</v>
      </c>
      <c r="I20" s="51">
        <f t="shared" ref="I20:J20" si="6">SUM(I18:I19)</f>
        <v>0</v>
      </c>
      <c r="J20" s="52">
        <f t="shared" si="6"/>
        <v>453110</v>
      </c>
      <c r="K20" s="53">
        <f>+J20/F20</f>
        <v>2.1453203480635608E-2</v>
      </c>
      <c r="L20" s="98">
        <f>+SUM(L18:L19)</f>
        <v>20667745</v>
      </c>
      <c r="M20" s="14"/>
    </row>
    <row r="21" spans="1:13" ht="24" customHeight="1" x14ac:dyDescent="0.25">
      <c r="A21" s="257" t="s">
        <v>8</v>
      </c>
      <c r="B21" s="258"/>
      <c r="C21" s="173"/>
      <c r="D21" s="139">
        <f t="shared" ref="D21:H21" si="7">+D20+D17+D9</f>
        <v>1965</v>
      </c>
      <c r="E21" s="137">
        <f>+E20+E17+E9</f>
        <v>1962</v>
      </c>
      <c r="F21" s="137">
        <f t="shared" si="7"/>
        <v>523420428.13869911</v>
      </c>
      <c r="G21" s="40">
        <f t="shared" si="7"/>
        <v>10300723</v>
      </c>
      <c r="H21" s="41">
        <f t="shared" si="7"/>
        <v>1265408</v>
      </c>
      <c r="I21" s="41">
        <f t="shared" ref="I21:J21" si="8">+I20+I17+I9</f>
        <v>0</v>
      </c>
      <c r="J21" s="42">
        <f t="shared" si="8"/>
        <v>11566131</v>
      </c>
      <c r="K21" s="43">
        <f>+J21/F21</f>
        <v>2.2097209772896247E-2</v>
      </c>
      <c r="L21" s="22">
        <f>+L20+L17+L9</f>
        <v>511854297.13869911</v>
      </c>
      <c r="M21" s="26"/>
    </row>
    <row r="25" spans="1:13" x14ac:dyDescent="0.25">
      <c r="G25" s="4"/>
      <c r="H25" s="4"/>
      <c r="I25" s="4"/>
      <c r="J25" s="4"/>
    </row>
  </sheetData>
  <mergeCells count="10">
    <mergeCell ref="L3:L4"/>
    <mergeCell ref="M3:M4"/>
    <mergeCell ref="A21:B21"/>
    <mergeCell ref="F3:F4"/>
    <mergeCell ref="G3:K3"/>
    <mergeCell ref="A3:A4"/>
    <mergeCell ref="B3:B4"/>
    <mergeCell ref="C3:C4"/>
    <mergeCell ref="D3:D4"/>
    <mergeCell ref="E3:E4"/>
  </mergeCells>
  <pageMargins left="0.51181102362204722" right="0.51181102362204722" top="0.74803149606299213" bottom="0.74803149606299213" header="0.31496062992125984" footer="0.31496062992125984"/>
  <pageSetup paperSize="9"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33"/>
  <sheetViews>
    <sheetView workbookViewId="0">
      <selection activeCell="A19" sqref="A19:B19"/>
    </sheetView>
  </sheetViews>
  <sheetFormatPr baseColWidth="10" defaultRowHeight="15" x14ac:dyDescent="0.25"/>
  <cols>
    <col min="1" max="1" width="13.42578125" customWidth="1"/>
    <col min="2" max="2" width="18.28515625" customWidth="1"/>
    <col min="3" max="3" width="13.42578125" customWidth="1"/>
    <col min="4" max="4" width="11.85546875" customWidth="1"/>
    <col min="5" max="5" width="10.85546875" customWidth="1"/>
    <col min="6" max="6" width="12.5703125" customWidth="1"/>
    <col min="7" max="7" width="11.85546875" customWidth="1"/>
    <col min="8" max="8" width="15.85546875" customWidth="1"/>
    <col min="10" max="10" width="1.28515625" customWidth="1"/>
    <col min="11" max="11" width="13.28515625" customWidth="1"/>
    <col min="12" max="12" width="17.28515625" customWidth="1"/>
    <col min="13" max="13" width="20.28515625" customWidth="1"/>
    <col min="14" max="14" width="9.28515625" customWidth="1"/>
    <col min="15" max="15" width="10.140625" customWidth="1"/>
    <col min="16" max="16" width="11.5703125" customWidth="1"/>
    <col min="17" max="17" width="10" customWidth="1"/>
    <col min="18" max="18" width="11.28515625" customWidth="1"/>
    <col min="19" max="19" width="10.85546875" customWidth="1"/>
    <col min="20" max="32" width="9.5703125" customWidth="1"/>
  </cols>
  <sheetData>
    <row r="1" spans="1:8" ht="15.75" x14ac:dyDescent="0.25">
      <c r="A1" s="3" t="s">
        <v>131</v>
      </c>
    </row>
    <row r="3" spans="1:8" ht="33.75" customHeight="1" x14ac:dyDescent="0.25">
      <c r="A3" s="240" t="s">
        <v>60</v>
      </c>
      <c r="B3" s="240" t="s">
        <v>61</v>
      </c>
      <c r="C3" s="240" t="s">
        <v>70</v>
      </c>
      <c r="D3" s="254" t="s">
        <v>71</v>
      </c>
      <c r="E3" s="255"/>
      <c r="F3" s="255"/>
      <c r="G3" s="261"/>
      <c r="H3" s="240" t="s">
        <v>72</v>
      </c>
    </row>
    <row r="4" spans="1:8" ht="45" customHeight="1" x14ac:dyDescent="0.25">
      <c r="A4" s="241"/>
      <c r="B4" s="241"/>
      <c r="C4" s="262"/>
      <c r="D4" s="27" t="s">
        <v>73</v>
      </c>
      <c r="E4" s="27" t="s">
        <v>74</v>
      </c>
      <c r="F4" s="27" t="s">
        <v>75</v>
      </c>
      <c r="G4" s="27" t="s">
        <v>71</v>
      </c>
      <c r="H4" s="262"/>
    </row>
    <row r="5" spans="1:8" ht="17.25" customHeight="1" x14ac:dyDescent="0.25">
      <c r="A5" s="253"/>
      <c r="B5" s="253"/>
      <c r="C5" s="28" t="s">
        <v>76</v>
      </c>
      <c r="D5" s="28" t="s">
        <v>77</v>
      </c>
      <c r="E5" s="28" t="s">
        <v>78</v>
      </c>
      <c r="F5" s="28" t="s">
        <v>79</v>
      </c>
      <c r="G5" s="29" t="s">
        <v>80</v>
      </c>
      <c r="H5" s="29" t="s">
        <v>81</v>
      </c>
    </row>
    <row r="6" spans="1:8" ht="15.75" x14ac:dyDescent="0.25">
      <c r="A6" s="5" t="s">
        <v>10</v>
      </c>
      <c r="B6" s="25" t="s">
        <v>10</v>
      </c>
      <c r="C6" s="72">
        <v>20</v>
      </c>
      <c r="D6" s="30">
        <v>20</v>
      </c>
      <c r="E6" s="30">
        <v>0</v>
      </c>
      <c r="F6" s="30">
        <v>0</v>
      </c>
      <c r="G6" s="31">
        <f>+D6+E6</f>
        <v>20</v>
      </c>
      <c r="H6" s="32"/>
    </row>
    <row r="7" spans="1:8" ht="15.75" x14ac:dyDescent="0.25">
      <c r="A7" s="5"/>
      <c r="B7" s="6" t="s">
        <v>62</v>
      </c>
      <c r="C7" s="73">
        <v>3</v>
      </c>
      <c r="D7" s="33">
        <v>3</v>
      </c>
      <c r="E7" s="33">
        <v>0</v>
      </c>
      <c r="F7" s="33">
        <v>0</v>
      </c>
      <c r="G7" s="33">
        <f>+D7+E7</f>
        <v>3</v>
      </c>
      <c r="H7" s="32"/>
    </row>
    <row r="8" spans="1:8" ht="15.75" x14ac:dyDescent="0.25">
      <c r="A8" s="5"/>
      <c r="B8" s="6" t="s">
        <v>63</v>
      </c>
      <c r="C8" s="73">
        <v>0</v>
      </c>
      <c r="D8" s="33">
        <v>0</v>
      </c>
      <c r="E8" s="33">
        <v>0</v>
      </c>
      <c r="F8" s="33">
        <v>0</v>
      </c>
      <c r="G8" s="33">
        <f t="shared" ref="G8:G17" si="0">+D8+E8</f>
        <v>0</v>
      </c>
      <c r="H8" s="32"/>
    </row>
    <row r="9" spans="1:8" ht="15.75" x14ac:dyDescent="0.25">
      <c r="A9" s="5"/>
      <c r="B9" s="6" t="s">
        <v>64</v>
      </c>
      <c r="C9" s="73">
        <v>81</v>
      </c>
      <c r="D9" s="33">
        <v>81</v>
      </c>
      <c r="E9" s="33">
        <v>0</v>
      </c>
      <c r="F9" s="33">
        <v>0</v>
      </c>
      <c r="G9" s="33">
        <f t="shared" si="0"/>
        <v>81</v>
      </c>
      <c r="H9" s="32"/>
    </row>
    <row r="10" spans="1:8" ht="15.75" x14ac:dyDescent="0.25">
      <c r="A10" s="13"/>
      <c r="B10" s="14" t="s">
        <v>65</v>
      </c>
      <c r="C10" s="74">
        <f>SUM(C6:C9)</f>
        <v>104</v>
      </c>
      <c r="D10" s="34">
        <f>SUM(D6:D9)</f>
        <v>104</v>
      </c>
      <c r="E10" s="34">
        <f>SUM(E6:E9)</f>
        <v>0</v>
      </c>
      <c r="F10" s="34">
        <f>SUM(F6:F9)</f>
        <v>0</v>
      </c>
      <c r="G10" s="34">
        <f>SUM(G6:G9)</f>
        <v>104</v>
      </c>
      <c r="H10" s="35">
        <f>+(D10+E10)/C10</f>
        <v>1</v>
      </c>
    </row>
    <row r="11" spans="1:8" ht="15.75" x14ac:dyDescent="0.25">
      <c r="A11" s="18" t="s">
        <v>34</v>
      </c>
      <c r="B11" s="25" t="s">
        <v>34</v>
      </c>
      <c r="C11" s="72">
        <v>1</v>
      </c>
      <c r="D11" s="30">
        <v>1</v>
      </c>
      <c r="E11" s="30">
        <v>0</v>
      </c>
      <c r="F11" s="30">
        <v>0</v>
      </c>
      <c r="G11" s="33">
        <f t="shared" si="0"/>
        <v>1</v>
      </c>
      <c r="H11" s="36"/>
    </row>
    <row r="12" spans="1:8" ht="15.75" x14ac:dyDescent="0.25">
      <c r="A12" s="13"/>
      <c r="B12" s="14" t="s">
        <v>66</v>
      </c>
      <c r="C12" s="74">
        <f>SUM(C11)</f>
        <v>1</v>
      </c>
      <c r="D12" s="34">
        <f>SUM(D11)</f>
        <v>1</v>
      </c>
      <c r="E12" s="34">
        <f>SUM(E11)</f>
        <v>0</v>
      </c>
      <c r="F12" s="34">
        <f>SUM(F11)</f>
        <v>0</v>
      </c>
      <c r="G12" s="34">
        <f>SUM(G11)</f>
        <v>1</v>
      </c>
      <c r="H12" s="35">
        <f t="shared" ref="H12:H18" si="1">+(D12+E12)/C12</f>
        <v>1</v>
      </c>
    </row>
    <row r="13" spans="1:8" ht="15.75" x14ac:dyDescent="0.25">
      <c r="A13" s="18" t="s">
        <v>67</v>
      </c>
      <c r="B13" s="25" t="s">
        <v>67</v>
      </c>
      <c r="C13" s="72">
        <v>0</v>
      </c>
      <c r="D13" s="30">
        <v>0</v>
      </c>
      <c r="E13" s="30">
        <v>0</v>
      </c>
      <c r="F13" s="30">
        <v>0</v>
      </c>
      <c r="G13" s="33">
        <f t="shared" si="0"/>
        <v>0</v>
      </c>
      <c r="H13" s="36"/>
    </row>
    <row r="14" spans="1:8" ht="15.75" x14ac:dyDescent="0.25">
      <c r="A14" s="5"/>
      <c r="B14" s="6" t="s">
        <v>82</v>
      </c>
      <c r="C14" s="73">
        <v>55</v>
      </c>
      <c r="D14" s="33">
        <v>55</v>
      </c>
      <c r="E14" s="33">
        <v>0</v>
      </c>
      <c r="F14" s="33">
        <v>0</v>
      </c>
      <c r="G14" s="33">
        <f t="shared" si="0"/>
        <v>55</v>
      </c>
      <c r="H14" s="32"/>
    </row>
    <row r="15" spans="1:8" ht="15.75" x14ac:dyDescent="0.25">
      <c r="A15" s="13"/>
      <c r="B15" s="14" t="s">
        <v>68</v>
      </c>
      <c r="C15" s="74">
        <f>SUM(C13:C14)</f>
        <v>55</v>
      </c>
      <c r="D15" s="34">
        <f>SUM(D13:D14)</f>
        <v>55</v>
      </c>
      <c r="E15" s="34">
        <f>SUM(E13:E14)</f>
        <v>0</v>
      </c>
      <c r="F15" s="34">
        <f>SUM(F13:F14)</f>
        <v>0</v>
      </c>
      <c r="G15" s="34">
        <f>SUM(G13:G14)</f>
        <v>55</v>
      </c>
      <c r="H15" s="35">
        <f t="shared" si="1"/>
        <v>1</v>
      </c>
    </row>
    <row r="16" spans="1:8" ht="15.75" x14ac:dyDescent="0.25">
      <c r="A16" s="18" t="s">
        <v>38</v>
      </c>
      <c r="B16" s="25" t="s">
        <v>38</v>
      </c>
      <c r="C16" s="72">
        <v>1</v>
      </c>
      <c r="D16" s="30">
        <v>1</v>
      </c>
      <c r="E16" s="30">
        <v>0</v>
      </c>
      <c r="F16" s="30">
        <v>0</v>
      </c>
      <c r="G16" s="33">
        <f t="shared" si="0"/>
        <v>1</v>
      </c>
      <c r="H16" s="36"/>
    </row>
    <row r="17" spans="1:8" ht="15.75" x14ac:dyDescent="0.25">
      <c r="A17" s="5"/>
      <c r="B17" s="6" t="s">
        <v>37</v>
      </c>
      <c r="C17" s="73">
        <v>26</v>
      </c>
      <c r="D17" s="33">
        <v>26</v>
      </c>
      <c r="E17" s="33">
        <v>0</v>
      </c>
      <c r="F17" s="33">
        <v>0</v>
      </c>
      <c r="G17" s="33">
        <f t="shared" si="0"/>
        <v>26</v>
      </c>
      <c r="H17" s="32"/>
    </row>
    <row r="18" spans="1:8" ht="15.75" x14ac:dyDescent="0.25">
      <c r="A18" s="13"/>
      <c r="B18" s="14" t="s">
        <v>69</v>
      </c>
      <c r="C18" s="74">
        <f>SUM(C16:C17)</f>
        <v>27</v>
      </c>
      <c r="D18" s="34">
        <f>SUM(D16:D17)</f>
        <v>27</v>
      </c>
      <c r="E18" s="34">
        <f>SUM(E16:E17)</f>
        <v>0</v>
      </c>
      <c r="F18" s="34">
        <f>SUM(F16:F17)</f>
        <v>0</v>
      </c>
      <c r="G18" s="34">
        <f>SUM(G16:G17)</f>
        <v>27</v>
      </c>
      <c r="H18" s="37">
        <f t="shared" si="1"/>
        <v>1</v>
      </c>
    </row>
    <row r="19" spans="1:8" ht="20.25" customHeight="1" x14ac:dyDescent="0.25">
      <c r="A19" s="233" t="s">
        <v>8</v>
      </c>
      <c r="B19" s="235"/>
      <c r="C19" s="26">
        <f>+C18+C15+C12+C10</f>
        <v>187</v>
      </c>
      <c r="D19" s="26">
        <f>+D18+D15+D12+D10</f>
        <v>187</v>
      </c>
      <c r="E19" s="26">
        <f>+E18+E15+E12+E10</f>
        <v>0</v>
      </c>
      <c r="F19" s="26">
        <f>+F18+F15+F12+F10</f>
        <v>0</v>
      </c>
      <c r="G19" s="26">
        <f>+G18+G15+G12+G10</f>
        <v>187</v>
      </c>
      <c r="H19" s="38">
        <f>(D19+E19)/C19</f>
        <v>1</v>
      </c>
    </row>
    <row r="20" spans="1:8" x14ac:dyDescent="0.25">
      <c r="A20" s="2" t="s">
        <v>83</v>
      </c>
    </row>
    <row r="21" spans="1:8" ht="15" customHeight="1" x14ac:dyDescent="0.25"/>
    <row r="22" spans="1:8" ht="23.25" customHeight="1" x14ac:dyDescent="0.25"/>
    <row r="23" spans="1:8" ht="28.5" customHeight="1" x14ac:dyDescent="0.25"/>
    <row r="24" spans="1:8" ht="28.5" customHeight="1" x14ac:dyDescent="0.25"/>
    <row r="25" spans="1:8" ht="26.25" customHeight="1" x14ac:dyDescent="0.25"/>
    <row r="26" spans="1:8" ht="24" customHeight="1" x14ac:dyDescent="0.25"/>
    <row r="28" spans="1:8" ht="25.5" customHeight="1" x14ac:dyDescent="0.25"/>
    <row r="42" ht="29.25" customHeight="1" x14ac:dyDescent="0.25"/>
    <row r="43" ht="30" customHeight="1" x14ac:dyDescent="0.25"/>
    <row r="44" ht="29.25" customHeight="1" x14ac:dyDescent="0.25"/>
    <row r="50" ht="33" customHeight="1" x14ac:dyDescent="0.25"/>
    <row r="62" ht="30" customHeight="1" x14ac:dyDescent="0.25"/>
    <row r="63" ht="21" customHeight="1" x14ac:dyDescent="0.25"/>
    <row r="64" ht="27.75" customHeight="1" x14ac:dyDescent="0.25"/>
    <row r="81" ht="15" customHeight="1" x14ac:dyDescent="0.25"/>
    <row r="82" ht="22.5" customHeight="1" x14ac:dyDescent="0.25"/>
    <row r="83" ht="23.25" customHeight="1" x14ac:dyDescent="0.25"/>
    <row r="103" ht="16.5" customHeight="1" x14ac:dyDescent="0.25"/>
    <row r="111" ht="35.25" customHeight="1" x14ac:dyDescent="0.25"/>
    <row r="133" ht="33" customHeight="1" x14ac:dyDescent="0.25"/>
  </sheetData>
  <mergeCells count="6">
    <mergeCell ref="H3:H4"/>
    <mergeCell ref="A19:B19"/>
    <mergeCell ref="A3:A5"/>
    <mergeCell ref="B3:B5"/>
    <mergeCell ref="C3:C4"/>
    <mergeCell ref="D3:G3"/>
  </mergeCells>
  <pageMargins left="0.51181102362204722" right="0.51181102362204722" top="0.55118110236220474" bottom="0.55118110236220474" header="0.31496062992125984" footer="0.31496062992125984"/>
  <pageSetup paperSize="9" scale="85" orientation="portrait" r:id="rId1"/>
  <headerFooter>
    <oddFooter>&amp;R&amp;P/&amp;N</oddFooter>
  </headerFooter>
  <rowBreaks count="4" manualBreakCount="4">
    <brk id="39" max="16383" man="1"/>
    <brk id="59" max="16383" man="1"/>
    <brk id="78" max="16383" man="1"/>
    <brk id="10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Page garde</vt:lpstr>
      <vt:lpstr>Dossiers compensation</vt:lpstr>
      <vt:lpstr>PAP indemnisées par catégorie</vt:lpstr>
      <vt:lpstr>Biens impactés compensés</vt:lpstr>
      <vt:lpstr>Montant compensations PAP</vt:lpstr>
      <vt:lpstr>MGP</vt:lpstr>
      <vt:lpstr>Tableau2_TauxResolutionPlaintes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Cifope 009</dc:creator>
  <cp:lastModifiedBy>User</cp:lastModifiedBy>
  <cp:lastPrinted>2021-03-31T14:36:45Z</cp:lastPrinted>
  <dcterms:created xsi:type="dcterms:W3CDTF">2021-01-23T12:16:28Z</dcterms:created>
  <dcterms:modified xsi:type="dcterms:W3CDTF">2021-06-01T14:47:29Z</dcterms:modified>
</cp:coreProperties>
</file>