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NSMI\Desktop\СНО ИС\Сметы\"/>
    </mc:Choice>
  </mc:AlternateContent>
  <bookViews>
    <workbookView xWindow="0" yWindow="0" windowWidth="25200" windowHeight="12930"/>
  </bookViews>
  <sheets>
    <sheet name="Смета" sheetId="1" r:id="rId1"/>
    <sheet name="Дорожная карт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C3" i="1" l="1"/>
  <c r="K6" i="1" s="1"/>
  <c r="J20" i="1"/>
  <c r="E15" i="1"/>
  <c r="C8" i="1"/>
  <c r="C7" i="1"/>
  <c r="E3" i="1"/>
  <c r="F14" i="1"/>
  <c r="C17" i="2" s="1"/>
  <c r="E16" i="1"/>
  <c r="E17" i="1"/>
  <c r="E18" i="1"/>
  <c r="C24" i="2"/>
  <c r="C38" i="2"/>
  <c r="C33" i="2"/>
  <c r="I3" i="1"/>
  <c r="K13" i="1"/>
  <c r="K12" i="1"/>
  <c r="K11" i="1"/>
  <c r="I21" i="1"/>
  <c r="I20" i="1"/>
  <c r="G13" i="1"/>
  <c r="G12" i="1"/>
  <c r="G11" i="1"/>
  <c r="H10" i="1"/>
  <c r="C9" i="1"/>
  <c r="C6" i="1"/>
  <c r="K8" i="1" l="1"/>
  <c r="C12" i="2"/>
  <c r="E14" i="1"/>
  <c r="C19" i="2"/>
  <c r="K16" i="1"/>
  <c r="K10" i="1"/>
  <c r="K25" i="1" s="1"/>
  <c r="K9" i="1"/>
  <c r="K7" i="1"/>
  <c r="G10" i="1"/>
  <c r="C5" i="1"/>
  <c r="K5" i="1" l="1"/>
  <c r="K23" i="1" s="1"/>
  <c r="E12" i="2"/>
  <c r="E17" i="2"/>
  <c r="E19" i="2"/>
  <c r="E24" i="2"/>
  <c r="E5" i="2"/>
  <c r="E38" i="2"/>
  <c r="E33" i="2"/>
  <c r="K18" i="1"/>
  <c r="K15" i="1"/>
  <c r="K17" i="1"/>
  <c r="J19" i="1"/>
  <c r="I19" i="1"/>
  <c r="D5" i="1"/>
  <c r="D5" i="2" l="1"/>
  <c r="C5" i="2"/>
  <c r="C31" i="2"/>
  <c r="C26" i="2"/>
  <c r="E31" i="2"/>
  <c r="E26" i="2"/>
  <c r="K21" i="1"/>
  <c r="K20" i="1"/>
  <c r="K14" i="1"/>
  <c r="K24" i="1" s="1"/>
  <c r="D10" i="2"/>
  <c r="D38" i="2" l="1"/>
  <c r="D33" i="2"/>
  <c r="D19" i="2"/>
  <c r="D24" i="2"/>
  <c r="D12" i="2"/>
  <c r="D17" i="2"/>
  <c r="C10" i="2"/>
  <c r="E10" i="2"/>
  <c r="K19" i="1"/>
  <c r="F25" i="1" l="1"/>
  <c r="L22" i="1"/>
  <c r="K26" i="1" s="1"/>
  <c r="D31" i="2"/>
  <c r="D26" i="2"/>
  <c r="K22" i="1" l="1"/>
  <c r="F23" i="1"/>
</calcChain>
</file>

<file path=xl/sharedStrings.xml><?xml version="1.0" encoding="utf-8"?>
<sst xmlns="http://schemas.openxmlformats.org/spreadsheetml/2006/main" count="83" uniqueCount="69">
  <si>
    <t>Спецификация на разработку</t>
  </si>
  <si>
    <t>Ставка специалиста (рублей / час)</t>
  </si>
  <si>
    <t>ИТОГО:</t>
  </si>
  <si>
    <t>ИП Хорошко Максим Болеславович</t>
  </si>
  <si>
    <t>Дизайнер</t>
  </si>
  <si>
    <t>Стоимость(руб)</t>
  </si>
  <si>
    <t>Подготовка дизайна и адаптация под мобильные устройства</t>
  </si>
  <si>
    <t>Итерации согласования дизайна</t>
  </si>
  <si>
    <t>Дни</t>
  </si>
  <si>
    <t>Часы</t>
  </si>
  <si>
    <t>Подготовка технической документации</t>
  </si>
  <si>
    <t>Сбор требований</t>
  </si>
  <si>
    <t>Создание ТЗ для команды</t>
  </si>
  <si>
    <t>Планирование и тайминг разработки</t>
  </si>
  <si>
    <t>Разработка мобильного приложения (Android)</t>
  </si>
  <si>
    <t>Пользовательские страницы</t>
  </si>
  <si>
    <t xml:space="preserve"> Тестирование, исправление ошибок </t>
  </si>
  <si>
    <t>PM</t>
  </si>
  <si>
    <t>Выгрузка на прод</t>
  </si>
  <si>
    <t>Стоимость</t>
  </si>
  <si>
    <t>Итоговый расчет</t>
  </si>
  <si>
    <t>Кол-во дней:</t>
  </si>
  <si>
    <t>Наименование общего процесса</t>
  </si>
  <si>
    <t>Кол-во часов и стоимость разработки</t>
  </si>
  <si>
    <t>Ответственные исполнители</t>
  </si>
  <si>
    <t>Описание процесса</t>
  </si>
  <si>
    <t>Комментарий/Риски</t>
  </si>
  <si>
    <t>Что необходимо от заказчика на данном этапе</t>
  </si>
  <si>
    <t>Анализ существующего дизайна сайта, создание макетов страниц для мобильных устройств, адаптация под мобильные и планшетные экраны.</t>
  </si>
  <si>
    <t>Возможные задержки из-за необходимости правок по пожеланиям заказчика.</t>
  </si>
  <si>
    <t>Предоставить доступ к текущему дизайну и материалы, оперативно согласовать правки.</t>
  </si>
  <si>
    <t>Дизайнеры, PM</t>
  </si>
  <si>
    <t>Разработчики (Android), PM</t>
  </si>
  <si>
    <t>Возможные риски с API или изменениями в функционале.</t>
  </si>
  <si>
    <t>Настройка конфигурации проекта, реализация всех ключевых страниц: авторизация, главная, категории, оформление заказа и др.</t>
  </si>
  <si>
    <t>Предоставить доступ к API и документацию, оперативно уточнять функциональные изменения.</t>
  </si>
  <si>
    <t>Разработка мобильного приложения (IOS)</t>
  </si>
  <si>
    <t>Разработчики (IOS), PM</t>
  </si>
  <si>
    <t>Адаптация проекта под iOS, перенос функционала с Android, настройка взаимодействия с API</t>
  </si>
  <si>
    <t>Возможные изменения требований или особенности платформы.</t>
  </si>
  <si>
    <t>Учет требований Apple.</t>
  </si>
  <si>
    <t>Тестирование, исправление ошибок</t>
  </si>
  <si>
    <t>Первичное тестирование на устройствах, исправление багов, финальная проверка перед публикацией.</t>
  </si>
  <si>
    <t>Риски с обнаружением критических ошибок, требующих значительных правок.</t>
  </si>
  <si>
    <t>Предоставить доступ к тестовым данным, согласование исправленных багов.</t>
  </si>
  <si>
    <t>Разработчики, PM</t>
  </si>
  <si>
    <t>Настройка окружения, публикация приложения в Play Market и App Store, настройка аналитики.</t>
  </si>
  <si>
    <t>Возможные задержки из-за согласования в маркетплейсах.</t>
  </si>
  <si>
    <t>Обеспечить корректные данные для публикации, учет требований маркетплейсов: описание и медиа файлы</t>
  </si>
  <si>
    <t>Дорожная карта на разработку мобильного приложения (Android, IOS)</t>
  </si>
  <si>
    <t>Сроки по кол-во дней</t>
  </si>
  <si>
    <t>Расчет с учетом рисков</t>
  </si>
  <si>
    <t>Верстальщик</t>
  </si>
  <si>
    <t>Создание библиотеки компонентов (шапка, футер, карточки, модальные окна)</t>
  </si>
  <si>
    <t>Верстка страниц</t>
  </si>
  <si>
    <t>Базовая верстка  (настройка архиктектуры и верстка шаблонных элементов)</t>
  </si>
  <si>
    <t>Адаптивная верстка</t>
  </si>
  <si>
    <t>Кроссбраузерная проверка</t>
  </si>
  <si>
    <t>Проверка на мобильных устройствах</t>
  </si>
  <si>
    <t xml:space="preserve">Реализация нтерактивности </t>
  </si>
  <si>
    <t>Дизайн проект:</t>
  </si>
  <si>
    <t>Составление ТЗ и тайминг:</t>
  </si>
  <si>
    <t>Верстка страниц:</t>
  </si>
  <si>
    <t>Кол-во раб часов:</t>
  </si>
  <si>
    <t>Тестировщик</t>
  </si>
  <si>
    <t xml:space="preserve">Итого(с учетом доп затрат): </t>
  </si>
  <si>
    <t>Смета на разработку верстки и адапитв дизайна</t>
  </si>
  <si>
    <t>Анализ существующего дизайна, конвертация из Canva в Figma</t>
  </si>
  <si>
    <t>Разработка адаптированного дизайна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</si>
</sst>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6"/>
      <color rgb="FF000000"/>
      <name val="Times New Roman"/>
      <family val="1"/>
      <charset val="204"/>
    </font>
    <font>
      <b/>
      <sz val="6"/>
      <color rgb="FFFFFFFF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sz val="6"/>
      <name val="Times New Roman"/>
      <family val="1"/>
      <charset val="204"/>
    </font>
    <font>
      <b/>
      <sz val="6"/>
      <name val="Times New Roman"/>
      <family val="1"/>
      <charset val="204"/>
    </font>
    <font>
      <sz val="6"/>
      <color rgb="FFFFFFFF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6"/>
      <color theme="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EFEFEF"/>
      </patternFill>
    </fill>
    <fill>
      <patternFill patternType="solid">
        <fgColor rgb="FFFFFFFF"/>
        <bgColor rgb="FFF3F3F3"/>
      </patternFill>
    </fill>
    <fill>
      <patternFill patternType="solid">
        <fgColor rgb="FF000000"/>
        <bgColor rgb="FF0033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4" tint="0.39997558519241921"/>
        <bgColor rgb="FFF3F3F3"/>
      </patternFill>
    </fill>
    <fill>
      <patternFill patternType="solid">
        <fgColor theme="4" tint="0.39997558519241921"/>
        <bgColor rgb="FFEFEFE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8" fillId="4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wrapText="1"/>
    </xf>
    <xf numFmtId="1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wrapText="1"/>
    </xf>
    <xf numFmtId="3" fontId="14" fillId="1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/>
    <xf numFmtId="1" fontId="14" fillId="12" borderId="1" xfId="0" applyNumberFormat="1" applyFont="1" applyFill="1" applyBorder="1" applyAlignment="1">
      <alignment vertical="center"/>
    </xf>
    <xf numFmtId="0" fontId="3" fillId="7" borderId="0" xfId="0" applyFont="1" applyFill="1" applyAlignment="1">
      <alignment wrapText="1"/>
    </xf>
    <xf numFmtId="1" fontId="3" fillId="1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" fontId="3" fillId="10" borderId="1" xfId="0" applyNumberFormat="1" applyFont="1" applyFill="1" applyBorder="1" applyAlignment="1">
      <alignment horizontal="center" vertical="center"/>
    </xf>
    <xf numFmtId="1" fontId="9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9" fillId="11" borderId="5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20" fillId="11" borderId="8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20" fillId="11" borderId="11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3" fontId="20" fillId="11" borderId="9" xfId="0" applyNumberFormat="1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1" fontId="20" fillId="11" borderId="1" xfId="0" applyNumberFormat="1" applyFont="1" applyFill="1" applyBorder="1" applyAlignment="1">
      <alignment horizontal="right"/>
    </xf>
    <xf numFmtId="1" fontId="3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13" fillId="1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12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3" fillId="5" borderId="1" xfId="0" applyNumberFormat="1" applyFont="1" applyFill="1" applyBorder="1" applyAlignment="1">
      <alignment horizontal="center" vertical="center" wrapText="1"/>
    </xf>
    <xf numFmtId="1" fontId="16" fillId="5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EFEFEF"/>
        </patternFill>
      </fill>
    </dxf>
    <dxf>
      <fill>
        <patternFill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tabSelected="1" topLeftCell="B2" zoomScale="140" zoomScaleNormal="136" workbookViewId="0">
      <selection activeCell="G18" sqref="G18"/>
    </sheetView>
  </sheetViews>
  <sheetFormatPr defaultRowHeight="14.5" x14ac:dyDescent="0.35"/>
  <cols>
    <col min="1" max="1" width="9" customWidth="1"/>
    <col min="2" max="2" width="43" customWidth="1"/>
    <col min="3" max="12" width="6.81640625" customWidth="1"/>
    <col min="13" max="14" width="14.7265625" customWidth="1"/>
    <col min="15" max="15" width="6.81640625" customWidth="1"/>
    <col min="16" max="16" width="32.36328125" customWidth="1"/>
  </cols>
  <sheetData>
    <row r="1" spans="2:12" ht="92.15" customHeight="1" x14ac:dyDescent="0.35">
      <c r="B1" s="8" t="s">
        <v>3</v>
      </c>
      <c r="C1" s="39" t="s">
        <v>66</v>
      </c>
      <c r="D1" s="40"/>
      <c r="E1" s="40"/>
      <c r="F1" s="40"/>
      <c r="G1" s="40"/>
      <c r="H1" s="40"/>
      <c r="I1" s="40"/>
      <c r="J1" s="40"/>
      <c r="K1" s="40"/>
      <c r="L1" s="41"/>
    </row>
    <row r="2" spans="2:12" ht="24.65" customHeight="1" x14ac:dyDescent="0.35">
      <c r="B2" s="3" t="s">
        <v>0</v>
      </c>
      <c r="C2" s="38" t="s">
        <v>4</v>
      </c>
      <c r="D2" s="38"/>
      <c r="E2" s="42" t="s">
        <v>52</v>
      </c>
      <c r="F2" s="43"/>
      <c r="G2" s="38" t="s">
        <v>17</v>
      </c>
      <c r="H2" s="38"/>
      <c r="I2" s="38" t="s">
        <v>64</v>
      </c>
      <c r="J2" s="38"/>
      <c r="K2" s="38" t="s">
        <v>5</v>
      </c>
      <c r="L2" s="38"/>
    </row>
    <row r="3" spans="2:12" ht="15" customHeight="1" x14ac:dyDescent="0.35">
      <c r="B3" s="4" t="s">
        <v>1</v>
      </c>
      <c r="C3" s="44">
        <f>1000</f>
        <v>1000</v>
      </c>
      <c r="D3" s="44"/>
      <c r="E3" s="45">
        <f>900</f>
        <v>900</v>
      </c>
      <c r="F3" s="46"/>
      <c r="G3" s="44">
        <v>1200</v>
      </c>
      <c r="H3" s="44"/>
      <c r="I3" s="44">
        <f>400</f>
        <v>400</v>
      </c>
      <c r="J3" s="44"/>
      <c r="K3" s="44"/>
      <c r="L3" s="44"/>
    </row>
    <row r="4" spans="2:12" x14ac:dyDescent="0.35">
      <c r="B4" s="17"/>
      <c r="C4" s="18" t="s">
        <v>8</v>
      </c>
      <c r="D4" s="18" t="s">
        <v>9</v>
      </c>
      <c r="E4" s="18" t="s">
        <v>8</v>
      </c>
      <c r="F4" s="18" t="s">
        <v>9</v>
      </c>
      <c r="G4" s="18" t="s">
        <v>8</v>
      </c>
      <c r="H4" s="18" t="s">
        <v>9</v>
      </c>
      <c r="I4" s="18" t="s">
        <v>8</v>
      </c>
      <c r="J4" s="18" t="s">
        <v>9</v>
      </c>
      <c r="K4" s="18"/>
      <c r="L4" s="18"/>
    </row>
    <row r="5" spans="2:12" ht="15" customHeight="1" x14ac:dyDescent="0.35">
      <c r="B5" s="13" t="s">
        <v>6</v>
      </c>
      <c r="C5" s="14">
        <f>SUM(C6:C9)</f>
        <v>6</v>
      </c>
      <c r="D5" s="14">
        <f>SUM(D6:D9)</f>
        <v>48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23">
        <f>SUM(K6:L9)</f>
        <v>48000</v>
      </c>
      <c r="L5" s="23"/>
    </row>
    <row r="6" spans="2:12" ht="15" customHeight="1" x14ac:dyDescent="0.35">
      <c r="B6" s="5" t="s">
        <v>67</v>
      </c>
      <c r="C6" s="9">
        <f>D6/8</f>
        <v>2.375</v>
      </c>
      <c r="D6" s="9">
        <v>19</v>
      </c>
      <c r="E6" s="21"/>
      <c r="F6" s="21"/>
      <c r="G6" s="21"/>
      <c r="H6" s="21"/>
      <c r="I6" s="21"/>
      <c r="J6" s="21"/>
      <c r="K6" s="37">
        <f>D6*C3</f>
        <v>19000</v>
      </c>
      <c r="L6" s="37"/>
    </row>
    <row r="7" spans="2:12" ht="15" customHeight="1" x14ac:dyDescent="0.35">
      <c r="B7" s="5" t="s">
        <v>68</v>
      </c>
      <c r="C7" s="9">
        <f>D7/8</f>
        <v>2</v>
      </c>
      <c r="D7" s="9">
        <v>16</v>
      </c>
      <c r="E7" s="21"/>
      <c r="F7" s="21"/>
      <c r="G7" s="21"/>
      <c r="H7" s="21"/>
      <c r="I7" s="21"/>
      <c r="J7" s="21"/>
      <c r="K7" s="37">
        <f>D7*C3</f>
        <v>16000</v>
      </c>
      <c r="L7" s="37"/>
    </row>
    <row r="8" spans="2:12" ht="15" customHeight="1" x14ac:dyDescent="0.35">
      <c r="B8" s="5" t="s">
        <v>53</v>
      </c>
      <c r="C8" s="9">
        <f>D8/8</f>
        <v>1.125</v>
      </c>
      <c r="D8" s="9">
        <v>9</v>
      </c>
      <c r="E8" s="21"/>
      <c r="F8" s="21"/>
      <c r="G8" s="21"/>
      <c r="H8" s="21"/>
      <c r="I8" s="21"/>
      <c r="J8" s="21"/>
      <c r="K8" s="37">
        <f>D8*C3</f>
        <v>9000</v>
      </c>
      <c r="L8" s="37"/>
    </row>
    <row r="9" spans="2:12" ht="15" customHeight="1" x14ac:dyDescent="0.35">
      <c r="B9" s="6" t="s">
        <v>7</v>
      </c>
      <c r="C9" s="9">
        <f>D9/8</f>
        <v>0.5</v>
      </c>
      <c r="D9" s="11">
        <v>4</v>
      </c>
      <c r="E9" s="21"/>
      <c r="F9" s="21"/>
      <c r="G9" s="21"/>
      <c r="H9" s="21"/>
      <c r="I9" s="21"/>
      <c r="J9" s="21"/>
      <c r="K9" s="37">
        <f>D9*C3</f>
        <v>4000</v>
      </c>
      <c r="L9" s="37"/>
    </row>
    <row r="10" spans="2:12" ht="15" customHeight="1" x14ac:dyDescent="0.35">
      <c r="B10" s="15" t="s">
        <v>10</v>
      </c>
      <c r="C10" s="14">
        <v>0</v>
      </c>
      <c r="D10" s="14">
        <v>0</v>
      </c>
      <c r="E10" s="14">
        <v>0</v>
      </c>
      <c r="F10" s="14">
        <v>0</v>
      </c>
      <c r="G10" s="14">
        <f>SUM(G11:G13)</f>
        <v>1.875</v>
      </c>
      <c r="H10" s="14">
        <f>SUM(H11:H13)</f>
        <v>15</v>
      </c>
      <c r="I10" s="14">
        <v>0</v>
      </c>
      <c r="J10" s="14">
        <v>0</v>
      </c>
      <c r="K10" s="23">
        <f>SUM(K11:L13)</f>
        <v>18000</v>
      </c>
      <c r="L10" s="23"/>
    </row>
    <row r="11" spans="2:12" ht="15" customHeight="1" x14ac:dyDescent="0.35">
      <c r="B11" s="5" t="s">
        <v>11</v>
      </c>
      <c r="C11" s="21"/>
      <c r="D11" s="21"/>
      <c r="E11" s="21"/>
      <c r="F11" s="21"/>
      <c r="G11" s="9">
        <f>H11/8</f>
        <v>0.625</v>
      </c>
      <c r="H11" s="11">
        <v>5</v>
      </c>
      <c r="I11" s="21"/>
      <c r="J11" s="21"/>
      <c r="K11" s="37">
        <f>H11*G3</f>
        <v>6000</v>
      </c>
      <c r="L11" s="37"/>
    </row>
    <row r="12" spans="2:12" ht="15" customHeight="1" x14ac:dyDescent="0.35">
      <c r="B12" s="7" t="s">
        <v>12</v>
      </c>
      <c r="C12" s="21"/>
      <c r="D12" s="21"/>
      <c r="E12" s="21"/>
      <c r="F12" s="21"/>
      <c r="G12" s="9">
        <f>H12/8</f>
        <v>0.875</v>
      </c>
      <c r="H12" s="11">
        <v>7</v>
      </c>
      <c r="I12" s="21"/>
      <c r="J12" s="21"/>
      <c r="K12" s="37">
        <f>H12*G3</f>
        <v>8400</v>
      </c>
      <c r="L12" s="37"/>
    </row>
    <row r="13" spans="2:12" ht="15" customHeight="1" x14ac:dyDescent="0.35">
      <c r="B13" s="7" t="s">
        <v>13</v>
      </c>
      <c r="C13" s="21"/>
      <c r="D13" s="21"/>
      <c r="E13" s="21"/>
      <c r="F13" s="21"/>
      <c r="G13" s="9">
        <f>H13/8</f>
        <v>0.375</v>
      </c>
      <c r="H13" s="11">
        <v>3</v>
      </c>
      <c r="I13" s="21"/>
      <c r="J13" s="21"/>
      <c r="K13" s="37">
        <f>H13*G3</f>
        <v>3600</v>
      </c>
      <c r="L13" s="37"/>
    </row>
    <row r="14" spans="2:12" ht="15" customHeight="1" x14ac:dyDescent="0.35">
      <c r="B14" s="15" t="s">
        <v>54</v>
      </c>
      <c r="C14" s="14">
        <v>0</v>
      </c>
      <c r="D14" s="14">
        <v>0</v>
      </c>
      <c r="E14" s="14">
        <f>SUM(E15:E18)</f>
        <v>5.375</v>
      </c>
      <c r="F14" s="14">
        <f>SUM(F15:F18)</f>
        <v>43</v>
      </c>
      <c r="G14" s="14">
        <v>0</v>
      </c>
      <c r="H14" s="14">
        <v>0</v>
      </c>
      <c r="I14" s="14">
        <v>0</v>
      </c>
      <c r="J14" s="14">
        <v>0</v>
      </c>
      <c r="K14" s="23">
        <f>SUM(K15:L18)</f>
        <v>38700</v>
      </c>
      <c r="L14" s="23"/>
    </row>
    <row r="15" spans="2:12" ht="15" customHeight="1" x14ac:dyDescent="0.35">
      <c r="B15" s="5" t="s">
        <v>55</v>
      </c>
      <c r="C15" s="21"/>
      <c r="D15" s="21"/>
      <c r="E15" s="9">
        <f>F15/8</f>
        <v>1.75</v>
      </c>
      <c r="F15" s="11">
        <v>14</v>
      </c>
      <c r="G15" s="21"/>
      <c r="H15" s="21"/>
      <c r="I15" s="21"/>
      <c r="J15" s="21"/>
      <c r="K15" s="37">
        <f>SUM(F15*E3)</f>
        <v>12600</v>
      </c>
      <c r="L15" s="37"/>
    </row>
    <row r="16" spans="2:12" ht="15" customHeight="1" x14ac:dyDescent="0.35">
      <c r="B16" s="7" t="s">
        <v>56</v>
      </c>
      <c r="C16" s="21"/>
      <c r="D16" s="21"/>
      <c r="E16" s="9">
        <f t="shared" ref="E16:E18" si="0">F16/8</f>
        <v>0.875</v>
      </c>
      <c r="F16" s="12">
        <v>7</v>
      </c>
      <c r="G16" s="21"/>
      <c r="H16" s="21"/>
      <c r="I16" s="21"/>
      <c r="J16" s="21"/>
      <c r="K16" s="37">
        <f>SUM(F16*E3)</f>
        <v>6300</v>
      </c>
      <c r="L16" s="37"/>
    </row>
    <row r="17" spans="2:12" ht="15" customHeight="1" x14ac:dyDescent="0.35">
      <c r="B17" s="5" t="s">
        <v>15</v>
      </c>
      <c r="C17" s="21"/>
      <c r="D17" s="21"/>
      <c r="E17" s="9">
        <f t="shared" si="0"/>
        <v>2</v>
      </c>
      <c r="F17" s="10">
        <v>16</v>
      </c>
      <c r="G17" s="21"/>
      <c r="H17" s="21"/>
      <c r="I17" s="21"/>
      <c r="J17" s="21"/>
      <c r="K17" s="37">
        <f>SUM(F17*E3)</f>
        <v>14400</v>
      </c>
      <c r="L17" s="37"/>
    </row>
    <row r="18" spans="2:12" ht="15" customHeight="1" x14ac:dyDescent="0.35">
      <c r="B18" s="5" t="s">
        <v>59</v>
      </c>
      <c r="C18" s="21"/>
      <c r="D18" s="21"/>
      <c r="E18" s="9">
        <f t="shared" si="0"/>
        <v>0.75</v>
      </c>
      <c r="F18" s="10">
        <v>6</v>
      </c>
      <c r="G18" s="21"/>
      <c r="H18" s="21"/>
      <c r="I18" s="21"/>
      <c r="J18" s="21"/>
      <c r="K18" s="37">
        <f>SUM(F18*E3)</f>
        <v>5400</v>
      </c>
      <c r="L18" s="37"/>
    </row>
    <row r="19" spans="2:12" ht="15" customHeight="1" x14ac:dyDescent="0.35">
      <c r="B19" s="13" t="s">
        <v>16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f>SUM(I20:I21)</f>
        <v>0.25</v>
      </c>
      <c r="J19" s="14">
        <f>SUM(J20:J21)</f>
        <v>2</v>
      </c>
      <c r="K19" s="23">
        <f>SUM(K20:L21)</f>
        <v>800</v>
      </c>
      <c r="L19" s="23"/>
    </row>
    <row r="20" spans="2:12" ht="15" customHeight="1" x14ac:dyDescent="0.35">
      <c r="B20" s="5" t="s">
        <v>57</v>
      </c>
      <c r="C20" s="21"/>
      <c r="D20" s="21"/>
      <c r="E20" s="21"/>
      <c r="F20" s="21"/>
      <c r="G20" s="21"/>
      <c r="H20" s="21"/>
      <c r="I20" s="9">
        <f>J20/8</f>
        <v>0.125</v>
      </c>
      <c r="J20" s="10">
        <f>1</f>
        <v>1</v>
      </c>
      <c r="K20" s="37">
        <f>SUM(J20*I3)</f>
        <v>400</v>
      </c>
      <c r="L20" s="37"/>
    </row>
    <row r="21" spans="2:12" ht="15" customHeight="1" x14ac:dyDescent="0.35">
      <c r="B21" s="5" t="s">
        <v>58</v>
      </c>
      <c r="C21" s="21"/>
      <c r="D21" s="21"/>
      <c r="E21" s="21"/>
      <c r="F21" s="21"/>
      <c r="G21" s="21"/>
      <c r="H21" s="21"/>
      <c r="I21" s="9">
        <f>J21/8</f>
        <v>0.125</v>
      </c>
      <c r="J21" s="10">
        <v>1</v>
      </c>
      <c r="K21" s="37">
        <f>SUM(J21*I3)</f>
        <v>400</v>
      </c>
      <c r="L21" s="37"/>
    </row>
    <row r="22" spans="2:12" ht="15" customHeight="1" x14ac:dyDescent="0.35">
      <c r="B22" s="2" t="s">
        <v>2</v>
      </c>
      <c r="C22" s="16">
        <f>C5</f>
        <v>6</v>
      </c>
      <c r="D22" s="16">
        <f>D5</f>
        <v>48</v>
      </c>
      <c r="E22" s="16">
        <f>E14</f>
        <v>5.375</v>
      </c>
      <c r="F22" s="16">
        <f>F14</f>
        <v>43</v>
      </c>
      <c r="G22" s="16">
        <f>G10</f>
        <v>1.875</v>
      </c>
      <c r="H22" s="16">
        <f>H10</f>
        <v>15</v>
      </c>
      <c r="I22" s="16">
        <f>I19</f>
        <v>0.25</v>
      </c>
      <c r="J22" s="16">
        <f>J19</f>
        <v>2</v>
      </c>
      <c r="K22" s="19">
        <f>C22+E22+G22+I22</f>
        <v>13.5</v>
      </c>
      <c r="L22" s="19">
        <f>D22*C3+F22*E3+H22*G3+J22*I3</f>
        <v>105500</v>
      </c>
    </row>
    <row r="23" spans="2:12" ht="15" customHeight="1" x14ac:dyDescent="0.35">
      <c r="B23" s="26" t="s">
        <v>20</v>
      </c>
      <c r="C23" s="29" t="s">
        <v>21</v>
      </c>
      <c r="D23" s="30"/>
      <c r="E23" s="30"/>
      <c r="F23" s="33">
        <f>C22+E22+G22+I22</f>
        <v>13.5</v>
      </c>
      <c r="G23" s="34"/>
      <c r="H23" s="36" t="s">
        <v>60</v>
      </c>
      <c r="I23" s="36"/>
      <c r="J23" s="36"/>
      <c r="K23" s="24">
        <f>K5</f>
        <v>48000</v>
      </c>
      <c r="L23" s="25"/>
    </row>
    <row r="24" spans="2:12" ht="15" customHeight="1" x14ac:dyDescent="0.35">
      <c r="B24" s="27"/>
      <c r="C24" s="31"/>
      <c r="D24" s="32"/>
      <c r="E24" s="32"/>
      <c r="F24" s="32"/>
      <c r="G24" s="35"/>
      <c r="H24" s="36" t="s">
        <v>62</v>
      </c>
      <c r="I24" s="36"/>
      <c r="J24" s="36"/>
      <c r="K24" s="24">
        <f>K14</f>
        <v>38700</v>
      </c>
      <c r="L24" s="25"/>
    </row>
    <row r="25" spans="2:12" ht="15" customHeight="1" x14ac:dyDescent="0.35">
      <c r="B25" s="27"/>
      <c r="C25" s="29" t="s">
        <v>63</v>
      </c>
      <c r="D25" s="30"/>
      <c r="E25" s="30"/>
      <c r="F25" s="33">
        <f>D22+F22+H22+J22</f>
        <v>108</v>
      </c>
      <c r="G25" s="34"/>
      <c r="H25" s="36" t="s">
        <v>61</v>
      </c>
      <c r="I25" s="36"/>
      <c r="J25" s="36"/>
      <c r="K25" s="24">
        <f>K10</f>
        <v>18000</v>
      </c>
      <c r="L25" s="25"/>
    </row>
    <row r="26" spans="2:12" ht="15" customHeight="1" x14ac:dyDescent="0.35">
      <c r="B26" s="28"/>
      <c r="C26" s="31"/>
      <c r="D26" s="32"/>
      <c r="E26" s="32"/>
      <c r="F26" s="32"/>
      <c r="G26" s="35"/>
      <c r="H26" s="36" t="s">
        <v>65</v>
      </c>
      <c r="I26" s="36"/>
      <c r="J26" s="36"/>
      <c r="K26" s="24">
        <f>L22</f>
        <v>105500</v>
      </c>
      <c r="L26" s="25"/>
    </row>
    <row r="27" spans="2:12" ht="15" customHeight="1" x14ac:dyDescent="0.35">
      <c r="B27" s="1"/>
    </row>
    <row r="28" spans="2:12" ht="15" customHeight="1" x14ac:dyDescent="0.35"/>
    <row r="29" spans="2:12" ht="15" customHeight="1" x14ac:dyDescent="0.35"/>
    <row r="30" spans="2:12" ht="15" customHeight="1" x14ac:dyDescent="0.35"/>
    <row r="31" spans="2:12" ht="15" customHeight="1" x14ac:dyDescent="0.35"/>
    <row r="32" spans="2:12" ht="15" customHeight="1" x14ac:dyDescent="0.35"/>
  </sheetData>
  <mergeCells count="41">
    <mergeCell ref="C1:L1"/>
    <mergeCell ref="K11:L11"/>
    <mergeCell ref="C2:D2"/>
    <mergeCell ref="E2:F2"/>
    <mergeCell ref="G2:H2"/>
    <mergeCell ref="C3:D3"/>
    <mergeCell ref="E3:F3"/>
    <mergeCell ref="G3:H3"/>
    <mergeCell ref="I3:J3"/>
    <mergeCell ref="K2:L2"/>
    <mergeCell ref="K3:L3"/>
    <mergeCell ref="K5:L5"/>
    <mergeCell ref="K6:L6"/>
    <mergeCell ref="K7:L7"/>
    <mergeCell ref="K9:L9"/>
    <mergeCell ref="K10:L10"/>
    <mergeCell ref="K14:L14"/>
    <mergeCell ref="K8:L8"/>
    <mergeCell ref="K16:L16"/>
    <mergeCell ref="I2:J2"/>
    <mergeCell ref="K18:L18"/>
    <mergeCell ref="K17:L17"/>
    <mergeCell ref="K12:L12"/>
    <mergeCell ref="K13:L13"/>
    <mergeCell ref="K15:L15"/>
    <mergeCell ref="K19:L19"/>
    <mergeCell ref="K24:L24"/>
    <mergeCell ref="B23:B26"/>
    <mergeCell ref="C23:E24"/>
    <mergeCell ref="F23:G24"/>
    <mergeCell ref="C25:E26"/>
    <mergeCell ref="F25:G26"/>
    <mergeCell ref="H25:J25"/>
    <mergeCell ref="K25:L25"/>
    <mergeCell ref="H26:J26"/>
    <mergeCell ref="K26:L26"/>
    <mergeCell ref="K20:L20"/>
    <mergeCell ref="K21:L21"/>
    <mergeCell ref="H23:J23"/>
    <mergeCell ref="H24:J24"/>
    <mergeCell ref="K23:L23"/>
  </mergeCells>
  <conditionalFormatting sqref="D9 F15:F16">
    <cfRule type="expression" dxfId="1" priority="31">
      <formula>LEN(TRIM(#REF!))&gt;0</formula>
    </cfRule>
  </conditionalFormatting>
  <conditionalFormatting sqref="H11:H13">
    <cfRule type="expression" dxfId="0" priority="2">
      <formula>LEN(TRIM(#REF!))&gt;0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topLeftCell="A10" zoomScale="130" zoomScaleNormal="130" workbookViewId="0">
      <selection activeCell="D12" sqref="D12:D13"/>
    </sheetView>
  </sheetViews>
  <sheetFormatPr defaultRowHeight="14.5" x14ac:dyDescent="0.35"/>
  <cols>
    <col min="1" max="1" width="9" customWidth="1"/>
    <col min="2" max="2" width="43" customWidth="1"/>
    <col min="3" max="12" width="6.81640625" customWidth="1"/>
  </cols>
  <sheetData>
    <row r="1" spans="2:16" ht="92.15" customHeight="1" x14ac:dyDescent="0.35">
      <c r="B1" s="8" t="s">
        <v>3</v>
      </c>
      <c r="C1" s="61" t="s">
        <v>49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22"/>
      <c r="P1" s="22"/>
    </row>
    <row r="2" spans="2:16" ht="24.65" customHeight="1" x14ac:dyDescent="0.35">
      <c r="B2" s="3"/>
      <c r="C2" s="38" t="s">
        <v>23</v>
      </c>
      <c r="D2" s="38"/>
      <c r="E2" s="38" t="s">
        <v>50</v>
      </c>
      <c r="F2" s="38"/>
      <c r="G2" s="38" t="s">
        <v>24</v>
      </c>
      <c r="H2" s="38"/>
      <c r="I2" s="38" t="s">
        <v>25</v>
      </c>
      <c r="J2" s="38"/>
      <c r="K2" s="38" t="s">
        <v>26</v>
      </c>
      <c r="L2" s="38"/>
      <c r="M2" s="38" t="s">
        <v>27</v>
      </c>
      <c r="N2" s="38"/>
    </row>
    <row r="3" spans="2:16" ht="15" customHeight="1" x14ac:dyDescent="0.35">
      <c r="B3" s="62" t="s">
        <v>22</v>
      </c>
      <c r="C3" s="56" t="s">
        <v>9</v>
      </c>
      <c r="D3" s="56" t="s">
        <v>19</v>
      </c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2:16" ht="15" customHeight="1" x14ac:dyDescent="0.35">
      <c r="B4" s="62"/>
      <c r="C4" s="56"/>
      <c r="D4" s="56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2:16" ht="17.25" customHeight="1" x14ac:dyDescent="0.35">
      <c r="B5" s="52" t="s">
        <v>6</v>
      </c>
      <c r="C5" s="59">
        <f>Смета!D5</f>
        <v>48</v>
      </c>
      <c r="D5" s="59">
        <f>Смета!K5</f>
        <v>48000</v>
      </c>
      <c r="E5" s="58">
        <f>Смета!C5</f>
        <v>6</v>
      </c>
      <c r="F5" s="58"/>
      <c r="G5" s="57" t="s">
        <v>31</v>
      </c>
      <c r="H5" s="57"/>
      <c r="I5" s="53" t="s">
        <v>28</v>
      </c>
      <c r="J5" s="53"/>
      <c r="K5" s="54" t="s">
        <v>29</v>
      </c>
      <c r="L5" s="55"/>
      <c r="M5" s="54" t="s">
        <v>30</v>
      </c>
      <c r="N5" s="55"/>
    </row>
    <row r="6" spans="2:16" ht="15" customHeight="1" x14ac:dyDescent="0.35">
      <c r="B6" s="52"/>
      <c r="C6" s="60"/>
      <c r="D6" s="60"/>
      <c r="E6" s="58"/>
      <c r="F6" s="58"/>
      <c r="G6" s="57"/>
      <c r="H6" s="57"/>
      <c r="I6" s="53"/>
      <c r="J6" s="53"/>
      <c r="K6" s="55"/>
      <c r="L6" s="55"/>
      <c r="M6" s="55"/>
      <c r="N6" s="55"/>
    </row>
    <row r="7" spans="2:16" ht="15" customHeight="1" x14ac:dyDescent="0.35">
      <c r="B7" s="52"/>
      <c r="C7" s="47" t="s">
        <v>51</v>
      </c>
      <c r="D7" s="47"/>
      <c r="E7" s="47"/>
      <c r="F7" s="47"/>
      <c r="G7" s="47"/>
      <c r="H7" s="47"/>
      <c r="I7" s="53"/>
      <c r="J7" s="53"/>
      <c r="K7" s="55"/>
      <c r="L7" s="55"/>
      <c r="M7" s="55"/>
      <c r="N7" s="55"/>
    </row>
    <row r="8" spans="2:16" ht="15" customHeight="1" x14ac:dyDescent="0.35">
      <c r="B8" s="52"/>
      <c r="C8" s="47"/>
      <c r="D8" s="47"/>
      <c r="E8" s="47"/>
      <c r="F8" s="47"/>
      <c r="G8" s="47"/>
      <c r="H8" s="47"/>
      <c r="I8" s="53"/>
      <c r="J8" s="53"/>
      <c r="K8" s="55"/>
      <c r="L8" s="55"/>
      <c r="M8" s="55"/>
      <c r="N8" s="55"/>
    </row>
    <row r="9" spans="2:16" ht="15" customHeight="1" x14ac:dyDescent="0.35">
      <c r="B9" s="52"/>
      <c r="C9" s="47"/>
      <c r="D9" s="47"/>
      <c r="E9" s="47"/>
      <c r="F9" s="47"/>
      <c r="G9" s="47"/>
      <c r="H9" s="47"/>
      <c r="I9" s="53"/>
      <c r="J9" s="53"/>
      <c r="K9" s="55"/>
      <c r="L9" s="55"/>
      <c r="M9" s="55"/>
      <c r="N9" s="55"/>
    </row>
    <row r="10" spans="2:16" ht="15" customHeight="1" x14ac:dyDescent="0.35">
      <c r="B10" s="52"/>
      <c r="C10" s="48" t="e">
        <f>Смета!D5+Смета!#REF!</f>
        <v>#REF!</v>
      </c>
      <c r="D10" s="48" t="e">
        <f>Смета!K5+Смета!#REF!*Смета!C3</f>
        <v>#REF!</v>
      </c>
      <c r="E10" s="48" t="e">
        <f>Смета!C5+Смета!#REF!</f>
        <v>#REF!</v>
      </c>
      <c r="F10" s="47"/>
      <c r="G10" s="51"/>
      <c r="H10" s="51"/>
      <c r="I10" s="53"/>
      <c r="J10" s="53"/>
      <c r="K10" s="55"/>
      <c r="L10" s="55"/>
      <c r="M10" s="55"/>
      <c r="N10" s="55"/>
    </row>
    <row r="11" spans="2:16" ht="15" customHeight="1" x14ac:dyDescent="0.35">
      <c r="B11" s="52"/>
      <c r="C11" s="47"/>
      <c r="D11" s="47"/>
      <c r="E11" s="47"/>
      <c r="F11" s="47"/>
      <c r="G11" s="51"/>
      <c r="H11" s="51"/>
      <c r="I11" s="53"/>
      <c r="J11" s="53"/>
      <c r="K11" s="55"/>
      <c r="L11" s="55"/>
      <c r="M11" s="55"/>
      <c r="N11" s="55"/>
    </row>
    <row r="12" spans="2:16" ht="15" customHeight="1" x14ac:dyDescent="0.35">
      <c r="B12" s="52" t="s">
        <v>14</v>
      </c>
      <c r="C12" s="48">
        <f>Смета!F14</f>
        <v>43</v>
      </c>
      <c r="D12" s="49">
        <f>Смета!K14</f>
        <v>38700</v>
      </c>
      <c r="E12" s="58">
        <f>Смета!E14</f>
        <v>5.375</v>
      </c>
      <c r="F12" s="58"/>
      <c r="G12" s="57" t="s">
        <v>32</v>
      </c>
      <c r="H12" s="57"/>
      <c r="I12" s="53" t="s">
        <v>34</v>
      </c>
      <c r="J12" s="53"/>
      <c r="K12" s="54" t="s">
        <v>33</v>
      </c>
      <c r="L12" s="55"/>
      <c r="M12" s="54" t="s">
        <v>35</v>
      </c>
      <c r="N12" s="55"/>
    </row>
    <row r="13" spans="2:16" ht="15" customHeight="1" x14ac:dyDescent="0.35">
      <c r="B13" s="52"/>
      <c r="C13" s="47"/>
      <c r="D13" s="50"/>
      <c r="E13" s="58"/>
      <c r="F13" s="58"/>
      <c r="G13" s="57"/>
      <c r="H13" s="57"/>
      <c r="I13" s="53"/>
      <c r="J13" s="53"/>
      <c r="K13" s="55"/>
      <c r="L13" s="55"/>
      <c r="M13" s="55"/>
      <c r="N13" s="55"/>
    </row>
    <row r="14" spans="2:16" ht="15" customHeight="1" x14ac:dyDescent="0.35">
      <c r="B14" s="52"/>
      <c r="C14" s="47" t="s">
        <v>51</v>
      </c>
      <c r="D14" s="47"/>
      <c r="E14" s="47"/>
      <c r="F14" s="47"/>
      <c r="G14" s="47"/>
      <c r="H14" s="47"/>
      <c r="I14" s="53"/>
      <c r="J14" s="53"/>
      <c r="K14" s="55"/>
      <c r="L14" s="55"/>
      <c r="M14" s="55"/>
      <c r="N14" s="55"/>
    </row>
    <row r="15" spans="2:16" ht="15" customHeight="1" x14ac:dyDescent="0.35">
      <c r="B15" s="52"/>
      <c r="C15" s="47"/>
      <c r="D15" s="47"/>
      <c r="E15" s="47"/>
      <c r="F15" s="47"/>
      <c r="G15" s="47"/>
      <c r="H15" s="47"/>
      <c r="I15" s="53"/>
      <c r="J15" s="53"/>
      <c r="K15" s="55"/>
      <c r="L15" s="55"/>
      <c r="M15" s="55"/>
      <c r="N15" s="55"/>
    </row>
    <row r="16" spans="2:16" ht="15" customHeight="1" x14ac:dyDescent="0.35">
      <c r="B16" s="52"/>
      <c r="C16" s="47"/>
      <c r="D16" s="47"/>
      <c r="E16" s="47"/>
      <c r="F16" s="47"/>
      <c r="G16" s="47"/>
      <c r="H16" s="47"/>
      <c r="I16" s="53"/>
      <c r="J16" s="53"/>
      <c r="K16" s="55"/>
      <c r="L16" s="55"/>
      <c r="M16" s="55"/>
      <c r="N16" s="55"/>
    </row>
    <row r="17" spans="2:14" ht="15" customHeight="1" x14ac:dyDescent="0.35">
      <c r="B17" s="52"/>
      <c r="C17" s="48">
        <f>Смета!F14+Смета!F14/6</f>
        <v>50.166666666666664</v>
      </c>
      <c r="D17" s="49">
        <f>Смета!K14+Смета!K14/6</f>
        <v>45150</v>
      </c>
      <c r="E17" s="48">
        <f>Смета!E14+Смета!E14/6</f>
        <v>6.270833333333333</v>
      </c>
      <c r="F17" s="47"/>
      <c r="G17" s="51"/>
      <c r="H17" s="51"/>
      <c r="I17" s="53"/>
      <c r="J17" s="53"/>
      <c r="K17" s="55"/>
      <c r="L17" s="55"/>
      <c r="M17" s="55"/>
      <c r="N17" s="55"/>
    </row>
    <row r="18" spans="2:14" ht="15" customHeight="1" x14ac:dyDescent="0.35">
      <c r="B18" s="52"/>
      <c r="C18" s="47"/>
      <c r="D18" s="50"/>
      <c r="E18" s="47"/>
      <c r="F18" s="47"/>
      <c r="G18" s="51"/>
      <c r="H18" s="51"/>
      <c r="I18" s="53"/>
      <c r="J18" s="53"/>
      <c r="K18" s="55"/>
      <c r="L18" s="55"/>
      <c r="M18" s="55"/>
      <c r="N18" s="55"/>
    </row>
    <row r="19" spans="2:14" ht="15" customHeight="1" x14ac:dyDescent="0.35">
      <c r="B19" s="52" t="s">
        <v>36</v>
      </c>
      <c r="C19" s="48" t="e">
        <f>Смета!#REF!</f>
        <v>#REF!</v>
      </c>
      <c r="D19" s="48" t="e">
        <f>Смета!#REF!</f>
        <v>#REF!</v>
      </c>
      <c r="E19" s="58" t="e">
        <f>Смета!#REF!</f>
        <v>#REF!</v>
      </c>
      <c r="F19" s="58"/>
      <c r="G19" s="57" t="s">
        <v>37</v>
      </c>
      <c r="H19" s="57"/>
      <c r="I19" s="53" t="s">
        <v>38</v>
      </c>
      <c r="J19" s="53"/>
      <c r="K19" s="54" t="s">
        <v>39</v>
      </c>
      <c r="L19" s="55"/>
      <c r="M19" s="54" t="s">
        <v>40</v>
      </c>
      <c r="N19" s="55"/>
    </row>
    <row r="20" spans="2:14" ht="15" customHeight="1" x14ac:dyDescent="0.35">
      <c r="B20" s="52"/>
      <c r="C20" s="47"/>
      <c r="D20" s="47"/>
      <c r="E20" s="58"/>
      <c r="F20" s="58"/>
      <c r="G20" s="57"/>
      <c r="H20" s="57"/>
      <c r="I20" s="53"/>
      <c r="J20" s="53"/>
      <c r="K20" s="55"/>
      <c r="L20" s="55"/>
      <c r="M20" s="55"/>
      <c r="N20" s="55"/>
    </row>
    <row r="21" spans="2:14" ht="15" customHeight="1" x14ac:dyDescent="0.35">
      <c r="B21" s="52"/>
      <c r="C21" s="47" t="s">
        <v>51</v>
      </c>
      <c r="D21" s="47"/>
      <c r="E21" s="47"/>
      <c r="F21" s="47"/>
      <c r="G21" s="47"/>
      <c r="H21" s="47"/>
      <c r="I21" s="53"/>
      <c r="J21" s="53"/>
      <c r="K21" s="55"/>
      <c r="L21" s="55"/>
      <c r="M21" s="55"/>
      <c r="N21" s="55"/>
    </row>
    <row r="22" spans="2:14" ht="15" customHeight="1" x14ac:dyDescent="0.35">
      <c r="B22" s="52"/>
      <c r="C22" s="47"/>
      <c r="D22" s="47"/>
      <c r="E22" s="47"/>
      <c r="F22" s="47"/>
      <c r="G22" s="47"/>
      <c r="H22" s="47"/>
      <c r="I22" s="53"/>
      <c r="J22" s="53"/>
      <c r="K22" s="55"/>
      <c r="L22" s="55"/>
      <c r="M22" s="55"/>
      <c r="N22" s="55"/>
    </row>
    <row r="23" spans="2:14" ht="15" customHeight="1" x14ac:dyDescent="0.35">
      <c r="B23" s="52"/>
      <c r="C23" s="47"/>
      <c r="D23" s="47"/>
      <c r="E23" s="47"/>
      <c r="F23" s="47"/>
      <c r="G23" s="47"/>
      <c r="H23" s="47"/>
      <c r="I23" s="53"/>
      <c r="J23" s="53"/>
      <c r="K23" s="55"/>
      <c r="L23" s="55"/>
      <c r="M23" s="55"/>
      <c r="N23" s="55"/>
    </row>
    <row r="24" spans="2:14" ht="15" customHeight="1" x14ac:dyDescent="0.35">
      <c r="B24" s="52"/>
      <c r="C24" s="48" t="e">
        <f>Смета!#REF!+Смета!#REF!/6</f>
        <v>#REF!</v>
      </c>
      <c r="D24" s="49" t="e">
        <f>Смета!#REF!+Смета!#REF!/6</f>
        <v>#REF!</v>
      </c>
      <c r="E24" s="48" t="e">
        <f>Смета!#REF!+Смета!#REF!/6</f>
        <v>#REF!</v>
      </c>
      <c r="F24" s="47"/>
      <c r="G24" s="51"/>
      <c r="H24" s="51"/>
      <c r="I24" s="53"/>
      <c r="J24" s="53"/>
      <c r="K24" s="55"/>
      <c r="L24" s="55"/>
      <c r="M24" s="55"/>
      <c r="N24" s="55"/>
    </row>
    <row r="25" spans="2:14" ht="15" customHeight="1" x14ac:dyDescent="0.35">
      <c r="B25" s="52"/>
      <c r="C25" s="47"/>
      <c r="D25" s="50"/>
      <c r="E25" s="47"/>
      <c r="F25" s="47"/>
      <c r="G25" s="51"/>
      <c r="H25" s="51"/>
      <c r="I25" s="53"/>
      <c r="J25" s="53"/>
      <c r="K25" s="55"/>
      <c r="L25" s="55"/>
      <c r="M25" s="55"/>
      <c r="N25" s="55"/>
    </row>
    <row r="26" spans="2:14" ht="15" customHeight="1" x14ac:dyDescent="0.35">
      <c r="B26" s="52" t="s">
        <v>41</v>
      </c>
      <c r="C26" s="48">
        <f>Смета!J19</f>
        <v>2</v>
      </c>
      <c r="D26" s="48">
        <f>Смета!K19</f>
        <v>800</v>
      </c>
      <c r="E26" s="58">
        <f>Смета!I19</f>
        <v>0.25</v>
      </c>
      <c r="F26" s="58"/>
      <c r="G26" s="57" t="s">
        <v>37</v>
      </c>
      <c r="H26" s="57"/>
      <c r="I26" s="53" t="s">
        <v>42</v>
      </c>
      <c r="J26" s="53"/>
      <c r="K26" s="54" t="s">
        <v>43</v>
      </c>
      <c r="L26" s="55"/>
      <c r="M26" s="54" t="s">
        <v>44</v>
      </c>
      <c r="N26" s="55"/>
    </row>
    <row r="27" spans="2:14" ht="15" customHeight="1" x14ac:dyDescent="0.35">
      <c r="B27" s="52"/>
      <c r="C27" s="47"/>
      <c r="D27" s="47"/>
      <c r="E27" s="58"/>
      <c r="F27" s="58"/>
      <c r="G27" s="57"/>
      <c r="H27" s="57"/>
      <c r="I27" s="53"/>
      <c r="J27" s="53"/>
      <c r="K27" s="55"/>
      <c r="L27" s="55"/>
      <c r="M27" s="55"/>
      <c r="N27" s="55"/>
    </row>
    <row r="28" spans="2:14" ht="15" customHeight="1" x14ac:dyDescent="0.35">
      <c r="B28" s="52"/>
      <c r="C28" s="47" t="s">
        <v>51</v>
      </c>
      <c r="D28" s="47"/>
      <c r="E28" s="47"/>
      <c r="F28" s="47"/>
      <c r="G28" s="47"/>
      <c r="H28" s="47"/>
      <c r="I28" s="53"/>
      <c r="J28" s="53"/>
      <c r="K28" s="55"/>
      <c r="L28" s="55"/>
      <c r="M28" s="55"/>
      <c r="N28" s="55"/>
    </row>
    <row r="29" spans="2:14" ht="15" customHeight="1" x14ac:dyDescent="0.35">
      <c r="B29" s="52"/>
      <c r="C29" s="47"/>
      <c r="D29" s="47"/>
      <c r="E29" s="47"/>
      <c r="F29" s="47"/>
      <c r="G29" s="47"/>
      <c r="H29" s="47"/>
      <c r="I29" s="53"/>
      <c r="J29" s="53"/>
      <c r="K29" s="55"/>
      <c r="L29" s="55"/>
      <c r="M29" s="55"/>
      <c r="N29" s="55"/>
    </row>
    <row r="30" spans="2:14" ht="15" customHeight="1" x14ac:dyDescent="0.35">
      <c r="B30" s="52"/>
      <c r="C30" s="47"/>
      <c r="D30" s="47"/>
      <c r="E30" s="47"/>
      <c r="F30" s="47"/>
      <c r="G30" s="47"/>
      <c r="H30" s="47"/>
      <c r="I30" s="53"/>
      <c r="J30" s="53"/>
      <c r="K30" s="55"/>
      <c r="L30" s="55"/>
      <c r="M30" s="55"/>
      <c r="N30" s="55"/>
    </row>
    <row r="31" spans="2:14" ht="15" customHeight="1" x14ac:dyDescent="0.35">
      <c r="B31" s="52"/>
      <c r="C31" s="48">
        <f>Смета!J19+Смета!J19/6</f>
        <v>2.3333333333333335</v>
      </c>
      <c r="D31" s="49">
        <f>Смета!K19+Смета!K19/6</f>
        <v>933.33333333333337</v>
      </c>
      <c r="E31" s="48">
        <f>Смета!I19+Смета!I19/6</f>
        <v>0.29166666666666669</v>
      </c>
      <c r="F31" s="47"/>
      <c r="G31" s="51"/>
      <c r="H31" s="51"/>
      <c r="I31" s="53"/>
      <c r="J31" s="53"/>
      <c r="K31" s="55"/>
      <c r="L31" s="55"/>
      <c r="M31" s="55"/>
      <c r="N31" s="55"/>
    </row>
    <row r="32" spans="2:14" ht="15" customHeight="1" x14ac:dyDescent="0.35">
      <c r="B32" s="52"/>
      <c r="C32" s="47"/>
      <c r="D32" s="50"/>
      <c r="E32" s="47"/>
      <c r="F32" s="47"/>
      <c r="G32" s="51"/>
      <c r="H32" s="51"/>
      <c r="I32" s="53"/>
      <c r="J32" s="53"/>
      <c r="K32" s="55"/>
      <c r="L32" s="55"/>
      <c r="M32" s="55"/>
      <c r="N32" s="55"/>
    </row>
    <row r="33" spans="2:14" ht="15" customHeight="1" x14ac:dyDescent="0.35">
      <c r="B33" s="52" t="s">
        <v>18</v>
      </c>
      <c r="C33" s="48" t="e">
        <f>Смета!#REF!</f>
        <v>#REF!</v>
      </c>
      <c r="D33" s="48" t="e">
        <f>Смета!#REF!</f>
        <v>#REF!</v>
      </c>
      <c r="E33" s="58" t="e">
        <f>Смета!#REF!</f>
        <v>#REF!</v>
      </c>
      <c r="F33" s="58"/>
      <c r="G33" s="57" t="s">
        <v>45</v>
      </c>
      <c r="H33" s="57"/>
      <c r="I33" s="53" t="s">
        <v>46</v>
      </c>
      <c r="J33" s="53"/>
      <c r="K33" s="54" t="s">
        <v>47</v>
      </c>
      <c r="L33" s="55"/>
      <c r="M33" s="54" t="s">
        <v>48</v>
      </c>
      <c r="N33" s="55"/>
    </row>
    <row r="34" spans="2:14" ht="15" customHeight="1" x14ac:dyDescent="0.35">
      <c r="B34" s="52"/>
      <c r="C34" s="47"/>
      <c r="D34" s="47"/>
      <c r="E34" s="58"/>
      <c r="F34" s="58"/>
      <c r="G34" s="57"/>
      <c r="H34" s="57"/>
      <c r="I34" s="53"/>
      <c r="J34" s="53"/>
      <c r="K34" s="55"/>
      <c r="L34" s="55"/>
      <c r="M34" s="55"/>
      <c r="N34" s="55"/>
    </row>
    <row r="35" spans="2:14" ht="15" customHeight="1" x14ac:dyDescent="0.35">
      <c r="B35" s="52"/>
      <c r="C35" s="47" t="s">
        <v>51</v>
      </c>
      <c r="D35" s="47"/>
      <c r="E35" s="47"/>
      <c r="F35" s="47"/>
      <c r="G35" s="47"/>
      <c r="H35" s="47"/>
      <c r="I35" s="53"/>
      <c r="J35" s="53"/>
      <c r="K35" s="55"/>
      <c r="L35" s="55"/>
      <c r="M35" s="55"/>
      <c r="N35" s="55"/>
    </row>
    <row r="36" spans="2:14" ht="15" customHeight="1" x14ac:dyDescent="0.35">
      <c r="B36" s="52"/>
      <c r="C36" s="47"/>
      <c r="D36" s="47"/>
      <c r="E36" s="47"/>
      <c r="F36" s="47"/>
      <c r="G36" s="47"/>
      <c r="H36" s="47"/>
      <c r="I36" s="53"/>
      <c r="J36" s="53"/>
      <c r="K36" s="55"/>
      <c r="L36" s="55"/>
      <c r="M36" s="55"/>
      <c r="N36" s="55"/>
    </row>
    <row r="37" spans="2:14" ht="15" customHeight="1" x14ac:dyDescent="0.35">
      <c r="B37" s="52"/>
      <c r="C37" s="47"/>
      <c r="D37" s="47"/>
      <c r="E37" s="47"/>
      <c r="F37" s="47"/>
      <c r="G37" s="47"/>
      <c r="H37" s="47"/>
      <c r="I37" s="53"/>
      <c r="J37" s="53"/>
      <c r="K37" s="55"/>
      <c r="L37" s="55"/>
      <c r="M37" s="55"/>
      <c r="N37" s="55"/>
    </row>
    <row r="38" spans="2:14" ht="15" customHeight="1" x14ac:dyDescent="0.35">
      <c r="B38" s="52"/>
      <c r="C38" s="48" t="e">
        <f>Смета!#REF!+Смета!#REF!/6</f>
        <v>#REF!</v>
      </c>
      <c r="D38" s="49" t="e">
        <f>Смета!#REF!+Смета!#REF!/6</f>
        <v>#REF!</v>
      </c>
      <c r="E38" s="48" t="e">
        <f>Смета!#REF!+Смета!#REF!/6</f>
        <v>#REF!</v>
      </c>
      <c r="F38" s="47"/>
      <c r="G38" s="51"/>
      <c r="H38" s="51"/>
      <c r="I38" s="53"/>
      <c r="J38" s="53"/>
      <c r="K38" s="55"/>
      <c r="L38" s="55"/>
      <c r="M38" s="55"/>
      <c r="N38" s="55"/>
    </row>
    <row r="39" spans="2:14" ht="15" customHeight="1" x14ac:dyDescent="0.35">
      <c r="B39" s="52"/>
      <c r="C39" s="47"/>
      <c r="D39" s="50"/>
      <c r="E39" s="47"/>
      <c r="F39" s="47"/>
      <c r="G39" s="51"/>
      <c r="H39" s="51"/>
      <c r="I39" s="53"/>
      <c r="J39" s="53"/>
      <c r="K39" s="55"/>
      <c r="L39" s="55"/>
      <c r="M39" s="55"/>
      <c r="N39" s="55"/>
    </row>
    <row r="40" spans="2:14" ht="15" customHeight="1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2:14" ht="15" customHeight="1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2:14" ht="15" customHeight="1" x14ac:dyDescent="0.35">
      <c r="M42" s="20"/>
      <c r="N42" s="20"/>
    </row>
    <row r="43" spans="2:14" ht="15" customHeight="1" x14ac:dyDescent="0.35">
      <c r="M43" s="20"/>
      <c r="N43" s="20"/>
    </row>
    <row r="44" spans="2:14" x14ac:dyDescent="0.35">
      <c r="M44" s="20"/>
      <c r="N44" s="20"/>
    </row>
    <row r="45" spans="2:14" x14ac:dyDescent="0.35">
      <c r="M45" s="20"/>
      <c r="N45" s="20"/>
    </row>
  </sheetData>
  <mergeCells count="76">
    <mergeCell ref="K2:L2"/>
    <mergeCell ref="C1:N1"/>
    <mergeCell ref="B3:B4"/>
    <mergeCell ref="B5:B11"/>
    <mergeCell ref="E33:F34"/>
    <mergeCell ref="D33:D34"/>
    <mergeCell ref="M2:N2"/>
    <mergeCell ref="I5:J11"/>
    <mergeCell ref="C7:H9"/>
    <mergeCell ref="C10:C11"/>
    <mergeCell ref="D10:D11"/>
    <mergeCell ref="M26:N32"/>
    <mergeCell ref="K19:L25"/>
    <mergeCell ref="M19:N25"/>
    <mergeCell ref="E3:N4"/>
    <mergeCell ref="I19:J25"/>
    <mergeCell ref="C2:D2"/>
    <mergeCell ref="E2:F2"/>
    <mergeCell ref="G2:H2"/>
    <mergeCell ref="I2:J2"/>
    <mergeCell ref="C19:C20"/>
    <mergeCell ref="D19:D20"/>
    <mergeCell ref="C5:C6"/>
    <mergeCell ref="C12:C13"/>
    <mergeCell ref="D26:D27"/>
    <mergeCell ref="K5:L11"/>
    <mergeCell ref="M5:N11"/>
    <mergeCell ref="I12:J18"/>
    <mergeCell ref="K12:L18"/>
    <mergeCell ref="M12:N18"/>
    <mergeCell ref="D5:D6"/>
    <mergeCell ref="D12:D13"/>
    <mergeCell ref="G10:H11"/>
    <mergeCell ref="E10:F11"/>
    <mergeCell ref="C14:H16"/>
    <mergeCell ref="C17:C18"/>
    <mergeCell ref="D17:D18"/>
    <mergeCell ref="E17:F18"/>
    <mergeCell ref="G17:H18"/>
    <mergeCell ref="I33:J39"/>
    <mergeCell ref="K33:L39"/>
    <mergeCell ref="M33:N39"/>
    <mergeCell ref="C3:C4"/>
    <mergeCell ref="D3:D4"/>
    <mergeCell ref="G5:H6"/>
    <mergeCell ref="E5:F6"/>
    <mergeCell ref="E12:F13"/>
    <mergeCell ref="G12:H13"/>
    <mergeCell ref="G19:H20"/>
    <mergeCell ref="G26:H27"/>
    <mergeCell ref="G33:H34"/>
    <mergeCell ref="E19:F20"/>
    <mergeCell ref="I26:J32"/>
    <mergeCell ref="K26:L32"/>
    <mergeCell ref="E26:F27"/>
    <mergeCell ref="B12:B18"/>
    <mergeCell ref="B19:B25"/>
    <mergeCell ref="B26:B32"/>
    <mergeCell ref="B33:B39"/>
    <mergeCell ref="C33:C34"/>
    <mergeCell ref="C21:H23"/>
    <mergeCell ref="C24:C25"/>
    <mergeCell ref="D24:D25"/>
    <mergeCell ref="E24:F25"/>
    <mergeCell ref="G24:H25"/>
    <mergeCell ref="C28:H30"/>
    <mergeCell ref="C31:C32"/>
    <mergeCell ref="D31:D32"/>
    <mergeCell ref="E31:F32"/>
    <mergeCell ref="G31:H32"/>
    <mergeCell ref="C26:C27"/>
    <mergeCell ref="C35:H37"/>
    <mergeCell ref="C38:C39"/>
    <mergeCell ref="D38:D39"/>
    <mergeCell ref="E38:F39"/>
    <mergeCell ref="G38:H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F V S W Z P G n 5 K k A A A A 9 Q A A A B I A H A B D b 2 5 m a W c v U G F j a 2 F n Z S 5 4 b W w g o h g A K K A U A A A A A A A A A A A A A A A A A A A A A A A A A A A A h Y 8 x D o I w G I W v Q r r T F o j R k J 8 y u E p i N B r X p l R o h G J K a 7 m b g 0 f y C m I U d X N 8 3 / u G 9 + 7 X G + R D 2 w Q X a X r V 6 Q x F m K J A a t G V S l c Z c v Y Y L l D O Y M 3 F i V c y G G X d p 0 N f Z q i 2 9 p w S 4 r 3 H P s G d q U h M a U Q O x W o r a t l y 9 J H V f z l U u r d c C 4 k Y 7 F 9 j W I y j J M G z O a Z A J g a F 0 t 8 + H u c + 2 x 8 I S 9 d Y Z y Q z L t z s g E w R y P s C e w B Q S w M E F A A C A A g A K F V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V U l k o i k e 4 D g A A A B E A A A A T A B w A R m 9 y b X V s Y X M v U 2 V j d G l v b j E u b S C i G A A o o B Q A A A A A A A A A A A A A A A A A A A A A A A A A A A A r T k 0 u y c z P U w i G 0 I b W A F B L A Q I t A B Q A A g A I A C h V U l m T x p + S p A A A A P U A A A A S A A A A A A A A A A A A A A A A A A A A A A B D b 2 5 m a W c v U G F j a 2 F n Z S 5 4 b W x Q S w E C L Q A U A A I A C A A o V V J Z D 8 r p q 6 Q A A A D p A A A A E w A A A A A A A A A A A A A A A A D w A A A A W 0 N v b n R l b n R f V H l w Z X N d L n h t b F B L A Q I t A B Q A A g A I A C h V U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m X v 0 8 s a i Q Z o 0 D 0 9 3 4 K R F A A A A A A I A A A A A A B B m A A A A A Q A A I A A A A K C 6 V P F E C P g i T N v o y l x B O H K O w u X F w G g m f c 2 u M B O q B / d Y A A A A A A 6 A A A A A A g A A I A A A A N U X v + l / v C z W + E E m z J Y v q z 5 G M G Y z N g G 9 8 R V B o i D k d c n 5 U A A A A P 7 H e i A n X 8 Q M z e 3 N N / A 8 G a m a R + G m X k w + k b / d X u F X m c s U 0 K f Q 3 E V E x e G X D y Y N + 4 9 b 1 Q j a j 0 o A e u v P P O 9 d y W / G 5 F Y P t z 8 / g D + A K f s 3 I Z d o U v k 9 Q A A A A J D i L f L 5 e 3 f u R E r / d 5 N x Z 6 d J s + S n D Y R H K T l y w t 3 P h G I x k d 7 g B d h E P + P E B X R u s g g 6 7 T g j V 8 E 1 A / F O a G d h D 3 9 z X 2 E = < / D a t a M a s h u p > 
</file>

<file path=customXml/itemProps1.xml><?xml version="1.0" encoding="utf-8"?>
<ds:datastoreItem xmlns:ds="http://schemas.openxmlformats.org/officeDocument/2006/customXml" ds:itemID="{AFCF26D3-E70E-4461-9FFA-4BE610304A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Смета</vt:lpstr>
      <vt:lpstr>Дорожная карта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Nikitin</dc:creator>
  <cp:lastModifiedBy>DNSMI</cp:lastModifiedBy>
  <cp:lastPrinted>2024-10-06T21:01:00Z</cp:lastPrinted>
  <dcterms:created xsi:type="dcterms:W3CDTF">2024-07-26T12:24:36Z</dcterms:created>
  <dcterms:modified xsi:type="dcterms:W3CDTF">2025-03-21T10:11:50Z</dcterms:modified>
</cp:coreProperties>
</file>