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server\OSPanel\domains\bnk\public\upload\"/>
    </mc:Choice>
  </mc:AlternateContent>
  <xr:revisionPtr revIDLastSave="0" documentId="13_ncr:1_{99E312AA-BC38-4C9E-964F-6840ED474EE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definedNames>
    <definedName name="_xlnm._FilterDatabase" localSheetId="0" hidden="1">'Table 1'!$E$400:$G$1381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31" i="1" l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798" i="1" l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797" i="1" l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415" i="1" l="1"/>
  <c r="D1414" i="1"/>
  <c r="D1376" i="1"/>
  <c r="D1242" i="1" l="1"/>
  <c r="D1243" i="1"/>
  <c r="D1412" i="1"/>
  <c r="D549" i="1"/>
  <c r="D548" i="1"/>
  <c r="D1509" i="1" l="1"/>
  <c r="D1508" i="1"/>
  <c r="D416" i="1" l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6" i="1"/>
  <c r="D807" i="1"/>
  <c r="D805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51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650" i="1"/>
  <c r="D1651" i="1"/>
  <c r="D1652" i="1"/>
  <c r="D1653" i="1"/>
  <c r="D1654" i="1"/>
  <c r="D165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525" i="1"/>
  <c r="D1526" i="1"/>
  <c r="D1527" i="1"/>
  <c r="D1528" i="1"/>
  <c r="D1529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3" i="1"/>
  <c r="D1416" i="1"/>
  <c r="D1417" i="1"/>
  <c r="D1418" i="1"/>
  <c r="D1419" i="1"/>
  <c r="D1420" i="1"/>
  <c r="D1421" i="1"/>
  <c r="D1422" i="1"/>
  <c r="D1423" i="1"/>
  <c r="D1424" i="1"/>
  <c r="D1425" i="1"/>
  <c r="D1186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70" i="1"/>
  <c r="D1271" i="1"/>
  <c r="D1272" i="1"/>
  <c r="D1273" i="1"/>
  <c r="D1274" i="1"/>
  <c r="D1275" i="1"/>
  <c r="D1276" i="1"/>
  <c r="D364" i="1"/>
  <c r="D297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18" i="1"/>
  <c r="D217" i="1"/>
  <c r="D216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12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F1428" i="1" l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F372" i="1"/>
  <c r="D372" i="1"/>
  <c r="F371" i="1"/>
  <c r="D371" i="1"/>
  <c r="D370" i="1"/>
  <c r="D369" i="1"/>
  <c r="D368" i="1"/>
  <c r="D367" i="1"/>
  <c r="D366" i="1"/>
  <c r="D365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F342" i="1"/>
  <c r="D342" i="1"/>
  <c r="F341" i="1"/>
  <c r="D341" i="1"/>
  <c r="D340" i="1"/>
  <c r="D339" i="1"/>
  <c r="D338" i="1"/>
  <c r="D337" i="1"/>
  <c r="D336" i="1"/>
  <c r="D335" i="1"/>
  <c r="F334" i="1"/>
  <c r="D334" i="1"/>
  <c r="F333" i="1"/>
  <c r="D333" i="1"/>
  <c r="D332" i="1"/>
  <c r="F331" i="1"/>
  <c r="D331" i="1"/>
  <c r="D330" i="1"/>
  <c r="D329" i="1"/>
  <c r="D328" i="1"/>
  <c r="D327" i="1"/>
  <c r="F326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F297" i="1"/>
  <c r="D296" i="1"/>
  <c r="F288" i="1"/>
  <c r="F287" i="1"/>
  <c r="F286" i="1"/>
  <c r="F252" i="1"/>
  <c r="F241" i="1"/>
  <c r="F240" i="1"/>
  <c r="F237" i="1"/>
  <c r="F231" i="1"/>
  <c r="F226" i="1"/>
  <c r="F224" i="1"/>
  <c r="E223" i="1"/>
  <c r="F218" i="1"/>
  <c r="F217" i="1"/>
  <c r="F202" i="1"/>
  <c r="F198" i="1"/>
  <c r="F196" i="1"/>
  <c r="F195" i="1"/>
  <c r="F189" i="1"/>
  <c r="F188" i="1"/>
  <c r="F187" i="1"/>
  <c r="F186" i="1"/>
  <c r="F183" i="1"/>
  <c r="F178" i="1"/>
  <c r="F171" i="1"/>
  <c r="F169" i="1"/>
  <c r="F168" i="1"/>
  <c r="F159" i="1"/>
  <c r="F158" i="1"/>
  <c r="F151" i="1"/>
  <c r="F150" i="1"/>
  <c r="F149" i="1"/>
  <c r="F148" i="1"/>
  <c r="F147" i="1"/>
  <c r="F144" i="1"/>
  <c r="F143" i="1"/>
  <c r="F142" i="1"/>
  <c r="F137" i="1"/>
  <c r="F136" i="1"/>
  <c r="F135" i="1"/>
  <c r="F130" i="1"/>
  <c r="F129" i="1"/>
  <c r="F128" i="1"/>
  <c r="F127" i="1"/>
  <c r="F126" i="1"/>
  <c r="F113" i="1"/>
  <c r="F112" i="1"/>
  <c r="D111" i="1"/>
  <c r="F108" i="1"/>
  <c r="F107" i="1"/>
  <c r="F106" i="1"/>
  <c r="F100" i="1"/>
  <c r="F99" i="1"/>
  <c r="F97" i="1"/>
  <c r="F96" i="1"/>
  <c r="F95" i="1"/>
  <c r="F94" i="1"/>
  <c r="F93" i="1"/>
  <c r="F92" i="1"/>
  <c r="F89" i="1"/>
  <c r="F88" i="1"/>
  <c r="F87" i="1"/>
  <c r="F82" i="1"/>
  <c r="F81" i="1"/>
  <c r="F80" i="1"/>
  <c r="F73" i="1"/>
  <c r="F72" i="1"/>
  <c r="F68" i="1"/>
  <c r="F66" i="1"/>
  <c r="F65" i="1"/>
  <c r="F64" i="1"/>
  <c r="F63" i="1"/>
  <c r="F62" i="1"/>
  <c r="F59" i="1"/>
  <c r="F58" i="1"/>
  <c r="F52" i="1"/>
  <c r="F49" i="1"/>
  <c r="F46" i="1"/>
  <c r="F45" i="1"/>
  <c r="F44" i="1"/>
  <c r="F41" i="1"/>
  <c r="F34" i="1"/>
  <c r="F31" i="1"/>
  <c r="F18" i="1"/>
  <c r="F17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l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F1241" i="1" l="1"/>
  <c r="A1269" i="1"/>
  <c r="D1269" i="1" s="1"/>
  <c r="A1223" i="1" l="1"/>
  <c r="D1223" i="1" s="1"/>
  <c r="D1172" i="1"/>
  <c r="D1173" i="1"/>
  <c r="D1174" i="1"/>
  <c r="D1175" i="1"/>
  <c r="D1171" i="1"/>
  <c r="D1169" i="1"/>
  <c r="D1168" i="1"/>
  <c r="A1183" i="1"/>
  <c r="A1187" i="1"/>
  <c r="D1187" i="1" s="1"/>
  <c r="E1142" i="1"/>
  <c r="D1159" i="1"/>
  <c r="D1180" i="1" l="1"/>
  <c r="D1181" i="1"/>
  <c r="D1182" i="1"/>
  <c r="D1100" i="1" l="1"/>
  <c r="F1051" i="1"/>
  <c r="E467" i="1" l="1"/>
  <c r="F437" i="1"/>
  <c r="F432" i="1"/>
  <c r="D412" i="1"/>
  <c r="D411" i="1"/>
  <c r="D415" i="1"/>
  <c r="F413" i="1"/>
  <c r="D400" i="1"/>
  <c r="D1158" i="1"/>
  <c r="D1160" i="1"/>
  <c r="D1161" i="1"/>
  <c r="D1162" i="1"/>
  <c r="D1163" i="1"/>
  <c r="D1164" i="1"/>
  <c r="D1167" i="1"/>
  <c r="D1170" i="1"/>
  <c r="D1176" i="1"/>
  <c r="D1177" i="1"/>
  <c r="D1153" i="1"/>
  <c r="D1154" i="1"/>
  <c r="D1178" i="1"/>
  <c r="D1179" i="1"/>
  <c r="D1165" i="1"/>
  <c r="D1166" i="1"/>
  <c r="D1185" i="1"/>
  <c r="D1183" i="1"/>
  <c r="D1184" i="1"/>
  <c r="D1150" i="1"/>
  <c r="D1151" i="1"/>
  <c r="D1152" i="1"/>
  <c r="D1155" i="1"/>
  <c r="D1156" i="1"/>
  <c r="D1157" i="1"/>
  <c r="D778" i="1"/>
  <c r="D779" i="1"/>
  <c r="D405" i="1"/>
  <c r="D406" i="1"/>
  <c r="D413" i="1"/>
  <c r="D414" i="1"/>
  <c r="D409" i="1"/>
  <c r="D410" i="1"/>
  <c r="D407" i="1"/>
  <c r="D408" i="1"/>
  <c r="D401" i="1"/>
  <c r="D402" i="1"/>
  <c r="D403" i="1"/>
  <c r="D404" i="1"/>
  <c r="G403" i="1" l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l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l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l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l="1"/>
  <c r="G797" i="1" s="1"/>
  <c r="G798" i="1" s="1"/>
  <c r="G799" i="1" s="1"/>
  <c r="G800" i="1" s="1"/>
  <c r="G801" i="1" s="1"/>
  <c r="G802" i="1" s="1"/>
  <c r="G803" i="1" s="1"/>
  <c r="G804" i="1" l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l="1"/>
  <c r="G852" i="1" l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l="1"/>
  <c r="G867" i="1" s="1"/>
  <c r="G868" i="1" s="1"/>
  <c r="G869" i="1" l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</calcChain>
</file>

<file path=xl/sharedStrings.xml><?xml version="1.0" encoding="utf-8"?>
<sst xmlns="http://schemas.openxmlformats.org/spreadsheetml/2006/main" count="2691" uniqueCount="1982">
  <si>
    <r>
      <rPr>
        <b/>
        <sz val="8"/>
        <rFont val="Helvetica"/>
        <family val="2"/>
      </rPr>
      <t>INWARD TRNSF F0023TI8114370 B/O PREDSTAVITELSTVO AKTSIONER PAYMENT FROM ELLINAR S.A. TO J</t>
    </r>
  </si>
  <si>
    <r>
      <rPr>
        <b/>
        <sz val="8"/>
        <rFont val="Helvetica"/>
        <family val="2"/>
      </rPr>
      <t>INWARD TRNSF F0023TI8115120
B/O SILESIA AIR S.R.O. 8402-07-JL</t>
    </r>
  </si>
  <si>
    <r>
      <rPr>
        <b/>
        <sz val="8"/>
        <rFont val="Helvetica"/>
        <family val="2"/>
      </rPr>
      <t>OUT TRASF EB1808095752128 F023
F023TO8110455
GLOBAL REACH AVIATION</t>
    </r>
  </si>
  <si>
    <r>
      <rPr>
        <b/>
        <sz val="8"/>
        <rFont val="Helvetica"/>
        <family val="2"/>
      </rPr>
      <t>INWARD TRNSF F0023TI8116680
B/O PRINCE AVIATION DOO BEOGRA INVOICE 8436-07-JL INVOICE 841</t>
    </r>
  </si>
  <si>
    <r>
      <rPr>
        <b/>
        <sz val="8"/>
        <rFont val="Helvetica"/>
        <family val="2"/>
      </rPr>
      <t>OUT TRASF EB1808106302456 F023
F023TO8111493 AMIC UKRAINE CFI</t>
    </r>
  </si>
  <si>
    <r>
      <rPr>
        <b/>
        <sz val="8"/>
        <rFont val="Helvetica"/>
        <family val="2"/>
      </rPr>
      <t>OUT TRASF EB1808106302456 F023
F023TO8111493
COMMISSION AND/OR SWIFT CHARGE</t>
    </r>
  </si>
  <si>
    <r>
      <rPr>
        <b/>
        <sz val="8"/>
        <rFont val="Helvetica"/>
        <family val="2"/>
      </rPr>
      <t>INWARD TRNSF F0023TI8117897 B/O PREDSTAVITELSTVO AKTSIONER PAYMENT FROM ELLINAR S.A. TO J</t>
    </r>
  </si>
  <si>
    <r>
      <rPr>
        <b/>
        <sz val="8"/>
        <rFont val="Helvetica"/>
        <family val="2"/>
      </rPr>
      <t>OUT TRASF EB1808136816753 F023
F023TO8111874 SOCAR AVIA LLC</t>
    </r>
  </si>
  <si>
    <r>
      <rPr>
        <b/>
        <sz val="8"/>
        <rFont val="Helvetica"/>
        <family val="2"/>
      </rPr>
      <t>OUT TRASF EB1808136816753 F023
F023TO8111874
COMMISSION AND/OR SWIFT CHARGE</t>
    </r>
  </si>
  <si>
    <r>
      <rPr>
        <b/>
        <sz val="8"/>
        <rFont val="Helvetica"/>
        <family val="2"/>
      </rPr>
      <t>CREDIT EB20180813220407011476957551 inv 843207JL 9HAOE</t>
    </r>
  </si>
  <si>
    <r>
      <rPr>
        <b/>
        <sz val="8"/>
        <rFont val="Helvetica"/>
        <family val="2"/>
      </rPr>
      <t>INWARD TRNSF F0023TI8119374
B/O TRAVEL SERVICE A.S. 841407JL 20.00 FEE DEDUCTED</t>
    </r>
  </si>
  <si>
    <r>
      <rPr>
        <b/>
        <sz val="8"/>
        <rFont val="Helvetica"/>
        <family val="2"/>
      </rPr>
      <t>OUT TRASF EB1808167441291 F023
F023TO8113036
COMPANY DNIPROAVIASERVIS LTD</t>
    </r>
  </si>
  <si>
    <r>
      <rPr>
        <b/>
        <sz val="8"/>
        <rFont val="Helvetica"/>
        <family val="2"/>
      </rPr>
      <t>OUT TRASF EB1808167441291 F023
F023TO8113036
COMMISSION AND/OR SWIFT CHARGE</t>
    </r>
  </si>
  <si>
    <r>
      <rPr>
        <b/>
        <sz val="8"/>
        <rFont val="Helvetica"/>
        <family val="2"/>
      </rPr>
      <t>INWARD TRNSF F0023TI8115655
B/O AS AILES LIMITED PYT INV 8027 04 JL</t>
    </r>
  </si>
  <si>
    <r>
      <rPr>
        <b/>
        <sz val="8"/>
        <rFont val="Helvetica"/>
        <family val="2"/>
      </rPr>
      <t>INWARD TRNSF F0023TI8120143
B/O PREDSTAVITELSTVO AKTSIONER PAYMENT FROM ELLINAR S.A. TO J</t>
    </r>
  </si>
  <si>
    <r>
      <rPr>
        <b/>
        <sz val="8"/>
        <rFont val="Helvetica"/>
        <family val="2"/>
      </rPr>
      <t>INWARD TRNSF F0023TI8119378
B/O NORTH FLYING A/S IVNOCIE 8330-06-JL</t>
    </r>
  </si>
  <si>
    <r>
      <rPr>
        <b/>
        <sz val="8"/>
        <rFont val="Helvetica"/>
        <family val="2"/>
      </rPr>
      <t>INWARD TRNSF F0023TI8120631
B/O TRAVEL SERVICE A.S. 846708JL 20.00 FEE DEDUCTED</t>
    </r>
  </si>
  <si>
    <r>
      <rPr>
        <b/>
        <sz val="8"/>
        <rFont val="Helvetica"/>
        <family val="2"/>
      </rPr>
      <t>INWARD TRNSF F0023TI8120188 B/O PRINCE AVIATION DOO BEOGRA INVOICE 8465-08-JL INVOICE 848</t>
    </r>
  </si>
  <si>
    <r>
      <rPr>
        <b/>
        <sz val="8"/>
        <rFont val="Helvetica"/>
        <family val="2"/>
      </rPr>
      <t>INWARD TRNSF F0023TI8120633 B/O ACCESS FLIGHT SUPPORT DMCC INV.NO. 842207JL BALANCE</t>
    </r>
  </si>
  <si>
    <r>
      <rPr>
        <b/>
        <sz val="8"/>
        <rFont val="Helvetica"/>
        <family val="2"/>
      </rPr>
      <t>INWARD TRNSF F0023TI8120639
B/O AVIO-DELTA LTD/ INV. 8424-07-JL/07.08.2018</t>
    </r>
  </si>
  <si>
    <r>
      <rPr>
        <b/>
        <sz val="8"/>
        <rFont val="Helvetica"/>
        <family val="2"/>
      </rPr>
      <t>INWARD TRNSF F0023TI8120640
B/O TYROL AIR AMBULANCE GMBH
/DOC/0147/1540.12/20180731</t>
    </r>
  </si>
  <si>
    <r>
      <rPr>
        <b/>
        <sz val="8"/>
        <rFont val="Helvetica"/>
        <family val="2"/>
      </rPr>
      <t>OUT TRASF EB1808208097190 F023
F023TO8113968
LLC MASTER-AVIA POVITROFLOTSKI</t>
    </r>
  </si>
  <si>
    <r>
      <rPr>
        <b/>
        <sz val="8"/>
        <rFont val="Helvetica"/>
        <family val="2"/>
      </rPr>
      <t>INWARD TRNSF F0023TI8120385
B/O QUEEN AIR S.R.O. INVOICE NO 8435-07-JL</t>
    </r>
  </si>
  <si>
    <r>
      <rPr>
        <b/>
        <sz val="8"/>
        <rFont val="Helvetica"/>
        <family val="2"/>
      </rPr>
      <t>INWARD TRNSF F0023TI8121098
B/O International Jet Manageme inv. 8233-05-JL</t>
    </r>
  </si>
  <si>
    <r>
      <rPr>
        <b/>
        <sz val="8"/>
        <rFont val="Helvetica"/>
        <family val="2"/>
      </rPr>
      <t>INWARD TRNSF F0023TI8121548
B/O RAPID AVIATION UDRUZENJE A
/INV/8500 08 JL</t>
    </r>
  </si>
  <si>
    <r>
      <rPr>
        <b/>
        <sz val="8"/>
        <rFont val="Helvetica"/>
        <family val="2"/>
      </rPr>
      <t>OUT TRASF EB1808228769005 F023
F023TO8115002
COMMISSION AND/OR SWIFT CHARGE</t>
    </r>
  </si>
  <si>
    <r>
      <rPr>
        <b/>
        <sz val="8"/>
        <rFont val="Helvetica"/>
        <family val="2"/>
      </rPr>
      <t>INWARD TRNSF F0023TI8121521
B/O CLASSIC JET UAB
Invoice No 8321-06-JL,8310-06-</t>
    </r>
  </si>
  <si>
    <r>
      <rPr>
        <b/>
        <sz val="8"/>
        <rFont val="Helvetica"/>
        <family val="2"/>
      </rPr>
      <t>INWARD TRNSF F0023TI8121609
B/O JUNG SKY D.O.O. INVOICE 8455-07-JL</t>
    </r>
  </si>
  <si>
    <r>
      <rPr>
        <b/>
        <sz val="8"/>
        <rFont val="Helvetica"/>
        <family val="2"/>
      </rPr>
      <t>INWARD TRNSF F0023TI8121610
B/O SILESIA AIR S.R.O. 8468-08-JL</t>
    </r>
  </si>
  <si>
    <r>
      <rPr>
        <b/>
        <sz val="8"/>
        <rFont val="Helvetica"/>
        <family val="2"/>
      </rPr>
      <t>INWARD TRNSF F0023TI8121666
B/O PRINCE AVIATION DOO BEOGRA INVOICE 8492-08-JL INVOICE 849</t>
    </r>
  </si>
  <si>
    <r>
      <rPr>
        <b/>
        <sz val="8"/>
        <rFont val="Helvetica"/>
        <family val="2"/>
      </rPr>
      <t>OUT TRASF EB1808239269909 F023
F023TO8115794 SOCAR AVIA LLC</t>
    </r>
  </si>
  <si>
    <r>
      <rPr>
        <b/>
        <sz val="8"/>
        <rFont val="Helvetica"/>
        <family val="2"/>
      </rPr>
      <t>OUT TRASF EB1808239269909 F023
F023TO8115794
COMMISSION AND/OR SWIFT CHARGE</t>
    </r>
  </si>
  <si>
    <r>
      <rPr>
        <b/>
        <sz val="8"/>
        <rFont val="Helvetica"/>
        <family val="2"/>
      </rPr>
      <t>OUT TRASF EB1808249330070 F023
F023TO8115852
COMMISSION AND/OR SWIFT CHARGE</t>
    </r>
  </si>
  <si>
    <r>
      <rPr>
        <b/>
        <sz val="8"/>
        <rFont val="Helvetica"/>
        <family val="2"/>
      </rPr>
      <t>OUT TRASF EB1808249330680 F023
F023TO8115853
STATE ENTERPRISE BORYSPIL INTE</t>
    </r>
  </si>
  <si>
    <r>
      <rPr>
        <b/>
        <sz val="8"/>
        <rFont val="Helvetica"/>
        <family val="2"/>
      </rPr>
      <t>OUT TRASF EB1808249330680 F023
F023TO8115853
COMMISSION AND/OR SWIFT CHARGE</t>
    </r>
  </si>
  <si>
    <r>
      <rPr>
        <b/>
        <sz val="8"/>
        <rFont val="Helvetica"/>
        <family val="2"/>
      </rPr>
      <t>INWARD TRNSF F0023TI8122521 B/O PREDSTAVITELSTVO AKTSIONER PAYMENT FROM ELLINAR S.A. TO J</t>
    </r>
  </si>
  <si>
    <r>
      <rPr>
        <b/>
        <sz val="8"/>
        <rFont val="Helvetica"/>
        <family val="2"/>
      </rPr>
      <t>INWARD TRNSF F0023TI8122985
B/O RAPID AVIATION UDRUZENJE A
/RFB/INVOICE 8498-08-JL</t>
    </r>
  </si>
  <si>
    <r>
      <rPr>
        <b/>
        <sz val="8"/>
        <rFont val="Helvetica"/>
        <family val="2"/>
      </rPr>
      <t>INWARD TRNSF F0023TI8123126
B/O JET AVIATION BUSINESS JETS
/INV/8335-06-JL 5.7.2018/INV/8</t>
    </r>
  </si>
  <si>
    <r>
      <rPr>
        <b/>
        <sz val="8"/>
        <rFont val="Helvetica"/>
        <family val="2"/>
      </rPr>
      <t>INWARD TRNSF F0023TI8122560
B/O WINAIR D.O.O.
invoice 8513-08-JL</t>
    </r>
  </si>
  <si>
    <r>
      <rPr>
        <b/>
        <sz val="8"/>
        <rFont val="Helvetica"/>
        <family val="2"/>
      </rPr>
      <t>OUT TRASF EB1808270143397 F023
F023TO8116715 LUX COUNTRY LLC</t>
    </r>
  </si>
  <si>
    <r>
      <rPr>
        <b/>
        <sz val="8"/>
        <rFont val="Helvetica"/>
        <family val="2"/>
      </rPr>
      <t>OUT TRASF EB1808270143397 F023
F023TO8116715
COMMISSION AND/OR SWIFT CHARGE</t>
    </r>
  </si>
  <si>
    <r>
      <rPr>
        <b/>
        <sz val="8"/>
        <rFont val="Helvetica"/>
        <family val="2"/>
      </rPr>
      <t>INWARD TRNSF F0023TI8123042
B/O UAB  KLASJET
8418-07-JL, 8481-08-JL,8478-08</t>
    </r>
  </si>
  <si>
    <r>
      <rPr>
        <b/>
        <sz val="8"/>
        <rFont val="Helvetica"/>
        <family val="2"/>
      </rPr>
      <t>INWARD TRNSF F0023TI8122949
B/O ADRIA AIRWAYS D.O.O. INV-8453-08-JL</t>
    </r>
  </si>
  <si>
    <r>
      <rPr>
        <b/>
        <sz val="8"/>
        <rFont val="Helvetica"/>
        <family val="2"/>
      </rPr>
      <t>INWARD TRNSF F0023TI8123106 B/O  CLEARWAY HANDLING   OPERA INVOICE NO. 8442-07-JL DD. 08/</t>
    </r>
  </si>
  <si>
    <r>
      <rPr>
        <b/>
        <sz val="8"/>
        <rFont val="Helvetica"/>
        <family val="2"/>
      </rPr>
      <t>OUT TRASF EB1808280713136 F023
F023TO8117899 AS GROUP LTD</t>
    </r>
  </si>
  <si>
    <r>
      <rPr>
        <b/>
        <sz val="8"/>
        <rFont val="Helvetica"/>
        <family val="2"/>
      </rPr>
      <t>OUT TRASF EB1808280713136 F023
F023TO8117899
COMMISSION AND/OR SWIFT CHARGE</t>
    </r>
  </si>
  <si>
    <r>
      <rPr>
        <b/>
        <sz val="8"/>
        <rFont val="Helvetica"/>
        <family val="2"/>
      </rPr>
      <t>OUT TRASF EB1808280714176 F023
F023TO8117901
COMMISSION AND/OR SWIFT CHARGE</t>
    </r>
  </si>
  <si>
    <r>
      <rPr>
        <b/>
        <sz val="8"/>
        <rFont val="Helvetica"/>
        <family val="2"/>
      </rPr>
      <t>INWARD TRNSF F0023TI8124272 B/O PREDSTAVITELSTVO AKTSIONER PAYMENT FROM ELLINAR S.A. TO J</t>
    </r>
  </si>
  <si>
    <r>
      <rPr>
        <b/>
        <sz val="8"/>
        <rFont val="Helvetica"/>
        <family val="2"/>
      </rPr>
      <t>OUT TRASF EB1808280711435 F023
F023TO8118975
COMMISSION AND/OR SWIFT CHARGE</t>
    </r>
  </si>
  <si>
    <r>
      <rPr>
        <b/>
        <sz val="8"/>
        <rFont val="Helvetica"/>
        <family val="2"/>
      </rPr>
      <t>INWARD TRNSF F0023TI8125013 B/O CARGOJET AIRWAYS LTD. INVOICE 8529-09-JL</t>
    </r>
  </si>
  <si>
    <r>
      <rPr>
        <b/>
        <sz val="8"/>
        <rFont val="Helvetica"/>
        <family val="2"/>
      </rPr>
      <t>OUT TRASF EB1808312556580 F023
F023TO8120743 AMIC UKRAINE CFI</t>
    </r>
  </si>
  <si>
    <r>
      <rPr>
        <b/>
        <sz val="8"/>
        <rFont val="Helvetica"/>
        <family val="2"/>
      </rPr>
      <t>OUT TRASF EB1808312556580 F023
F023TO8120743
COMMISSION AND/OR SWIFT CHARGE</t>
    </r>
  </si>
  <si>
    <r>
      <rPr>
        <b/>
        <sz val="8"/>
        <rFont val="Helvetica"/>
        <family val="2"/>
      </rPr>
      <t>INWARD TRNSF F0023TI8128163
B/O Avcon Jet AG
/DOC/849108JL/624.58/20180816/</t>
    </r>
  </si>
  <si>
    <r>
      <rPr>
        <b/>
        <sz val="8"/>
        <rFont val="Helvetica"/>
        <family val="2"/>
      </rPr>
      <t>OUT TRASF EB1809033346721 F023
F023TO8121327 LUX COUNTRY LLC</t>
    </r>
  </si>
  <si>
    <r>
      <rPr>
        <b/>
        <sz val="8"/>
        <rFont val="Helvetica"/>
        <family val="2"/>
      </rPr>
      <t>OUT TRASF EB1809033346721 F023
F023TO8121327
COMMISSION AND/OR SWIFT CHARGE</t>
    </r>
  </si>
  <si>
    <r>
      <rPr>
        <b/>
        <sz val="8"/>
        <rFont val="Helvetica"/>
        <family val="2"/>
      </rPr>
      <t>Service Charges
STATEMENT FEE - AUGUST 2018</t>
    </r>
  </si>
  <si>
    <r>
      <rPr>
        <b/>
        <sz val="8"/>
        <rFont val="Helvetica"/>
        <family val="2"/>
      </rPr>
      <t>INWARD TRNSF F0023TI8129850 B/O PREDSTAVITELSTVO AKTSIONER PAYMENT FROM ELLINAR S.A. TO J</t>
    </r>
  </si>
  <si>
    <r>
      <rPr>
        <b/>
        <sz val="8"/>
        <rFont val="Helvetica"/>
        <family val="2"/>
      </rPr>
      <t>INWARD TRNSF F0023TI8130402
B/O FS AVIATION LLP/N4255T/ RFB FT199128626501</t>
    </r>
  </si>
  <si>
    <r>
      <rPr>
        <b/>
        <sz val="8"/>
        <rFont val="Helvetica"/>
        <family val="2"/>
      </rPr>
      <t>OUT TRASF EB1809064839841 F023
F023TO8123413
FLIGHT SOLUTIONS SP ZOO</t>
    </r>
  </si>
  <si>
    <r>
      <rPr>
        <b/>
        <sz val="8"/>
        <rFont val="Helvetica"/>
        <family val="2"/>
      </rPr>
      <t>OUT TRASF EB1809064839841 F023
F023TO8123413
COMMISSION AND/OR SWIFT CHARGE</t>
    </r>
  </si>
  <si>
    <r>
      <rPr>
        <b/>
        <sz val="8"/>
        <rFont val="Helvetica"/>
        <family val="2"/>
      </rPr>
      <t>OUT TRASF EB1809064838681 F023
F023TO8123444
LLC MASTER-AVIA POVITROFLOTSKI</t>
    </r>
  </si>
  <si>
    <r>
      <rPr>
        <b/>
        <sz val="8"/>
        <rFont val="Helvetica"/>
        <family val="2"/>
      </rPr>
      <t>OUT TRASF EB1809064838681 F023
F023TO8123444
COMMISSION AND/OR SWIFT CHARGE</t>
    </r>
  </si>
  <si>
    <r>
      <rPr>
        <b/>
        <sz val="8"/>
        <rFont val="Helvetica"/>
        <family val="2"/>
      </rPr>
      <t>INWARD TRNSF F0023TI8131356
B/O AIR HAMBURG 8493-08-JL</t>
    </r>
  </si>
  <si>
    <r>
      <rPr>
        <b/>
        <sz val="8"/>
        <rFont val="Helvetica"/>
        <family val="2"/>
      </rPr>
      <t>INWARD TRNSF F0023TI8131361
B/O TIME AIR, S.R.O. 853708, 854208</t>
    </r>
  </si>
  <si>
    <r>
      <rPr>
        <b/>
        <sz val="8"/>
        <rFont val="Helvetica"/>
        <family val="2"/>
      </rPr>
      <t>OUT TRASF EB1809106003630 F023
F023TO8124755
SKY HANDLING LLC UKRAINE 03036</t>
    </r>
  </si>
  <si>
    <r>
      <rPr>
        <b/>
        <sz val="8"/>
        <rFont val="Helvetica"/>
        <family val="2"/>
      </rPr>
      <t>OUT TRASF EB1809106003630 F023
F023TO8124755
COMMISSION AND/OR SWIFT CHARGE</t>
    </r>
  </si>
  <si>
    <r>
      <rPr>
        <b/>
        <sz val="8"/>
        <rFont val="Helvetica"/>
        <family val="2"/>
      </rPr>
      <t>INWARD TRNSF F0023TI8131952 B/O PREDSTAVITELSTVO AKTSIONER PAYMENT FROM ELLINAR S.A. TO J</t>
    </r>
  </si>
  <si>
    <r>
      <rPr>
        <b/>
        <sz val="8"/>
        <rFont val="Helvetica"/>
        <family val="2"/>
      </rPr>
      <t>INWARD TRNSF F0023TI8131859 B/O PREDSTAVITELSTVO AKTSIONER PAYMENT FROM ELLINAR S.A. TO J</t>
    </r>
  </si>
  <si>
    <r>
      <rPr>
        <b/>
        <sz val="8"/>
        <rFont val="Helvetica"/>
        <family val="2"/>
      </rPr>
      <t>OUT TRASF EB1809106134369 F023
F023TO8125051
UE INTERNATIONAL AIRPORT ZAPOR</t>
    </r>
  </si>
  <si>
    <r>
      <rPr>
        <b/>
        <sz val="8"/>
        <rFont val="Helvetica"/>
        <family val="2"/>
      </rPr>
      <t>OUT TRASF EB1809106134369 F023
F023TO8125051
COMMISSION AND/OR SWIFT CHARGE</t>
    </r>
  </si>
  <si>
    <r>
      <rPr>
        <b/>
        <sz val="8"/>
        <rFont val="Helvetica"/>
        <family val="2"/>
      </rPr>
      <t>OUT TRASF EB1809106135151 F023
F023TO8125052
NEW SYSTEMS AM LLC</t>
    </r>
  </si>
  <si>
    <r>
      <rPr>
        <b/>
        <sz val="8"/>
        <rFont val="Helvetica"/>
        <family val="2"/>
      </rPr>
      <t>OUT TRASF EB1809106135151 F023
F023TO8125052
COMMISSION AND/OR SWIFT CHARGE</t>
    </r>
  </si>
  <si>
    <r>
      <rPr>
        <b/>
        <sz val="8"/>
        <rFont val="Helvetica"/>
        <family val="2"/>
      </rPr>
      <t>INWARD TRNSF F0023TI8133290 B/O AMC AVIATION SPOLKA Z OGRA 8547-08-JL</t>
    </r>
  </si>
  <si>
    <r>
      <rPr>
        <b/>
        <sz val="8"/>
        <rFont val="Helvetica"/>
        <family val="2"/>
      </rPr>
      <t>INWARD TRNSF F0023TI8131935 B/O PROFESSIONAL FLIGHT TRANSP INVOICE 8558-09-JL</t>
    </r>
  </si>
  <si>
    <r>
      <rPr>
        <b/>
        <sz val="8"/>
        <rFont val="Helvetica"/>
        <family val="2"/>
      </rPr>
      <t>INWARD TRNSF F0023TI8134041
B/O AIR HAMBURG 8510-08-JL</t>
    </r>
  </si>
  <si>
    <r>
      <rPr>
        <b/>
        <sz val="8"/>
        <rFont val="Helvetica"/>
        <family val="2"/>
      </rPr>
      <t>OUT TRASF EB1809147563412 F023
F023TO8126970
STATE ENTERPRISE INTERNATIONAL</t>
    </r>
  </si>
  <si>
    <r>
      <rPr>
        <b/>
        <sz val="8"/>
        <rFont val="Helvetica"/>
        <family val="2"/>
      </rPr>
      <t>OUT TRASF EB1809147563412 F023
F023TO8126970
COMMISSION AND/OR SWIFT CHARGE</t>
    </r>
  </si>
  <si>
    <r>
      <rPr>
        <b/>
        <sz val="8"/>
        <rFont val="Helvetica"/>
        <family val="2"/>
      </rPr>
      <t>OUT TRASF EB1809147566476 F023
F023TO8126972
UE INTERNATIONAL AIRPORT ZAPOR</t>
    </r>
  </si>
  <si>
    <r>
      <rPr>
        <b/>
        <sz val="8"/>
        <rFont val="Helvetica"/>
        <family val="2"/>
      </rPr>
      <t>OUT TRASF EB1809147566476 F023
F023TO8126972
COMMISSION AND/OR SWIFT CHARGE</t>
    </r>
  </si>
  <si>
    <r>
      <rPr>
        <b/>
        <sz val="8"/>
        <rFont val="Helvetica"/>
        <family val="2"/>
      </rPr>
      <t>OUT TRASF EB1809147569164 F023
F023TO8126974 UZGORODSKI AIRLINES LTD</t>
    </r>
  </si>
  <si>
    <r>
      <rPr>
        <b/>
        <sz val="8"/>
        <rFont val="Helvetica"/>
        <family val="2"/>
      </rPr>
      <t>OUT TRASF EB1809147569164 F023
F023TO8126974
COMMISSION AND/OR SWIFT CHARGE</t>
    </r>
  </si>
  <si>
    <r>
      <rPr>
        <b/>
        <sz val="8"/>
        <rFont val="Helvetica"/>
        <family val="2"/>
      </rPr>
      <t>INWARD TRNSF F0023TI8134593
B/O JUNG SKY D.O.O. INVOICE 8577-09-JL</t>
    </r>
  </si>
  <si>
    <r>
      <rPr>
        <b/>
        <sz val="8"/>
        <rFont val="Helvetica"/>
        <family val="2"/>
      </rPr>
      <t>INWARD TRNSF F0023TI8135509 B/O GLOBAL JET AUSTRIA GMBH 8427-07-JL 8470-08-JL 8469-08-</t>
    </r>
  </si>
  <si>
    <r>
      <rPr>
        <b/>
        <sz val="8"/>
        <rFont val="Helvetica"/>
        <family val="2"/>
      </rPr>
      <t>INWARD TRNSF F0023TI8135515
B/O REGOURD AVIATION RFB 1941134/1</t>
    </r>
  </si>
  <si>
    <r>
      <rPr>
        <b/>
        <sz val="8"/>
        <rFont val="Helvetica"/>
        <family val="2"/>
      </rPr>
      <t>INWARD TRNSF F0023TI8135504
B/O International Jet Manageme inv. 8445-07-JL</t>
    </r>
  </si>
  <si>
    <r>
      <rPr>
        <b/>
        <sz val="8"/>
        <rFont val="Helvetica"/>
        <family val="2"/>
      </rPr>
      <t>INWARD TRNSF F0023TI8135510 B/O LAUDAMOTION EXECUTIVE GMBH DOC/854908JL/3709.48/20180904</t>
    </r>
  </si>
  <si>
    <r>
      <rPr>
        <b/>
        <sz val="8"/>
        <rFont val="Helvetica"/>
        <family val="2"/>
      </rPr>
      <t>OUT TRASF EB1809188908047 F023
F023TO8128477 LUX COUNTRY LLC</t>
    </r>
  </si>
  <si>
    <r>
      <rPr>
        <b/>
        <sz val="8"/>
        <rFont val="Helvetica"/>
        <family val="2"/>
      </rPr>
      <t>OUT TRASF EB1809188908047 F023
F023TO8128477
COMMISSION AND/OR SWIFT CHARGE</t>
    </r>
  </si>
  <si>
    <r>
      <rPr>
        <b/>
        <sz val="8"/>
        <rFont val="Helvetica"/>
        <family val="2"/>
      </rPr>
      <t>OUT TRASF EB1809188909047 F023
F023TO8128479 AMIC UKRAINE CFI</t>
    </r>
  </si>
  <si>
    <r>
      <rPr>
        <b/>
        <sz val="8"/>
        <rFont val="Helvetica"/>
        <family val="2"/>
      </rPr>
      <t>OUT TRASF EB1809188909047 F023
F023TO8128479
COMMISSION AND/OR SWIFT CHARGE</t>
    </r>
  </si>
  <si>
    <r>
      <rPr>
        <b/>
        <sz val="8"/>
        <rFont val="Helvetica"/>
        <family val="2"/>
      </rPr>
      <t>INWARD TRNSF F0023TI8136279 B/O PREDSTAVITELSTVO AKTSIONER PAYMENT FROM ELLINAR S.A. TO J</t>
    </r>
  </si>
  <si>
    <r>
      <rPr>
        <b/>
        <sz val="8"/>
        <rFont val="Helvetica"/>
        <family val="2"/>
      </rPr>
      <t>OUT TRASF EB1809189010243 F023
F023TO8128663
NEW SYSTEMS AM LLC</t>
    </r>
  </si>
  <si>
    <r>
      <rPr>
        <b/>
        <sz val="8"/>
        <rFont val="Helvetica"/>
        <family val="2"/>
      </rPr>
      <t>OUT TRASF EB1809189010243 F023
F023TO8128663
COMMISSION AND/OR SWIFT CHARGE</t>
    </r>
  </si>
  <si>
    <r>
      <rPr>
        <b/>
        <sz val="8"/>
        <rFont val="Helvetica"/>
        <family val="2"/>
      </rPr>
      <t>OUT TRASF EB1809189011035 F023
F023TO8128664
COMPANY DNIPROAVIASERVIS LTD</t>
    </r>
  </si>
  <si>
    <r>
      <rPr>
        <b/>
        <sz val="8"/>
        <rFont val="Helvetica"/>
        <family val="2"/>
      </rPr>
      <t>OUT TRASF EB1809189011035 F023
F023TO8128664
COMMISSION AND/OR SWIFT CHARGE</t>
    </r>
  </si>
  <si>
    <r>
      <rPr>
        <b/>
        <sz val="8"/>
        <rFont val="Helvetica"/>
        <family val="2"/>
      </rPr>
      <t>OUT TRASF EB1809189017174 F023
F023TO8129091
JSC AVIACOMPANY BYSKY</t>
    </r>
  </si>
  <si>
    <r>
      <rPr>
        <b/>
        <sz val="8"/>
        <rFont val="Helvetica"/>
        <family val="2"/>
      </rPr>
      <t>OUT TRASF EB1809189017174 F023
F023TO8129091
COMMISSION AND/OR SWIFT CHARGE</t>
    </r>
  </si>
  <si>
    <r>
      <rPr>
        <b/>
        <sz val="8"/>
        <rFont val="Helvetica"/>
        <family val="2"/>
      </rPr>
      <t>INWARD TRNSF F0023TI8138095
B/O CARGOJET AIRWAYS LTD. 8604-09-JL</t>
    </r>
  </si>
  <si>
    <r>
      <rPr>
        <b/>
        <sz val="8"/>
        <rFont val="Helvetica"/>
        <family val="2"/>
      </rPr>
      <t>INWARD TRNSF F0023TI8138581 B/O ROTANA JET AVIATIONBR.OF A INVOICE 8587</t>
    </r>
  </si>
  <si>
    <r>
      <rPr>
        <b/>
        <sz val="8"/>
        <rFont val="Helvetica"/>
        <family val="2"/>
      </rPr>
      <t>OUT TRASF EB1809240866597 F023
F023TO8130920
LLC MASTER-AVIA POVITROFLOTSKI</t>
    </r>
  </si>
  <si>
    <r>
      <rPr>
        <b/>
        <sz val="8"/>
        <rFont val="Helvetica"/>
        <family val="2"/>
      </rPr>
      <t>OUT TRASF EB1809240866597 F023
F023TO8130920
COMMISSION AND/OR SWIFT CHARGE</t>
    </r>
  </si>
  <si>
    <r>
      <rPr>
        <b/>
        <sz val="8"/>
        <rFont val="Helvetica"/>
        <family val="2"/>
      </rPr>
      <t>OUT TRASF EB1809241055201 F023
F023TO8130992
DO AND CO KYIV LLC</t>
    </r>
  </si>
  <si>
    <r>
      <rPr>
        <b/>
        <sz val="8"/>
        <rFont val="Helvetica"/>
        <family val="2"/>
      </rPr>
      <t>OUT TRASF EB1809241055201 F023
F023TO8130992
COMMISSION AND/OR SWIFT CHARGE</t>
    </r>
  </si>
  <si>
    <r>
      <rPr>
        <b/>
        <sz val="8"/>
        <rFont val="Helvetica"/>
        <family val="2"/>
      </rPr>
      <t>INWARD TRNSF F0023TI8138659
B/O WINAIR D.O.O.
invoice 8513-08-AD</t>
    </r>
  </si>
  <si>
    <r>
      <rPr>
        <b/>
        <sz val="8"/>
        <rFont val="Helvetica"/>
        <family val="2"/>
      </rPr>
      <t>INWARD TRNSF F0023TI8138660
B/O JUNG SKY D.O.O. INVOICE 8592-09-JL</t>
    </r>
  </si>
  <si>
    <r>
      <rPr>
        <b/>
        <sz val="8"/>
        <rFont val="Helvetica"/>
        <family val="2"/>
      </rPr>
      <t>INWARD TRNSF F0023TI8138758
B/O International Jet Manageme inv. 8445-07-JL,8497-08-JL</t>
    </r>
  </si>
  <si>
    <r>
      <rPr>
        <b/>
        <sz val="8"/>
        <rFont val="Helvetica"/>
        <family val="2"/>
      </rPr>
      <t>INWARD TRNSF F0023TI8138595
B/O CLASSIC JET UAB
Invoice No 8438-07-JL, 8476-08</t>
    </r>
  </si>
  <si>
    <r>
      <rPr>
        <b/>
        <sz val="8"/>
        <rFont val="Helvetica"/>
        <family val="2"/>
      </rPr>
      <t>INWARD TRNSF F0023TI8139302 B/O SALZBURGJETAVIATION GMBH INVOICE NO 8543-08-JL</t>
    </r>
  </si>
  <si>
    <r>
      <rPr>
        <b/>
        <sz val="8"/>
        <rFont val="Helvetica"/>
        <family val="2"/>
      </rPr>
      <t>INWARD TRNSF F0023TI8139907 B/O MAGMA AVIATION LIMITED USD 8588-09-JL MAGMA AVIATION</t>
    </r>
  </si>
  <si>
    <r>
      <rPr>
        <b/>
        <sz val="8"/>
        <rFont val="Helvetica"/>
        <family val="2"/>
      </rPr>
      <t>INWARD TRNSF F0023TI8139307
B/O REGOURD AVIATION RFB 1943165/1</t>
    </r>
  </si>
  <si>
    <r>
      <rPr>
        <b/>
        <sz val="8"/>
        <rFont val="Helvetica"/>
        <family val="2"/>
      </rPr>
      <t>INWARD TRNSF F0023TI8139992 B/O PREDSTAVITELSTVO AKTSIONER PAYMENT FROM ELLINAR S.A. TO J</t>
    </r>
  </si>
  <si>
    <r>
      <rPr>
        <b/>
        <sz val="8"/>
        <rFont val="Helvetica"/>
        <family val="2"/>
      </rPr>
      <t>OUT TRASF EB1809262220769 F023
F023TO8132493
STATE ENTERPRISE BORYSPIL INTE</t>
    </r>
  </si>
  <si>
    <r>
      <rPr>
        <b/>
        <sz val="8"/>
        <rFont val="Helvetica"/>
        <family val="2"/>
      </rPr>
      <t>OUT TRASF EB1809262220769 F023
F023TO8132493
COMMISSION AND/OR SWIFT CHARGE</t>
    </r>
  </si>
  <si>
    <r>
      <rPr>
        <b/>
        <sz val="8"/>
        <rFont val="Helvetica"/>
        <family val="2"/>
      </rPr>
      <t>OUT TRASF EB1809262227060 F023
F023TO8132494
COMMISSION AND/OR SWIFT CHARGE</t>
    </r>
  </si>
  <si>
    <r>
      <rPr>
        <b/>
        <sz val="8"/>
        <rFont val="Helvetica"/>
        <family val="2"/>
      </rPr>
      <t>INWARD TRNSF F0023TI8140555
B/O AIR HH 8594 09 JL</t>
    </r>
  </si>
  <si>
    <r>
      <rPr>
        <b/>
        <sz val="8"/>
        <rFont val="Helvetica"/>
        <family val="2"/>
      </rPr>
      <t>OUT TRASF EB1809284377072 F023
F023TO8134718 SOCAR AVIA LLC</t>
    </r>
  </si>
  <si>
    <r>
      <rPr>
        <b/>
        <sz val="8"/>
        <rFont val="Helvetica"/>
        <family val="2"/>
      </rPr>
      <t>OUT TRASF EB1809284377072 F023
F023TO8134718
COMMISSION AND/OR SWIFT CHARGE</t>
    </r>
  </si>
  <si>
    <r>
      <rPr>
        <b/>
        <sz val="8"/>
        <rFont val="Helvetica"/>
        <family val="2"/>
      </rPr>
      <t>INWARD TRNSF F0023TI8144536
B/O FAMILY AIRLINES SA FACTURE NAO8603-09-JL</t>
    </r>
  </si>
  <si>
    <r>
      <rPr>
        <b/>
        <sz val="8"/>
        <rFont val="Helvetica"/>
        <family val="2"/>
      </rPr>
      <t>INWARD TRNSF F0023TI8144063 B/O LAUDAMOTION EXECUTIVE GMBH INV.8593-09-JL</t>
    </r>
  </si>
  <si>
    <r>
      <rPr>
        <b/>
        <sz val="8"/>
        <rFont val="Helvetica"/>
        <family val="2"/>
      </rPr>
      <t>INWARD TRNSF F0023TI8144139
B/O CLASSIC JET UAB
Invoice No 8525-08-JL</t>
    </r>
  </si>
  <si>
    <r>
      <rPr>
        <b/>
        <sz val="8"/>
        <rFont val="Helvetica"/>
        <family val="2"/>
      </rPr>
      <t>INWARD TRNSF F0023TI8144061
B/O SILESIA AIR S.R.O. 8586-09-JL</t>
    </r>
  </si>
  <si>
    <r>
      <rPr>
        <b/>
        <sz val="8"/>
        <rFont val="Helvetica"/>
        <family val="2"/>
      </rPr>
      <t>OUT TRASF EB1810026204030 F023
F023TO8135919 COMPANY SKY SERVICE</t>
    </r>
  </si>
  <si>
    <r>
      <rPr>
        <b/>
        <sz val="8"/>
        <rFont val="Helvetica"/>
        <family val="2"/>
      </rPr>
      <t>OUT TRASF EB1810026204030 F023
F023TO8135919
COMMISSION AND/OR SWIFT CHARGE</t>
    </r>
  </si>
  <si>
    <r>
      <rPr>
        <b/>
        <sz val="8"/>
        <rFont val="Helvetica"/>
        <family val="2"/>
      </rPr>
      <t>INWARD TRNSF F0023TI8139786
B/O DC AVIATION LTD INV 8583-09-JL</t>
    </r>
  </si>
  <si>
    <r>
      <rPr>
        <b/>
        <sz val="8"/>
        <rFont val="Helvetica"/>
        <family val="2"/>
      </rPr>
      <t>Service Charges
STATEMENT FEE - SEPTEMBER 2018</t>
    </r>
  </si>
  <si>
    <r>
      <rPr>
        <b/>
        <sz val="8"/>
        <rFont val="Helvetica"/>
        <family val="2"/>
      </rPr>
      <t>INWARD TRNSF F0023TI8144615 B/O AVIATION SERVICES MANAGEME 8568-08-JL</t>
    </r>
  </si>
  <si>
    <r>
      <rPr>
        <b/>
        <sz val="8"/>
        <rFont val="Helvetica"/>
        <family val="2"/>
      </rPr>
      <t>INWARD TRNSF F0023TI8146261 B/O EURO JET INTERCONTINENTAL EJI PAYMENT</t>
    </r>
  </si>
  <si>
    <r>
      <rPr>
        <b/>
        <sz val="8"/>
        <rFont val="Helvetica"/>
        <family val="2"/>
      </rPr>
      <t>OUT TRASF EB1810047157195 F023
F023TO8137721 LUX COUNTRY LLC</t>
    </r>
  </si>
  <si>
    <r>
      <rPr>
        <b/>
        <sz val="8"/>
        <rFont val="Helvetica"/>
        <family val="2"/>
      </rPr>
      <t>OUT TRASF EB1810047157195 F023
F023TO8137721
COMMISSION AND/OR SWIFT CHARGE</t>
    </r>
  </si>
  <si>
    <r>
      <rPr>
        <b/>
        <sz val="8"/>
        <rFont val="Helvetica"/>
        <family val="2"/>
      </rPr>
      <t>OUT TRASF EB1810047164018 F023
F023TO8137735 AMIC UKRAINE CFI</t>
    </r>
  </si>
  <si>
    <r>
      <rPr>
        <b/>
        <sz val="8"/>
        <rFont val="Helvetica"/>
        <family val="2"/>
      </rPr>
      <t>OUT TRASF EB1810047164018 F023
F023TO8137735
COMMISSION AND/OR SWIFT CHARGE</t>
    </r>
  </si>
  <si>
    <r>
      <rPr>
        <b/>
        <sz val="8"/>
        <rFont val="Helvetica"/>
        <family val="2"/>
      </rPr>
      <t>INWARD TRNSF F0023TI8147157 B/O PRINCE AVIATION DOO BEOGRA INVOICE 8647-09-JL INVOICE 864</t>
    </r>
  </si>
  <si>
    <r>
      <rPr>
        <b/>
        <sz val="8"/>
        <rFont val="Helvetica"/>
        <family val="2"/>
      </rPr>
      <t>INWARD TRNSF F0023TI8148455
B/O MERIDIEN FZE
ACC TO INVOICE NUMBER  8659-10</t>
    </r>
  </si>
  <si>
    <r>
      <rPr>
        <b/>
        <sz val="8"/>
        <rFont val="Helvetica"/>
        <family val="2"/>
      </rPr>
      <t>INWARD TRNSF F0023TI8148691
B/O JET AVIATION BUSINESS JETS
/INV/8553-08-JL 6.9.2018/INV/8</t>
    </r>
  </si>
  <si>
    <r>
      <rPr>
        <b/>
        <sz val="8"/>
        <rFont val="Helvetica"/>
        <family val="2"/>
      </rPr>
      <t>INWARD TRNSF F0023TI8148624 B/O PREDSTAVITELSTVO AKTSIONER PAYMENT FROM ELLINAR S.A. TO J</t>
    </r>
  </si>
  <si>
    <r>
      <rPr>
        <b/>
        <sz val="8"/>
        <rFont val="Helvetica"/>
        <family val="2"/>
      </rPr>
      <t>OUT TRASF EB1810098854585 F023
F023TO8140022
SKY HANDLING LLC UKRAINE 03036</t>
    </r>
  </si>
  <si>
    <r>
      <rPr>
        <b/>
        <sz val="8"/>
        <rFont val="Helvetica"/>
        <family val="2"/>
      </rPr>
      <t>OUT TRASF EB1810098854585 F023
F023TO8140022
COMMISSION AND/OR SWIFT CHARGE</t>
    </r>
  </si>
  <si>
    <r>
      <rPr>
        <b/>
        <sz val="8"/>
        <rFont val="Helvetica"/>
        <family val="2"/>
      </rPr>
      <t>OUT TRASF EB1810098856617 F023
F023TO8140040
LLC MASTER-AVIA POVITROFLOTSKI</t>
    </r>
  </si>
  <si>
    <r>
      <rPr>
        <b/>
        <sz val="8"/>
        <rFont val="Helvetica"/>
        <family val="2"/>
      </rPr>
      <t>OUT TRASF EB1810098856617 F023
F023TO8140040
COMMISSION AND/OR SWIFT CHARGE</t>
    </r>
  </si>
  <si>
    <r>
      <rPr>
        <b/>
        <sz val="8"/>
        <rFont val="Helvetica"/>
        <family val="2"/>
      </rPr>
      <t>INWARD TRNSF F0023TI8149404
B/O TRAVEL SERVICE A.S. 861709JL,863809JL 20.00 FEE</t>
    </r>
  </si>
  <si>
    <r>
      <rPr>
        <b/>
        <sz val="8"/>
        <rFont val="Helvetica"/>
        <family val="2"/>
      </rPr>
      <t>OUT TRASF EB1810109262570 F023
F023TO8140720
LLC SKY FOOD SERVICES</t>
    </r>
  </si>
  <si>
    <r>
      <rPr>
        <b/>
        <sz val="8"/>
        <rFont val="Helvetica"/>
        <family val="2"/>
      </rPr>
      <t>OUT TRASF EB1810109262570 F023
F023TO8140720
COMMISSION AND/OR SWIFT CHARGE</t>
    </r>
  </si>
  <si>
    <r>
      <rPr>
        <b/>
        <sz val="8"/>
        <rFont val="Helvetica"/>
        <family val="2"/>
      </rPr>
      <t>INWARD TRNSF F0023TI8149409 B/O GLOBAL JET AUSTRIA GMBH 8606-09-JL 8528-08-JL 8539-08-</t>
    </r>
  </si>
  <si>
    <r>
      <rPr>
        <b/>
        <sz val="8"/>
        <rFont val="Helvetica"/>
        <family val="2"/>
      </rPr>
      <t>OUT TRASF EB1810119509459 F023
F023TO8140964 LUX COUNTRY LLC</t>
    </r>
  </si>
  <si>
    <r>
      <rPr>
        <b/>
        <sz val="8"/>
        <rFont val="Helvetica"/>
        <family val="2"/>
      </rPr>
      <t>OUT TRASF EB1810119509459 F023
F023TO8140964
COMMISSION AND/OR SWIFT CHARGE</t>
    </r>
  </si>
  <si>
    <r>
      <rPr>
        <b/>
        <sz val="8"/>
        <rFont val="Helvetica"/>
        <family val="2"/>
      </rPr>
      <t>INWARD TRNSF F0023TI8150068 B/O PREDSTAVITELSTVO AKTSIONER PAYMENT FROM ELLINAR S.A. TO J</t>
    </r>
  </si>
  <si>
    <r>
      <rPr>
        <b/>
        <sz val="8"/>
        <rFont val="Helvetica"/>
        <family val="2"/>
      </rPr>
      <t>INWARD TRNSF F0023TI8149490
B/O CTR GROUP A.S. INVOICE NO. 8649-09-JL</t>
    </r>
  </si>
  <si>
    <r>
      <rPr>
        <b/>
        <sz val="8"/>
        <rFont val="Helvetica"/>
        <family val="2"/>
      </rPr>
      <t>INWARD TRNSF F0023TI8150080
B/O JUNG SKY D.O.O. INVOICE 8642-09-JL</t>
    </r>
  </si>
  <si>
    <r>
      <rPr>
        <b/>
        <sz val="8"/>
        <rFont val="Helvetica"/>
        <family val="2"/>
      </rPr>
      <t>INWARD TRNSF F0023TI8150920 B/O PRINCE AVIATION DOO BEOGRA INVOICE 8668-10-JL</t>
    </r>
  </si>
  <si>
    <r>
      <rPr>
        <b/>
        <sz val="8"/>
        <rFont val="Helvetica"/>
        <family val="2"/>
      </rPr>
      <t>INWARD TRNSF F0023TI8151330
B/O ADRIA AIRWAYS DD
8658-10-JL,8662-10-JL /ROC/865</t>
    </r>
  </si>
  <si>
    <r>
      <rPr>
        <b/>
        <sz val="8"/>
        <rFont val="Helvetica"/>
        <family val="2"/>
      </rPr>
      <t>INWARD TRNSF F0023TI8151556
B/O JET AVIATION BUSINESS JETS
/ADV/9600006985 15.10.2018</t>
    </r>
  </si>
  <si>
    <r>
      <rPr>
        <b/>
        <sz val="8"/>
        <rFont val="Helvetica"/>
        <family val="2"/>
      </rPr>
      <t>INWARD TRNSF F0023TI8151455 B/O MAGMA AVIATION LIMITED USD PER REMITTANCE MAGMA AVIATION</t>
    </r>
  </si>
  <si>
    <r>
      <rPr>
        <b/>
        <sz val="8"/>
        <rFont val="Helvetica"/>
        <family val="2"/>
      </rPr>
      <t>OUT TRASF EB1810150862401 F023
F023TO8142568
GROUND HANDLING COMPANY TBILIS</t>
    </r>
  </si>
  <si>
    <r>
      <rPr>
        <b/>
        <sz val="8"/>
        <rFont val="Helvetica"/>
        <family val="2"/>
      </rPr>
      <t>OUT TRASF EB1810150862401 F023
F023TO8142568
COMMISSION AND/OR SWIFT CHARGE</t>
    </r>
  </si>
  <si>
    <r>
      <rPr>
        <b/>
        <sz val="8"/>
        <rFont val="Helvetica"/>
        <family val="2"/>
      </rPr>
      <t>OUT TRASF EB1810150871649 F023
F023TO8142592
NEW SYSTEMS AM LLC</t>
    </r>
  </si>
  <si>
    <r>
      <rPr>
        <b/>
        <sz val="8"/>
        <rFont val="Helvetica"/>
        <family val="2"/>
      </rPr>
      <t>OUT TRASF EB1810150871649 F023
F023TO8142592
COMMISSION AND/OR SWIFT CHARGE</t>
    </r>
  </si>
  <si>
    <r>
      <rPr>
        <b/>
        <sz val="8"/>
        <rFont val="Helvetica"/>
        <family val="2"/>
      </rPr>
      <t>OUT TRASF EB1810150872403 F023
F023TO8142596
NEW SYSTEMS AM LLC</t>
    </r>
  </si>
  <si>
    <r>
      <rPr>
        <b/>
        <sz val="8"/>
        <rFont val="Helvetica"/>
        <family val="2"/>
      </rPr>
      <t>OUT TRASF EB1810150872403 F023
F023TO8142596
COMMISSION AND/OR SWIFT CHARGE</t>
    </r>
  </si>
  <si>
    <r>
      <rPr>
        <b/>
        <sz val="8"/>
        <rFont val="Helvetica"/>
        <family val="2"/>
      </rPr>
      <t>INWARD TRNSF F0023TI8151458
B/O CARGOJET AIRWAYS LTD.</t>
    </r>
  </si>
  <si>
    <r>
      <rPr>
        <b/>
        <sz val="8"/>
        <rFont val="Helvetica"/>
        <family val="2"/>
      </rPr>
      <t>OUT TRASF EB1810150870639 F023
F023TO8142743 ARKONA LTD</t>
    </r>
  </si>
  <si>
    <r>
      <rPr>
        <b/>
        <sz val="8"/>
        <rFont val="Helvetica"/>
        <family val="2"/>
      </rPr>
      <t>OUT TRASF EB1810150870639 F023
F023TO8142743
COMMISSION AND/OR SWIFT CHARGE</t>
    </r>
  </si>
  <si>
    <r>
      <rPr>
        <b/>
        <sz val="8"/>
        <rFont val="Helvetica"/>
        <family val="2"/>
      </rPr>
      <t>INWARD TRNSF F0023TI8151331
B/O CLASSIC JET UAB
Invoice No 8550-08-JL</t>
    </r>
  </si>
  <si>
    <r>
      <rPr>
        <b/>
        <sz val="8"/>
        <rFont val="Helvetica"/>
        <family val="2"/>
      </rPr>
      <t>INWARD TRNSF F0023TI8152180 B/O PREDSTAVITELSTVO AKTSIONER PAYMENT FROM ELLINAR S.A. TO J</t>
    </r>
  </si>
  <si>
    <r>
      <rPr>
        <b/>
        <sz val="8"/>
        <rFont val="Helvetica"/>
        <family val="2"/>
      </rPr>
      <t>OUT TRASF EB1810161290930 F023
F023TO8143138
LLC MASTER-AVIA POVITROFLOTSKI</t>
    </r>
  </si>
  <si>
    <r>
      <rPr>
        <b/>
        <sz val="8"/>
        <rFont val="Helvetica"/>
        <family val="2"/>
      </rPr>
      <t>OUT TRASF EB1810161290930 F023
F023TO8143138
COMMISSION AND/OR SWIFT CHARGE</t>
    </r>
  </si>
  <si>
    <r>
      <rPr>
        <b/>
        <sz val="8"/>
        <rFont val="Helvetica"/>
        <family val="2"/>
      </rPr>
      <t>INWARD TRNSF F0023TI8152168 B/O GLOBAL JET AUSTRIA GMBH 8563-09-JL 8575-09-JL 8621-09-</t>
    </r>
  </si>
  <si>
    <r>
      <rPr>
        <b/>
        <sz val="8"/>
        <rFont val="Helvetica"/>
        <family val="2"/>
      </rPr>
      <t>OUT TRASF EB1810171585373 F023
F023TO8143517
STATE ENTERPRISE BORYSPIL INTE</t>
    </r>
  </si>
  <si>
    <r>
      <rPr>
        <b/>
        <sz val="8"/>
        <rFont val="Helvetica"/>
        <family val="2"/>
      </rPr>
      <t>OUT TRASF EB1810171585373 F023
F023TO8143517
COMMISSION AND/OR SWIFT CHARGE</t>
    </r>
  </si>
  <si>
    <r>
      <rPr>
        <b/>
        <sz val="8"/>
        <rFont val="Helvetica"/>
        <family val="2"/>
      </rPr>
      <t>OUT TRASF EB1810171587523 F023
F023TO8143524
SBA FLIGHT SUPPORT SERVICES LT</t>
    </r>
  </si>
  <si>
    <r>
      <rPr>
        <b/>
        <sz val="8"/>
        <rFont val="Helvetica"/>
        <family val="2"/>
      </rPr>
      <t>OUT TRASF EB1810171587523 F023
F023TO8143524
COMMISSION AND/OR SWIFT CHARGE</t>
    </r>
  </si>
  <si>
    <r>
      <rPr>
        <b/>
        <sz val="8"/>
        <rFont val="Helvetica"/>
        <family val="2"/>
      </rPr>
      <t>OUT TRASF EB1810171590245 F023
F023TO8143530
INTERAVIA LLC, 01034, KIEV, VO</t>
    </r>
  </si>
  <si>
    <r>
      <rPr>
        <b/>
        <sz val="8"/>
        <rFont val="Helvetica"/>
        <family val="2"/>
      </rPr>
      <t>OUT TRASF EB1810171590245 F023
F023TO8143530
COMMISSION AND/OR SWIFT CHARGE</t>
    </r>
  </si>
  <si>
    <r>
      <rPr>
        <b/>
        <sz val="8"/>
        <rFont val="Helvetica"/>
        <family val="2"/>
      </rPr>
      <t>OUT TRASF EB1810171591107 F023
F023TO8143532 AS GROUP LTD</t>
    </r>
  </si>
  <si>
    <r>
      <rPr>
        <b/>
        <sz val="8"/>
        <rFont val="Helvetica"/>
        <family val="2"/>
      </rPr>
      <t>OUT TRASF EB1810171591107 F023
F023TO8143532
COMMISSION AND/OR SWIFT CHARGE</t>
    </r>
  </si>
  <si>
    <r>
      <rPr>
        <b/>
        <sz val="8"/>
        <rFont val="Helvetica"/>
        <family val="2"/>
      </rPr>
      <t>INWARD TRNSF F0023TI8153191 B/O PRINCE AVIATION DOO BEOGRA INVOICE 8674-10-JL INVOICE 868</t>
    </r>
  </si>
  <si>
    <r>
      <rPr>
        <b/>
        <sz val="8"/>
        <rFont val="Helvetica"/>
        <family val="2"/>
      </rPr>
      <t>INWARD TRNSF F0023TI8153692
B/O TRAVEL SERVICE A.S. 861809JL 20.00 FEE DEDUCTED</t>
    </r>
  </si>
  <si>
    <r>
      <rPr>
        <b/>
        <sz val="8"/>
        <rFont val="Helvetica"/>
        <family val="2"/>
      </rPr>
      <t>OUT TRASF EB1810182018077 F023
F023TO8144151 COMPANY SKY SERVICE</t>
    </r>
  </si>
  <si>
    <r>
      <rPr>
        <b/>
        <sz val="8"/>
        <rFont val="Helvetica"/>
        <family val="2"/>
      </rPr>
      <t>OUT TRASF EB1810182018077 F023
F023TO8144151
COMMISSION AND/OR SWIFT CHARGE</t>
    </r>
  </si>
  <si>
    <r>
      <rPr>
        <b/>
        <sz val="8"/>
        <rFont val="Helvetica"/>
        <family val="2"/>
      </rPr>
      <t>INWARD TRNSF F0023TI8154841
B/O Avcon Jet AG
/DOC/859909JL/285.44/20180919/</t>
    </r>
  </si>
  <si>
    <r>
      <rPr>
        <b/>
        <sz val="8"/>
        <rFont val="Helvetica"/>
        <family val="2"/>
      </rPr>
      <t>OUT TRASF EB1810222948868 F023
F023TO8145058 LUX COUNTRY LLC</t>
    </r>
  </si>
  <si>
    <r>
      <rPr>
        <b/>
        <sz val="8"/>
        <rFont val="Helvetica"/>
        <family val="2"/>
      </rPr>
      <t>OUT TRASF EB1810222948868 F023
F023TO8145058
COMMISSION AND/OR SWIFT CHARGE</t>
    </r>
  </si>
  <si>
    <r>
      <rPr>
        <b/>
        <sz val="8"/>
        <rFont val="Helvetica"/>
        <family val="2"/>
      </rPr>
      <t>INWARD TRNSF F0023TI8154922 B/O UAB  NORDIC AIRCRAFT SYSTE 8694-10-JL</t>
    </r>
  </si>
  <si>
    <r>
      <rPr>
        <b/>
        <sz val="8"/>
        <rFont val="Helvetica"/>
        <family val="2"/>
      </rPr>
      <t>INWARD TRNSF F0023TI8155630
B/O PANAVIATIC AS
Invoice 8574-09-JL,8557-09-JL</t>
    </r>
  </si>
  <si>
    <r>
      <rPr>
        <b/>
        <sz val="8"/>
        <rFont val="Helvetica"/>
        <family val="2"/>
      </rPr>
      <t>INWARD TRNSF F0023TI8156185
B/O TOYO AVIATION S.R.L.
/INV/INVOICE 8597-09-JL</t>
    </r>
  </si>
  <si>
    <r>
      <rPr>
        <b/>
        <sz val="8"/>
        <rFont val="Helvetica"/>
        <family val="2"/>
      </rPr>
      <t>INWARD TRNSF F0023TI8156808
B/O EUR AIR SWISSLION RD D.O.O
/INV/8693-10-JL</t>
    </r>
  </si>
  <si>
    <r>
      <rPr>
        <b/>
        <sz val="8"/>
        <rFont val="Helvetica"/>
        <family val="2"/>
      </rPr>
      <t>OUT TRASF EB1810244031521 F023
F023TO8147299
LLC MASTER-AVIA POVITROFLOTSKI</t>
    </r>
  </si>
  <si>
    <r>
      <rPr>
        <b/>
        <sz val="8"/>
        <rFont val="Helvetica"/>
        <family val="2"/>
      </rPr>
      <t>OUT TRASF EB1810244031521 F023
F023TO8147299
COMMISSION AND/OR SWIFT CHARGE</t>
    </r>
  </si>
  <si>
    <r>
      <rPr>
        <b/>
        <sz val="8"/>
        <rFont val="Helvetica"/>
        <family val="2"/>
      </rPr>
      <t>INWARD TRNSF F0023TI8156860 B/O PRINCE AVIATION DOO BEOGRA INVOICE 8683-10-JL</t>
    </r>
  </si>
  <si>
    <r>
      <rPr>
        <b/>
        <sz val="8"/>
        <rFont val="Helvetica"/>
        <family val="2"/>
      </rPr>
      <t>INWARD TRNSF F0023TI8157119
B/O EXECUTIVE SKY DISPATCH   M 3 INVOICES AND 1 CREDIT NOTE</t>
    </r>
  </si>
  <si>
    <r>
      <rPr>
        <b/>
        <sz val="8"/>
        <rFont val="Helvetica"/>
        <family val="2"/>
      </rPr>
      <t>INWARD TRNSF F0023TI8157739
B/O CLASSIC JET UAB
Invoice No 8667-10-JL</t>
    </r>
  </si>
  <si>
    <r>
      <rPr>
        <b/>
        <sz val="8"/>
        <rFont val="Helvetica"/>
        <family val="2"/>
      </rPr>
      <t>OUT TRASF EB1810306397441 F023
F023TO8149494
STATE ENTERPRISE BORYSPIL INTE</t>
    </r>
  </si>
  <si>
    <r>
      <rPr>
        <b/>
        <sz val="8"/>
        <rFont val="Helvetica"/>
        <family val="2"/>
      </rPr>
      <t>OUT TRASF EB1810306397441 F023
F023TO8149494
COMMISSION AND/OR SWIFT CHARGE</t>
    </r>
  </si>
  <si>
    <r>
      <rPr>
        <b/>
        <sz val="8"/>
        <rFont val="Helvetica"/>
        <family val="2"/>
      </rPr>
      <t>INWARD TRNSF F0023TI8158135 B/O GLOBAL JET AUSTRIA GMBH 8637-09-JL 8630-09-JL 8626-09-</t>
    </r>
  </si>
  <si>
    <r>
      <rPr>
        <b/>
        <sz val="8"/>
        <rFont val="Helvetica"/>
        <family val="2"/>
      </rPr>
      <t>OUT TRASF EB1810317367478 F023
F023TO8150819
LLC MASTER-AVIA POVITROFLOTSKI</t>
    </r>
  </si>
  <si>
    <r>
      <rPr>
        <b/>
        <sz val="8"/>
        <rFont val="Helvetica"/>
        <family val="2"/>
      </rPr>
      <t>OUT TRASF EB1810317367478 F023
F023TO8150819
COMMISSION AND/OR SWIFT CHARGE</t>
    </r>
  </si>
  <si>
    <r>
      <rPr>
        <b/>
        <sz val="8"/>
        <rFont val="Helvetica"/>
        <family val="2"/>
      </rPr>
      <t>Service Charges
STATEMENT FEE - OCTOBER 2018</t>
    </r>
  </si>
  <si>
    <r>
      <rPr>
        <b/>
        <sz val="8"/>
        <rFont val="Helvetica"/>
        <family val="2"/>
      </rPr>
      <t>INWARD TRNSF F0023TI8164390
B/O JET AVIATION BUSINESS JETS
/INV/8707-10-JL 26.10.2018</t>
    </r>
  </si>
  <si>
    <r>
      <rPr>
        <b/>
        <sz val="8"/>
        <rFont val="Helvetica"/>
        <family val="2"/>
      </rPr>
      <t>INWARD TRNSF F0023TI8164423
B/O IDN150340010077
INV8711-10-JL DD 26/10/2018 AI</t>
    </r>
  </si>
  <si>
    <r>
      <rPr>
        <b/>
        <sz val="8"/>
        <rFont val="Helvetica"/>
        <family val="2"/>
      </rPr>
      <t>OUT TRASF EB1811050072997 F023
F023TO8153619
SKY HANDLING LLC UKRAINE 03036</t>
    </r>
  </si>
  <si>
    <r>
      <rPr>
        <b/>
        <sz val="8"/>
        <rFont val="Helvetica"/>
        <family val="2"/>
      </rPr>
      <t>OUT TRASF EB1811050072997 F023
F023TO8153619
COMMISSION AND/OR SWIFT CHARGE</t>
    </r>
  </si>
  <si>
    <r>
      <rPr>
        <b/>
        <sz val="8"/>
        <rFont val="Helvetica"/>
        <family val="2"/>
      </rPr>
      <t>INWARD TRNSF F0023TI8164940 B/O AIR SWISSLION RD D.O.O. BE INV/8729, 8730-10-JL</t>
    </r>
  </si>
  <si>
    <r>
      <rPr>
        <b/>
        <sz val="8"/>
        <rFont val="Helvetica"/>
        <family val="2"/>
      </rPr>
      <t>INWARD TRNSF F0023TI8165014
B/O JUNG SKY D.O.O. INVOICE 8709-10-JL</t>
    </r>
  </si>
  <si>
    <r>
      <rPr>
        <b/>
        <sz val="8"/>
        <rFont val="Helvetica"/>
        <family val="2"/>
      </rPr>
      <t>INWARD TRNSF F0023TI8165026
B/O BOLLORE LOGISTICS 8584-09-JL</t>
    </r>
  </si>
  <si>
    <r>
      <rPr>
        <b/>
        <sz val="8"/>
        <rFont val="Helvetica"/>
        <family val="2"/>
      </rPr>
      <t>INWARD TRNSF F0023TI8165821
B/O FAI RENT-A-JET AG 8695-10-JL, 1.526,89</t>
    </r>
  </si>
  <si>
    <r>
      <rPr>
        <b/>
        <sz val="8"/>
        <rFont val="Helvetica"/>
        <family val="2"/>
      </rPr>
      <t>INWARD TRNSF F0023TI8166508 B/O GLOBAL JET AUSTRIA GMBH 8686-10-JL 8702-10-JL 8701-10-</t>
    </r>
  </si>
  <si>
    <r>
      <rPr>
        <b/>
        <sz val="8"/>
        <rFont val="Helvetica"/>
        <family val="2"/>
      </rPr>
      <t>OUT TRASF EB1811091791972 F023
F023TO8156056 LUX COUNTRY LLC</t>
    </r>
  </si>
  <si>
    <r>
      <rPr>
        <b/>
        <sz val="8"/>
        <rFont val="Helvetica"/>
        <family val="2"/>
      </rPr>
      <t>OUT TRASF EB1811091791972 F023
F023TO8156056
COMMISSION AND/OR SWIFT CHARGE</t>
    </r>
  </si>
  <si>
    <r>
      <rPr>
        <b/>
        <sz val="8"/>
        <rFont val="Helvetica"/>
        <family val="2"/>
      </rPr>
      <t>INWARD TRNSF F0023TI8167744 B/O AVB 2012 INV.8740/8741/8738/8742/8737-1</t>
    </r>
  </si>
  <si>
    <r>
      <rPr>
        <b/>
        <sz val="8"/>
        <rFont val="Helvetica"/>
        <family val="2"/>
      </rPr>
      <t>INWARD TRNSF F0023TI8167152
B/O JUNG SKY D.O.O.
INVOICE 8747-10-JL, INVOICE 87</t>
    </r>
  </si>
  <si>
    <r>
      <rPr>
        <b/>
        <sz val="8"/>
        <rFont val="Helvetica"/>
        <family val="2"/>
      </rPr>
      <t>OUT TRASF EB1811122593941 F023
F023TO8156812
STATE ENTERPRISE INTERNATIONAL</t>
    </r>
  </si>
  <si>
    <r>
      <rPr>
        <b/>
        <sz val="8"/>
        <rFont val="Helvetica"/>
        <family val="2"/>
      </rPr>
      <t>OUT TRASF EB1811122593941 F023
F023TO8156812
COMMISSION AND/OR SWIFT CHARGE</t>
    </r>
  </si>
  <si>
    <r>
      <rPr>
        <b/>
        <sz val="8"/>
        <rFont val="Helvetica"/>
        <family val="2"/>
      </rPr>
      <t>OUT TRASF EB1811122596201 F023
F023TO8156814
LLC MASTER-AVIA POVITROFLOTSKI</t>
    </r>
  </si>
  <si>
    <r>
      <rPr>
        <b/>
        <sz val="8"/>
        <rFont val="Helvetica"/>
        <family val="2"/>
      </rPr>
      <t>OUT TRASF EB1811122596201 F023
F023TO8156814
COMMISSION AND/OR SWIFT CHARGE</t>
    </r>
  </si>
  <si>
    <r>
      <rPr>
        <b/>
        <sz val="8"/>
        <rFont val="Helvetica"/>
        <family val="2"/>
      </rPr>
      <t>INWARD TRNSF F0023TI8168552
B/O JET AVIATION BUSINESS JETS
/INV/8722-10-JL 30.10.2018/INV</t>
    </r>
  </si>
  <si>
    <r>
      <rPr>
        <b/>
        <sz val="8"/>
        <rFont val="Helvetica"/>
        <family val="2"/>
      </rPr>
      <t>OUT TRASF EB1811133098744 F023
F023TO8157419
TONI PETKOV TOTOV</t>
    </r>
  </si>
  <si>
    <r>
      <rPr>
        <b/>
        <sz val="8"/>
        <rFont val="Helvetica"/>
        <family val="2"/>
      </rPr>
      <t>OUT TRASF EB1811133098744 F023
F023TO8157419
COMMISSION AND/OR SWIFT CHARGE</t>
    </r>
  </si>
  <si>
    <r>
      <rPr>
        <b/>
        <sz val="8"/>
        <rFont val="Helvetica"/>
        <family val="2"/>
      </rPr>
      <t>INWARD TRNSF F0023TI8169138
B/O Avcon Jet AG
/DOC/865410JL/3659.30/20181004</t>
    </r>
  </si>
  <si>
    <r>
      <rPr>
        <b/>
        <sz val="8"/>
        <rFont val="Helvetica"/>
        <family val="2"/>
      </rPr>
      <t>INWARD TRNSF F0023TI8169820 B/O FLIGHTWORX AVIATION LIMITE INV 8535-08</t>
    </r>
  </si>
  <si>
    <r>
      <rPr>
        <b/>
        <sz val="8"/>
        <rFont val="Helvetica"/>
        <family val="2"/>
      </rPr>
      <t>OUT TRASF EB1811153825306 F023
F023TO8158358
COMPANY DNIPROAVIASERVIS LTD</t>
    </r>
  </si>
  <si>
    <r>
      <rPr>
        <b/>
        <sz val="8"/>
        <rFont val="Helvetica"/>
        <family val="2"/>
      </rPr>
      <t>OUT TRASF EB1811153825306 F023
F023TO8158358
COMMISSION AND/OR SWIFT CHARGE</t>
    </r>
  </si>
  <si>
    <r>
      <rPr>
        <b/>
        <sz val="8"/>
        <rFont val="Helvetica"/>
        <family val="2"/>
      </rPr>
      <t>INWARD TRNSF F0023TI8170740 B/O PREDSTAVITELSTVO AKTSIONER PAYMENT FROM ELLINAR S.A. TO J</t>
    </r>
  </si>
  <si>
    <r>
      <rPr>
        <b/>
        <sz val="8"/>
        <rFont val="Helvetica"/>
        <family val="2"/>
      </rPr>
      <t>OUT TRASF EB1811164237863 F023
F023TO8158873
NEW SYSTEMS AM LLC</t>
    </r>
  </si>
  <si>
    <r>
      <rPr>
        <b/>
        <sz val="8"/>
        <rFont val="Helvetica"/>
        <family val="2"/>
      </rPr>
      <t>OUT TRASF EB1811164237863 F023
F023TO8158873
COMMISSION AND/OR SWIFT CHARGE</t>
    </r>
  </si>
  <si>
    <r>
      <rPr>
        <b/>
        <sz val="8"/>
        <rFont val="Helvetica"/>
        <family val="2"/>
      </rPr>
      <t>OUT TRASF EB1811164238906 F023
F023TO8158875
NEW SYSTEMS AM LLC</t>
    </r>
  </si>
  <si>
    <r>
      <rPr>
        <b/>
        <sz val="8"/>
        <rFont val="Helvetica"/>
        <family val="2"/>
      </rPr>
      <t>OUT TRASF EB1811164238906 F023
F023TO8158875
COMMISSION AND/OR SWIFT CHARGE</t>
    </r>
  </si>
  <si>
    <r>
      <rPr>
        <b/>
        <sz val="8"/>
        <rFont val="Helvetica"/>
        <family val="2"/>
      </rPr>
      <t>INWARD TRNSF F0023TI8171293
B/O OSCAR AVIATION LP
REF DD 15-11-2018 FOR HANDLING</t>
    </r>
  </si>
  <si>
    <r>
      <rPr>
        <b/>
        <sz val="8"/>
        <rFont val="Helvetica"/>
        <family val="2"/>
      </rPr>
      <t>INWARD TRNSF F0023TI8171363 B/O GLOBAL JET AUSTRIA GMBH 8650-09-JL 8732-10-JL 8731-10-</t>
    </r>
  </si>
  <si>
    <r>
      <rPr>
        <b/>
        <sz val="8"/>
        <rFont val="Helvetica"/>
        <family val="2"/>
      </rPr>
      <t>INWARD TRNSF F0023TI8171185
B/O CLASSIC JET UAB
Invoice No 8688-10-JL</t>
    </r>
  </si>
  <si>
    <r>
      <rPr>
        <b/>
        <sz val="8"/>
        <rFont val="Helvetica"/>
        <family val="2"/>
      </rPr>
      <t>INWARD TRNSF F0023TI8171934
B/O RAPID AVIATION UDRUZENJE A
/INV/8610 09 JL 8788 11 JL</t>
    </r>
  </si>
  <si>
    <r>
      <rPr>
        <b/>
        <sz val="8"/>
        <rFont val="Helvetica"/>
        <family val="2"/>
      </rPr>
      <t>INWARD TRNSF F0023TI8171972
B/O AVIO-DELTA LTD/
INV. 8744-10-JL,8745-10-JL 874</t>
    </r>
  </si>
  <si>
    <r>
      <rPr>
        <b/>
        <sz val="8"/>
        <rFont val="Helvetica"/>
        <family val="2"/>
      </rPr>
      <t>OUT TRASF EB1811205377565 F023
F023TO8160244
LLC MASTER-AVIA POVITROFLOTSKI</t>
    </r>
  </si>
  <si>
    <r>
      <rPr>
        <b/>
        <sz val="8"/>
        <rFont val="Helvetica"/>
        <family val="2"/>
      </rPr>
      <t>OUT TRASF EB1811205377565 F023
F023TO8160244
COMMISSION AND/OR SWIFT CHARGE</t>
    </r>
  </si>
  <si>
    <r>
      <rPr>
        <b/>
        <sz val="8"/>
        <rFont val="Helvetica"/>
        <family val="2"/>
      </rPr>
      <t>INWARD TRNSF F0023TI8173116
B/O DC AVIATION LIMITED
/INV/8778-11-JL /INV/8682-10-J</t>
    </r>
  </si>
  <si>
    <r>
      <rPr>
        <b/>
        <sz val="8"/>
        <rFont val="Helvetica"/>
        <family val="2"/>
      </rPr>
      <t>OUT TRASF EB1811215973043 F023
F023TO8161145 LUX COUNTRY LLC</t>
    </r>
  </si>
  <si>
    <r>
      <rPr>
        <b/>
        <sz val="8"/>
        <rFont val="Helvetica"/>
        <family val="2"/>
      </rPr>
      <t>OUT TRASF EB1811215973043 F023
F023TO8161145
COMMISSION AND/OR SWIFT CHARGE</t>
    </r>
  </si>
  <si>
    <r>
      <rPr>
        <b/>
        <sz val="8"/>
        <rFont val="Helvetica"/>
        <family val="2"/>
      </rPr>
      <t>OUT TRASF EB1811215977164 F023
F023TO8161159
GROUND HANDLING COMPANY TBILIS</t>
    </r>
  </si>
  <si>
    <r>
      <rPr>
        <b/>
        <sz val="8"/>
        <rFont val="Helvetica"/>
        <family val="2"/>
      </rPr>
      <t>OUT TRASF EB1811215977164 F023
F023TO8161159
COMMISSION AND/OR SWIFT CHARGE</t>
    </r>
  </si>
  <si>
    <r>
      <rPr>
        <b/>
        <sz val="8"/>
        <rFont val="Helvetica"/>
        <family val="2"/>
      </rPr>
      <t>OUT TRASF EB1811215978131 F023
F023TO8161164 COMPANY SKY SERVICE</t>
    </r>
  </si>
  <si>
    <r>
      <rPr>
        <b/>
        <sz val="8"/>
        <rFont val="Helvetica"/>
        <family val="2"/>
      </rPr>
      <t>OUT TRASF EB1811215978131 F023
F023TO8161164
COMMISSION AND/OR SWIFT CHARGE</t>
    </r>
  </si>
  <si>
    <r>
      <rPr>
        <b/>
        <sz val="8"/>
        <rFont val="Helvetica"/>
        <family val="2"/>
      </rPr>
      <t>INWARD TRNSF F0023TI8172663
B/O WINAIR D.O.O.
invoice 8791-11-JL</t>
    </r>
  </si>
  <si>
    <r>
      <rPr>
        <b/>
        <sz val="8"/>
        <rFont val="Helvetica"/>
        <family val="2"/>
      </rPr>
      <t>INWARD TRNSF F0023TI8172726 B/O PRINCE AVIATION DOO BEOGRA INVOICE 8787-11-JL</t>
    </r>
  </si>
  <si>
    <r>
      <rPr>
        <b/>
        <sz val="8"/>
        <rFont val="Helvetica"/>
        <family val="2"/>
      </rPr>
      <t>OUT TRASF EB1811236744472 F023
F023TO8162247 AMIC UKRAINE CFI</t>
    </r>
  </si>
  <si>
    <r>
      <rPr>
        <b/>
        <sz val="8"/>
        <rFont val="Helvetica"/>
        <family val="2"/>
      </rPr>
      <t>OUT TRASF EB1811236744472 F023
F023TO8162247
COMMISSION AND/OR SWIFT CHARGE</t>
    </r>
  </si>
  <si>
    <r>
      <rPr>
        <b/>
        <sz val="8"/>
        <rFont val="Helvetica"/>
        <family val="2"/>
      </rPr>
      <t>INWARD TRNSF F0023TI8174734
B/O JET AVIATION BUSINESS JETS
/INV/8767-10-JL 7.11.2018/INV/</t>
    </r>
  </si>
  <si>
    <r>
      <rPr>
        <b/>
        <sz val="8"/>
        <rFont val="Helvetica"/>
        <family val="2"/>
      </rPr>
      <t>INWARD TRNSF F0023TI8175121 B/O AIR SWISSLION RD D.O.O. BE INV/8796-11-JL</t>
    </r>
  </si>
  <si>
    <r>
      <rPr>
        <b/>
        <sz val="8"/>
        <rFont val="Helvetica"/>
        <family val="2"/>
      </rPr>
      <t>INWARD TRNSF F0023TI8175283
B/O AIR HAMBURG 8773-11-JL</t>
    </r>
  </si>
  <si>
    <r>
      <rPr>
        <b/>
        <sz val="8"/>
        <rFont val="Helvetica"/>
        <family val="2"/>
      </rPr>
      <t>INWARD TRNSF F0023TI8175276
B/O WINAIR D.O.O.
invoice 8792-11-JL</t>
    </r>
  </si>
  <si>
    <r>
      <rPr>
        <b/>
        <sz val="8"/>
        <rFont val="Helvetica"/>
        <family val="2"/>
      </rPr>
      <t>INWARD TRNSF F0023TI8175750
B/O CLASSIC JET UAB
Invoice No 8696-10-JL</t>
    </r>
  </si>
  <si>
    <r>
      <rPr>
        <b/>
        <sz val="8"/>
        <rFont val="Helvetica"/>
        <family val="2"/>
      </rPr>
      <t>OUT TRASF EB1811299824207 F023
F023TO8165508
NEW SYSTEMS AM LLC</t>
    </r>
  </si>
  <si>
    <r>
      <rPr>
        <b/>
        <sz val="8"/>
        <rFont val="Helvetica"/>
        <family val="2"/>
      </rPr>
      <t>OUT TRASF EB1811299824207 F023
F023TO8165508
COMMISSION AND/OR SWIFT CHARGE</t>
    </r>
  </si>
  <si>
    <r>
      <rPr>
        <b/>
        <sz val="8"/>
        <rFont val="Helvetica"/>
        <family val="2"/>
      </rPr>
      <t>INWARD TRNSF F0023TI8178957
B/O ARAB WINGS CO
0101 INVOICE PAYMENT AND PURCH</t>
    </r>
  </si>
  <si>
    <r>
      <rPr>
        <b/>
        <sz val="8"/>
        <rFont val="Helvetica"/>
        <family val="2"/>
      </rPr>
      <t>INWARD TRNSF F0023TI8179904
B/O DC AVIATION LIMITED
/INV/8800-11-JL</t>
    </r>
  </si>
  <si>
    <r>
      <rPr>
        <b/>
        <sz val="8"/>
        <rFont val="Helvetica"/>
        <family val="2"/>
      </rPr>
      <t>OUT TRASF EB1812021733503 F023
F023TO8166811
LLC MASTER-AVIA POVITROFLOTSKI</t>
    </r>
  </si>
  <si>
    <r>
      <rPr>
        <b/>
        <sz val="8"/>
        <rFont val="Helvetica"/>
        <family val="2"/>
      </rPr>
      <t>OUT TRASF EB1812021733503 F023
F023TO8166811
COMMISSION AND/OR SWIFT CHARGE</t>
    </r>
  </si>
  <si>
    <r>
      <rPr>
        <b/>
        <sz val="8"/>
        <rFont val="Helvetica"/>
        <family val="2"/>
      </rPr>
      <t>INWARD TRNSF F0023TI8180078 B/O AIR SWISSLION RD D.O.O. BE INV/8775-11-JL</t>
    </r>
  </si>
  <si>
    <r>
      <rPr>
        <b/>
        <sz val="8"/>
        <rFont val="Helvetica"/>
        <family val="2"/>
      </rPr>
      <t>INWARD TRNSF F0023TI8180348
B/O JET AVIATION BUSINESS JETS
/INV/8795-11-JL 19.11.2018</t>
    </r>
  </si>
  <si>
    <r>
      <rPr>
        <b/>
        <sz val="8"/>
        <rFont val="Helvetica"/>
        <family val="2"/>
      </rPr>
      <t>Service Charges
STATEMENT FEE - NOVEMBER 2018</t>
    </r>
  </si>
  <si>
    <r>
      <rPr>
        <b/>
        <sz val="8"/>
        <rFont val="Helvetica"/>
        <family val="2"/>
      </rPr>
      <t>INWARD TRNSF F0023TI8181325
B/O AVB 2012
INV.8811-11-JL/8807-11-JL/22.2</t>
    </r>
  </si>
  <si>
    <r>
      <rPr>
        <b/>
        <sz val="8"/>
        <rFont val="Helvetica"/>
        <family val="2"/>
      </rPr>
      <t>OUT TRASF EB1812043110248 F023
F023TO8168905
STATE ENTERPRISE BORYSPIL INTE</t>
    </r>
  </si>
  <si>
    <r>
      <rPr>
        <b/>
        <sz val="8"/>
        <rFont val="Helvetica"/>
        <family val="2"/>
      </rPr>
      <t>OUT TRASF EB1812043110248 F023
F023TO8168905
COMMISSION AND/OR SWIFT CHARGE</t>
    </r>
  </si>
  <si>
    <r>
      <rPr>
        <b/>
        <sz val="8"/>
        <rFont val="Helvetica"/>
        <family val="2"/>
      </rPr>
      <t>INWARD TRNSF F0023TI8181469
B/O SILESIA AIR S.R.O. 8780-11-JL</t>
    </r>
  </si>
  <si>
    <r>
      <rPr>
        <b/>
        <sz val="8"/>
        <rFont val="Helvetica"/>
        <family val="2"/>
      </rPr>
      <t>OUT TRASF EB1812053435833 F023
F023TO8169399
FEDERAL STATE UNITARY ENTERPRI</t>
    </r>
  </si>
  <si>
    <r>
      <rPr>
        <b/>
        <sz val="8"/>
        <rFont val="Helvetica"/>
        <family val="2"/>
      </rPr>
      <t>OUT TRASF EB1812063945078 F023
F023TO8170070 AMIC UKRAINE CFI</t>
    </r>
  </si>
  <si>
    <r>
      <rPr>
        <b/>
        <sz val="8"/>
        <rFont val="Helvetica"/>
        <family val="2"/>
      </rPr>
      <t>OUT TRASF EB1812063945078 F023
F023TO8170070
COMMISSION AND/OR SWIFT CHARGE</t>
    </r>
  </si>
  <si>
    <r>
      <rPr>
        <b/>
        <sz val="8"/>
        <rFont val="Helvetica"/>
        <family val="2"/>
      </rPr>
      <t>OUT TRASF EB1812063946222 F023
F023TO8170074
STATE ENTERPRISE INTERNATIONAL</t>
    </r>
  </si>
  <si>
    <r>
      <rPr>
        <b/>
        <sz val="8"/>
        <rFont val="Helvetica"/>
        <family val="2"/>
      </rPr>
      <t>OUT TRASF EB1812063946222 F023
F023TO8170074
COMMISSION AND/OR SWIFT CHARGE</t>
    </r>
  </si>
  <si>
    <r>
      <rPr>
        <b/>
        <sz val="8"/>
        <rFont val="Helvetica"/>
        <family val="2"/>
      </rPr>
      <t>INWARD TRNSF F0023TI8183884 B/O PRINCE AVIATION DOO BEOGRA INVOICE 8833-11-JL INVOICE 884</t>
    </r>
  </si>
  <si>
    <r>
      <rPr>
        <b/>
        <sz val="8"/>
        <rFont val="Helvetica"/>
        <family val="2"/>
      </rPr>
      <t>INWARD TRNSF F0023TI8184493
B/O MHS AVIATION GMBH INVOICE 8772-11-JL DATE 08.11.</t>
    </r>
  </si>
  <si>
    <r>
      <rPr>
        <b/>
        <sz val="8"/>
        <rFont val="Helvetica"/>
        <family val="2"/>
      </rPr>
      <t>INWARD TRNSF F0023TI8184492
B/O RAPID AVIATION UDRUZENJE A
/RFB/INVOICE 8830-11-JL</t>
    </r>
  </si>
  <si>
    <r>
      <rPr>
        <b/>
        <sz val="8"/>
        <rFont val="Helvetica"/>
        <family val="2"/>
      </rPr>
      <t>INWARD TRNSF F0023TI8185312
B/O AVIOSTART OOD
INVOICE 8821-11-JL/29.11.2018</t>
    </r>
  </si>
  <si>
    <r>
      <rPr>
        <b/>
        <sz val="8"/>
        <rFont val="Helvetica"/>
        <family val="2"/>
      </rPr>
      <t>INWARD TRNSF F0023TI8185301
B/O SILESIA AIR S.R.O. INVOICE 8713-10-JL</t>
    </r>
  </si>
  <si>
    <r>
      <rPr>
        <b/>
        <sz val="8"/>
        <rFont val="Helvetica"/>
        <family val="2"/>
      </rPr>
      <t>INWARD TRNSF F0023TI8186059 B/O PROFESSIONAL FLIGHT TRANSP 8558-09-AD WIRE DIFF</t>
    </r>
  </si>
  <si>
    <r>
      <rPr>
        <b/>
        <sz val="8"/>
        <rFont val="Helvetica"/>
        <family val="2"/>
      </rPr>
      <t>OUT TRASF EB1812126201614 F023
F023TO8172841
SKY HANDLING LLC UKRAINE 03036</t>
    </r>
  </si>
  <si>
    <r>
      <rPr>
        <b/>
        <sz val="8"/>
        <rFont val="Helvetica"/>
        <family val="2"/>
      </rPr>
      <t>OUT TRASF EB1812126201614 F023
F023TO8172841
COMMISSION AND/OR SWIFT CHARGE</t>
    </r>
  </si>
  <si>
    <r>
      <rPr>
        <b/>
        <sz val="8"/>
        <rFont val="Helvetica"/>
        <family val="2"/>
      </rPr>
      <t>INWARD TRNSF F0023TI8187214
B/O SMARTWINGS, A.S. 841407CN,872110JL,880511JL 20.</t>
    </r>
  </si>
  <si>
    <r>
      <rPr>
        <b/>
        <sz val="8"/>
        <rFont val="Helvetica"/>
        <family val="2"/>
      </rPr>
      <t>INWARD TRNSF F0023TI8189830 B/O TYROL AIR AMBULANCE GMBH NOFX RECHNUNG 8829 11 JL</t>
    </r>
  </si>
  <si>
    <r>
      <rPr>
        <b/>
        <sz val="8"/>
        <rFont val="Helvetica"/>
        <family val="2"/>
      </rPr>
      <t>INWARD TRNSF F0023TI8189030
B/O CLASSIC JET UAB
Invoice No 8715-10-JL</t>
    </r>
  </si>
  <si>
    <r>
      <rPr>
        <b/>
        <sz val="8"/>
        <rFont val="Helvetica"/>
        <family val="2"/>
      </rPr>
      <t>INWARD TRNSF F0023TI8190295
B/O JET AVIATION BUSINESS JETS
/INV/8816-11-JL 28.11.2018/INV</t>
    </r>
  </si>
  <si>
    <r>
      <rPr>
        <b/>
        <sz val="8"/>
        <rFont val="Helvetica"/>
        <family val="2"/>
      </rPr>
      <t>INWARD TRNSF F0023TI8190163 B/O GLOBAL JET AUSTRIA GMBH 8770-11-JL 8799-11-JL 8813-11-</t>
    </r>
  </si>
  <si>
    <r>
      <rPr>
        <b/>
        <sz val="8"/>
        <rFont val="Helvetica"/>
        <family val="2"/>
      </rPr>
      <t>INWARD TRNSF F0023TI8190162
B/O UAB  KLASJET
2840-07-JL, 8478-08-AD,8802-11</t>
    </r>
  </si>
  <si>
    <r>
      <rPr>
        <b/>
        <sz val="8"/>
        <rFont val="Helvetica"/>
        <family val="2"/>
      </rPr>
      <t>INWARD TRNSF F0023TI8191088
B/O FORSVARSMAKTEN
/8790-11-JL/ 10.00 FEE DEDUCTE</t>
    </r>
  </si>
  <si>
    <r>
      <rPr>
        <b/>
        <sz val="8"/>
        <rFont val="Helvetica"/>
        <family val="2"/>
      </rPr>
      <t>OUT TRASF EB1812188719456 F023
F023TO8175502 LUX COUNTRY LLC</t>
    </r>
  </si>
  <si>
    <r>
      <rPr>
        <b/>
        <sz val="8"/>
        <rFont val="Helvetica"/>
        <family val="2"/>
      </rPr>
      <t>OUT TRASF EB1812188719456 F023
F023TO8175502
COMMISSION AND/OR SWIFT CHARGE</t>
    </r>
  </si>
  <si>
    <r>
      <rPr>
        <b/>
        <sz val="8"/>
        <rFont val="Helvetica"/>
        <family val="2"/>
      </rPr>
      <t>OUT TRASF EB1812188722100 F023
F023TO8175524
LLC MASTER-AVIA POVITROFLOTSKI</t>
    </r>
  </si>
  <si>
    <r>
      <rPr>
        <b/>
        <sz val="8"/>
        <rFont val="Helvetica"/>
        <family val="2"/>
      </rPr>
      <t>OUT TRASF EB1812188722100 F023
F023TO8175524
COMMISSION AND/OR SWIFT CHARGE</t>
    </r>
  </si>
  <si>
    <r>
      <rPr>
        <b/>
        <sz val="8"/>
        <rFont val="Helvetica"/>
        <family val="2"/>
      </rPr>
      <t>INWARD TRNSF F0023TI8189919
B/O DC AVIATION LIMITED
/INV/8814-11-JL, 8834-11-JL /I</t>
    </r>
  </si>
  <si>
    <r>
      <rPr>
        <b/>
        <sz val="8"/>
        <rFont val="Helvetica"/>
        <family val="2"/>
      </rPr>
      <t>INWARD TRNSF F0023TI8191745 B/O CARNSDALE OVERSEAS LIMITED 8085-05-JL</t>
    </r>
  </si>
  <si>
    <r>
      <rPr>
        <b/>
        <sz val="8"/>
        <rFont val="Helvetica"/>
        <family val="2"/>
      </rPr>
      <t>INWARD TRNSF F0023TI8190172 B/O ROBERT BOSCH GESELLSCHAFT ORDER 4120 ROBERT BOSCH GMBH</t>
    </r>
  </si>
  <si>
    <r>
      <rPr>
        <b/>
        <sz val="8"/>
        <rFont val="Helvetica"/>
        <family val="2"/>
      </rPr>
      <t>OUT TRASF EB1812199764176 F023
F023TO8176950 AS GROUP LTD</t>
    </r>
  </si>
  <si>
    <r>
      <rPr>
        <b/>
        <sz val="8"/>
        <rFont val="Helvetica"/>
        <family val="2"/>
      </rPr>
      <t>OUT TRASF EB1812199764176 F023
F023TO8176950
COMMISSION AND/OR SWIFT CHARGE</t>
    </r>
  </si>
  <si>
    <r>
      <rPr>
        <b/>
        <sz val="8"/>
        <rFont val="Helvetica"/>
        <family val="2"/>
      </rPr>
      <t>INWARD TRNSF F0023TI8192133 B/O PRINCE AVIATION DOO BEOGRA INVOICE 8878-12-JL</t>
    </r>
  </si>
  <si>
    <r>
      <rPr>
        <b/>
        <sz val="8"/>
        <rFont val="Helvetica"/>
        <family val="2"/>
      </rPr>
      <t>OUT TRASF EB1812199767272 F023
F023TO8177163
LLC SKY FOOD SERVICES</t>
    </r>
  </si>
  <si>
    <r>
      <rPr>
        <b/>
        <sz val="8"/>
        <rFont val="Helvetica"/>
        <family val="2"/>
      </rPr>
      <t>OUT TRASF EB1812199767272 F023
F023TO8177163
COMMISSION AND/OR SWIFT CHARGE</t>
    </r>
  </si>
  <si>
    <r>
      <rPr>
        <b/>
        <sz val="8"/>
        <rFont val="Helvetica"/>
        <family val="2"/>
      </rPr>
      <t>OUT TRASF EB1812211588666 F023
F023TO8179039
COMPANY DNIPROAVIASERVIS LTD</t>
    </r>
  </si>
  <si>
    <r>
      <rPr>
        <b/>
        <sz val="8"/>
        <rFont val="Helvetica"/>
        <family val="2"/>
      </rPr>
      <t>OUT TRASF EB1812211588666 F023
F023TO8179039
COMMISSION AND/OR SWIFT CHARGE</t>
    </r>
  </si>
  <si>
    <r>
      <rPr>
        <b/>
        <sz val="8"/>
        <rFont val="Helvetica"/>
        <family val="2"/>
      </rPr>
      <t>INWARD TRNSF F0023TI8194332 B/O AMC AVIATION SPOLKA Z OGRA 8804-11-JL</t>
    </r>
  </si>
  <si>
    <r>
      <rPr>
        <b/>
        <sz val="8"/>
        <rFont val="Helvetica"/>
        <family val="2"/>
      </rPr>
      <t>OUT TRASF EB1812242612183 F023
F023TO8179559 AMIC UKRAINE CFI</t>
    </r>
  </si>
  <si>
    <r>
      <rPr>
        <b/>
        <sz val="8"/>
        <rFont val="Helvetica"/>
        <family val="2"/>
      </rPr>
      <t>OUT TRASF EB1812242612183 F023
F023TO8179559
COMMISSION AND/OR SWIFT CHARGE</t>
    </r>
  </si>
  <si>
    <r>
      <rPr>
        <b/>
        <sz val="8"/>
        <rFont val="Helvetica"/>
        <family val="2"/>
      </rPr>
      <t>OUT TRASF EB1812242615247 F023
F023TO8179561
STATE ENTERPRISE BORYSPIL INTE</t>
    </r>
  </si>
  <si>
    <r>
      <rPr>
        <b/>
        <sz val="8"/>
        <rFont val="Helvetica"/>
        <family val="2"/>
      </rPr>
      <t>OUT TRASF EB1812242615247 F023
F023TO8179561
COMMISSION AND/OR SWIFT CHARGE</t>
    </r>
  </si>
  <si>
    <r>
      <rPr>
        <b/>
        <sz val="8"/>
        <rFont val="Helvetica"/>
        <family val="2"/>
      </rPr>
      <t>OUT TRASF EB1812263226289 F023
F023TO8179865 CONSULTING CLUB LLP</t>
    </r>
  </si>
  <si>
    <r>
      <rPr>
        <b/>
        <sz val="8"/>
        <rFont val="Helvetica"/>
        <family val="2"/>
      </rPr>
      <t>OUT TRASF EB1812263226289 F023
F023TO8179865
COMMISSION AND/OR SWIFT CHARGE</t>
    </r>
  </si>
  <si>
    <r>
      <rPr>
        <b/>
        <sz val="8"/>
        <rFont val="Helvetica"/>
        <family val="2"/>
      </rPr>
      <t>INWARD TRNSF F0023TI8196304 B/O AIR SWISSLION RD D.O.O. BE INV/ 8826, 8845, 8846, 8838, 8</t>
    </r>
  </si>
  <si>
    <r>
      <rPr>
        <b/>
        <sz val="8"/>
        <rFont val="Helvetica"/>
        <family val="2"/>
      </rPr>
      <t>INWARD TRNSF F0023TI8195485 B/O IMPERIALJET EUROPE GMBH INVOICE 855108 JL RFB DZ181220</t>
    </r>
  </si>
  <si>
    <r>
      <rPr>
        <b/>
        <sz val="8"/>
        <rFont val="Helvetica"/>
        <family val="2"/>
      </rPr>
      <t>INWARD TRNSF F0023TI8196371
B/O RAPID AVIATION UDRUZENJE A
/INV/8850 12 JL</t>
    </r>
  </si>
  <si>
    <r>
      <rPr>
        <b/>
        <sz val="8"/>
        <rFont val="Helvetica"/>
        <family val="2"/>
      </rPr>
      <t>OUT TRASF EB1812273763727 F023
F023TO8180313
KRIVOY ROG INTERNATIONAL AIRPO</t>
    </r>
  </si>
  <si>
    <r>
      <rPr>
        <b/>
        <sz val="8"/>
        <rFont val="Helvetica"/>
        <family val="2"/>
      </rPr>
      <t>OUT TRASF EB1812273763727 F023
F023TO8180313
COMMISSION AND/OR SWIFT CHARGE</t>
    </r>
  </si>
  <si>
    <r>
      <rPr>
        <b/>
        <sz val="8"/>
        <rFont val="Helvetica"/>
        <family val="2"/>
      </rPr>
      <t>OUT TRASF EB1812273893754 F023
F023TO8180721
LIMITED LIABILITY MERCURE HOTE</t>
    </r>
  </si>
  <si>
    <r>
      <rPr>
        <b/>
        <sz val="8"/>
        <rFont val="Helvetica"/>
        <family val="2"/>
      </rPr>
      <t>OUT TRASF EB1812273893754 F023
F023TO8180721
COMMISSION AND/OR SWIFT CHARGE</t>
    </r>
  </si>
  <si>
    <r>
      <rPr>
        <b/>
        <sz val="8"/>
        <rFont val="Helvetica"/>
        <family val="2"/>
      </rPr>
      <t>INWARD TRNSF F0023TI8196391
B/O Avcon Jet AG
/DOC/881211JL/6475.48/20181123</t>
    </r>
  </si>
  <si>
    <r>
      <rPr>
        <b/>
        <sz val="8"/>
        <rFont val="Helvetica"/>
        <family val="2"/>
      </rPr>
      <t>INWARD TRNSF F0023TI8197385 B/O PRINCE AVIATION DOO BEOGRA INVOICE 8902-12-JL</t>
    </r>
  </si>
  <si>
    <r>
      <rPr>
        <b/>
        <sz val="8"/>
        <rFont val="Helvetica"/>
        <family val="2"/>
      </rPr>
      <t>INWARD TRNSF F0023TI8197730
B/O AVIOSTART OOD 8892-12-JL/19.12.2018</t>
    </r>
  </si>
  <si>
    <r>
      <rPr>
        <b/>
        <sz val="8"/>
        <rFont val="Helvetica"/>
        <family val="2"/>
      </rPr>
      <t>OUT TRASF EB1812284946500 F023
F023TO8182384
LLC MASTER-AVIA POVITROFLOTSKI</t>
    </r>
  </si>
  <si>
    <r>
      <rPr>
        <b/>
        <sz val="8"/>
        <rFont val="Helvetica"/>
        <family val="2"/>
      </rPr>
      <t>OUT TRASF EB1812284946500 F023
F023TO8182384
COMMISSION AND/OR SWIFT CHARGE</t>
    </r>
  </si>
  <si>
    <r>
      <rPr>
        <b/>
        <sz val="8"/>
        <rFont val="Helvetica"/>
        <family val="2"/>
      </rPr>
      <t>INWARD TRNSF F0023TI8198785 B/O UAB  NORDIC AIRCRAFT SYSTE 8926-12-JL</t>
    </r>
  </si>
  <si>
    <r>
      <rPr>
        <b/>
        <sz val="8"/>
        <rFont val="Helvetica"/>
        <family val="2"/>
      </rPr>
      <t>Service Charges
STATEMENT FEE - DECEMBER 2018</t>
    </r>
  </si>
  <si>
    <r>
      <rPr>
        <b/>
        <sz val="8"/>
        <rFont val="Helvetica"/>
        <family val="2"/>
      </rPr>
      <t>INWARD TRNSF F0023TI9001265
B/O FLYING SERVICE NV 8797-11-JL</t>
    </r>
  </si>
  <si>
    <r>
      <rPr>
        <b/>
        <sz val="8"/>
        <rFont val="Helvetica"/>
        <family val="2"/>
      </rPr>
      <t>INWARD TRNSF F0023TI9001280
B/O AVIOSTART OOD
INV. 8910-12-JL/ 20 DEC 2018</t>
    </r>
  </si>
  <si>
    <r>
      <rPr>
        <b/>
        <sz val="8"/>
        <rFont val="Helvetica"/>
        <family val="2"/>
      </rPr>
      <t>INWARD TRNSF F0023TI9001336
B/O JET AVIATION BUSINESS JETS
/INV/8907-12-JL 20.12.2018/INV</t>
    </r>
  </si>
  <si>
    <r>
      <rPr>
        <b/>
        <sz val="8"/>
        <rFont val="Helvetica"/>
        <family val="2"/>
      </rPr>
      <t>OUT TRASF EB1901047954696 F023
F023TO9001308
LLC MASTER-AVIA POVITROFLOTSKI</t>
    </r>
  </si>
  <si>
    <r>
      <rPr>
        <b/>
        <sz val="8"/>
        <rFont val="Helvetica"/>
        <family val="2"/>
      </rPr>
      <t>OUT TRASF EB1901047954696 F023
F023TO9001308
COMMISSION AND/OR SWIFT CHARGE</t>
    </r>
  </si>
  <si>
    <r>
      <rPr>
        <b/>
        <sz val="8"/>
        <rFont val="Helvetica"/>
        <family val="2"/>
      </rPr>
      <t>INWARD TRNSF F0023TI9001880
B/O DC AVIATION LTD 8889-12-JL 8778-11 CN</t>
    </r>
  </si>
  <si>
    <r>
      <rPr>
        <b/>
        <sz val="8"/>
        <rFont val="Helvetica"/>
        <family val="2"/>
      </rPr>
      <t>INWARD TRNSF F0023TI9001297 B/O PRINCE AVIATION DOO BEOGRA INVOICE 8932-12-JL INVOICE 893</t>
    </r>
  </si>
  <si>
    <r>
      <rPr>
        <b/>
        <sz val="8"/>
        <rFont val="Helvetica"/>
        <family val="2"/>
      </rPr>
      <t>INWARD TRNSF F0023TI9001870
B/O AIR HH
8890-12-JL RFB 19010401ZA59999</t>
    </r>
  </si>
  <si>
    <r>
      <rPr>
        <b/>
        <sz val="8"/>
        <rFont val="Helvetica"/>
        <family val="2"/>
      </rPr>
      <t>OUT TRASF EB1901089271836 F023
F023TO9002816
BRANCH INTERNATIONAL AIRPORT I</t>
    </r>
  </si>
  <si>
    <r>
      <rPr>
        <b/>
        <sz val="8"/>
        <rFont val="Helvetica"/>
        <family val="2"/>
      </rPr>
      <t>OUT TRASF EB1901089271836 F023
F023TO9002816
COMMISSION AND/OR SWIFT CHARGE</t>
    </r>
  </si>
  <si>
    <r>
      <rPr>
        <b/>
        <sz val="8"/>
        <rFont val="Helvetica"/>
        <family val="2"/>
      </rPr>
      <t>OUT TRASF EB1901089273337 F023
F023TO9002818
SBA FLIGHT SUPPORT SERVICES LT</t>
    </r>
  </si>
  <si>
    <r>
      <rPr>
        <b/>
        <sz val="8"/>
        <rFont val="Helvetica"/>
        <family val="2"/>
      </rPr>
      <t>OUT TRASF EB1901089273337 F023
F023TO9002818
COMMISSION AND/OR SWIFT CHARGE</t>
    </r>
  </si>
  <si>
    <r>
      <rPr>
        <b/>
        <sz val="8"/>
        <rFont val="Helvetica"/>
        <family val="2"/>
      </rPr>
      <t>INWARD TRNSF F0023TI9002980 B/O AIR SWISSLION RD D.O.O. BE SPECIFIKACIJA</t>
    </r>
  </si>
  <si>
    <r>
      <rPr>
        <b/>
        <sz val="8"/>
        <rFont val="Helvetica"/>
        <family val="2"/>
      </rPr>
      <t>INWARD TRNSF F0023TI9002434
B/O AIR HH
8876-12-JL RFB 19010701ZA60615</t>
    </r>
  </si>
  <si>
    <r>
      <rPr>
        <b/>
        <sz val="8"/>
        <rFont val="Helvetica"/>
        <family val="2"/>
      </rPr>
      <t>INWARD TRNSF F0023TI9001915
B/O CTR GROUP A.S. INVOICE NO. 8786-11-JL</t>
    </r>
  </si>
  <si>
    <r>
      <rPr>
        <b/>
        <sz val="8"/>
        <rFont val="Helvetica"/>
        <family val="2"/>
      </rPr>
      <t>OUT TRASF EB1901109942667 F023
F023TO9003698
ACCESS FLIGHT SUPPORT</t>
    </r>
  </si>
  <si>
    <r>
      <rPr>
        <b/>
        <sz val="8"/>
        <rFont val="Helvetica"/>
        <family val="2"/>
      </rPr>
      <t>OUT TRASF EB1901109942667 F023
F023TO9003698
COMMISSION AND/OR SWIFT CHARGE</t>
    </r>
  </si>
  <si>
    <r>
      <rPr>
        <b/>
        <sz val="8"/>
        <rFont val="Helvetica"/>
        <family val="2"/>
      </rPr>
      <t>OUT TRASF EB1901109943924 F023
F023TO9003702 AMIC UKRAINE CFI</t>
    </r>
  </si>
  <si>
    <r>
      <rPr>
        <b/>
        <sz val="8"/>
        <rFont val="Helvetica"/>
        <family val="2"/>
      </rPr>
      <t>OUT TRASF EB1901109943924 F023
F023TO9003702
COMMISSION AND/OR SWIFT CHARGE</t>
    </r>
  </si>
  <si>
    <r>
      <rPr>
        <b/>
        <sz val="8"/>
        <rFont val="Helvetica"/>
        <family val="2"/>
      </rPr>
      <t>INWARD TRNSF F0023TI9003646 B/O PRINCE AVIATION DOO BEOGRA INVOICE 8817-11-JL</t>
    </r>
  </si>
  <si>
    <r>
      <rPr>
        <b/>
        <sz val="8"/>
        <rFont val="Helvetica"/>
        <family val="2"/>
      </rPr>
      <t>INWARD TRNSF F0023TI9004773
B/O AIR CHARTER SCOTLAND RFB FT203506247501</t>
    </r>
  </si>
  <si>
    <r>
      <rPr>
        <b/>
        <sz val="8"/>
        <rFont val="Helvetica"/>
        <family val="2"/>
      </rPr>
      <t>INWARD TRNSF F0023TI9004750
B/O TIME AIR, S.R.O. 893812</t>
    </r>
  </si>
  <si>
    <r>
      <rPr>
        <b/>
        <sz val="8"/>
        <rFont val="Helvetica"/>
        <family val="2"/>
      </rPr>
      <t>INWARD TRNSF F0023TI9004756 B/O GLOBAL JET AUSTRIA GMBH 8815-11-JL 8824-11-JL 8864-12-</t>
    </r>
  </si>
  <si>
    <r>
      <rPr>
        <b/>
        <sz val="8"/>
        <rFont val="Helvetica"/>
        <family val="2"/>
      </rPr>
      <t>INWARD TRNSF F0023TI9004757
B/O UAB  KLASJET
8819-11-JL,8847-11-JL, 8880-12</t>
    </r>
  </si>
  <si>
    <r>
      <rPr>
        <b/>
        <sz val="8"/>
        <rFont val="Helvetica"/>
        <family val="2"/>
      </rPr>
      <t>OUT TRASF EB1901151614856 F023
F023TO9005311 LUX COUNTRY LLC</t>
    </r>
  </si>
  <si>
    <r>
      <rPr>
        <b/>
        <sz val="8"/>
        <rFont val="Helvetica"/>
        <family val="2"/>
      </rPr>
      <t>OUT TRASF EB1901151614856 F023
F023TO9005311
COMMISSION AND/OR SWIFT CHARGE</t>
    </r>
  </si>
  <si>
    <r>
      <rPr>
        <b/>
        <sz val="8"/>
        <rFont val="Helvetica"/>
        <family val="2"/>
      </rPr>
      <t>OUT TRASF EB1901151617223 F023
F023TO9005315
COMPANY DNIPROAVIASERVIS LTD</t>
    </r>
  </si>
  <si>
    <r>
      <rPr>
        <b/>
        <sz val="8"/>
        <rFont val="Helvetica"/>
        <family val="2"/>
      </rPr>
      <t>OUT TRASF EB1901151619755 F023
F023TO9005316
INTERAVIA LLC 01034 KIEV VOLOD</t>
    </r>
  </si>
  <si>
    <r>
      <rPr>
        <b/>
        <sz val="8"/>
        <rFont val="Helvetica"/>
        <family val="2"/>
      </rPr>
      <t>OUT TRASF EB1901151619755 F023
F023TO9005316
COMMISSION AND/OR SWIFT CHARGE</t>
    </r>
  </si>
  <si>
    <r>
      <rPr>
        <b/>
        <sz val="8"/>
        <rFont val="Helvetica"/>
        <family val="2"/>
      </rPr>
      <t>INWARD TRNSF F0023TI9005679 B/O SAXONAIR CHARTER LTD SAXONAIR</t>
    </r>
  </si>
  <si>
    <r>
      <rPr>
        <b/>
        <sz val="8"/>
        <rFont val="Helvetica"/>
        <family val="2"/>
      </rPr>
      <t>INWARD TRNSF F0023TI9005895 B/O CENTRELINE AV LTD CENTRELINE 8863-12-JL</t>
    </r>
  </si>
  <si>
    <r>
      <rPr>
        <b/>
        <sz val="8"/>
        <rFont val="Helvetica"/>
        <family val="2"/>
      </rPr>
      <t>INWARD TRNSF F0023TI9005971
B/O MHS AVIATION GMBH INVOICE 8534-08-JL</t>
    </r>
  </si>
  <si>
    <r>
      <rPr>
        <b/>
        <sz val="8"/>
        <rFont val="Helvetica"/>
        <family val="2"/>
      </rPr>
      <t>OUT TRASF EB1901172701833 F023
F023TO9006936
COMMISSION AND/OR SWIFT CHARGE</t>
    </r>
  </si>
  <si>
    <r>
      <rPr>
        <b/>
        <sz val="8"/>
        <rFont val="Helvetica"/>
        <family val="2"/>
      </rPr>
      <t>INWARD TRNSF F0023TI9006464
B/O CLASSIC JET UAB
Invoice No 8776-11-JL</t>
    </r>
  </si>
  <si>
    <r>
      <rPr>
        <b/>
        <sz val="8"/>
        <rFont val="Helvetica"/>
        <family val="2"/>
      </rPr>
      <t>INWARD TRNSF F0023TI9007394
B/O DC AVIATION LTD 8950-12-JL</t>
    </r>
  </si>
  <si>
    <r>
      <rPr>
        <b/>
        <sz val="8"/>
        <rFont val="Helvetica"/>
        <family val="2"/>
      </rPr>
      <t>INWARD TRNSF F0023TI9007390 B/O EISELE FLUGDIENST GMBH INVOICE NO. 8905-01-JL + 8904-</t>
    </r>
  </si>
  <si>
    <r>
      <rPr>
        <b/>
        <sz val="8"/>
        <rFont val="Helvetica"/>
        <family val="2"/>
      </rPr>
      <t>INWARD TRNSF F0023TI9008518
B/O SILESIA AIR S.R.O. INVOICE 8928-12-JL</t>
    </r>
  </si>
  <si>
    <r>
      <rPr>
        <b/>
        <sz val="8"/>
        <rFont val="Helvetica"/>
        <family val="2"/>
      </rPr>
      <t>OUT TRASF EB1901224248202 F023
F023TO9008611
SKY HANDLING LLC UKRAINE 03036</t>
    </r>
  </si>
  <si>
    <r>
      <rPr>
        <b/>
        <sz val="8"/>
        <rFont val="Helvetica"/>
        <family val="2"/>
      </rPr>
      <t>INWARD TRNSF F0023TI9009335 B/O PRINCE AVIATION DOO BEOGRA INVOICE 8962-01-JL INVOICE 896</t>
    </r>
  </si>
  <si>
    <r>
      <rPr>
        <b/>
        <sz val="8"/>
        <rFont val="Helvetica"/>
        <family val="2"/>
      </rPr>
      <t>INWARD TRNSF F0023TI9010312
B/O IDN150340010077
INV8698-10-JL DD 19/10/2018 AI</t>
    </r>
  </si>
  <si>
    <r>
      <rPr>
        <b/>
        <sz val="8"/>
        <rFont val="Helvetica"/>
        <family val="2"/>
      </rPr>
      <t>OUT TRASF EB1901245132295 F023
F023TO9009884
LLC MASTER-AVIA POVITROFLOTSKI</t>
    </r>
  </si>
  <si>
    <r>
      <rPr>
        <b/>
        <sz val="8"/>
        <rFont val="Helvetica"/>
        <family val="2"/>
      </rPr>
      <t>OUT TRASF EB1901245132295 F023
F023TO9009884
COMMISSION AND/OR SWIFT CHARGE</t>
    </r>
  </si>
  <si>
    <r>
      <rPr>
        <b/>
        <sz val="8"/>
        <rFont val="Helvetica"/>
        <family val="2"/>
      </rPr>
      <t>INWARD TRNSF F0023TI9011128
B/O AVB 2012
INV.8975-01-JL/18.01.2019</t>
    </r>
  </si>
  <si>
    <r>
      <rPr>
        <b/>
        <sz val="8"/>
        <rFont val="Helvetica"/>
        <family val="2"/>
      </rPr>
      <t>OUT TRASF EB1901297358276 F023
F023TO9011966
SMART ALPHA SOLUTIONS LTD</t>
    </r>
  </si>
  <si>
    <r>
      <rPr>
        <b/>
        <sz val="8"/>
        <rFont val="Helvetica"/>
        <family val="2"/>
      </rPr>
      <t>OUT TRASF EB1901297358276 F023
F023TO9011966
COMMISSION AND/OR SWIFT CHARGE</t>
    </r>
  </si>
  <si>
    <r>
      <rPr>
        <b/>
        <sz val="8"/>
        <rFont val="Helvetica"/>
        <family val="2"/>
      </rPr>
      <t>INWARD TRNSF F0023TI9011962 B/O GLOBAL JET AUSTRIA GMBH 8899-12-JL 8945-12-JL 8952-12-</t>
    </r>
  </si>
  <si>
    <r>
      <rPr>
        <b/>
        <sz val="8"/>
        <rFont val="Helvetica"/>
        <family val="2"/>
      </rPr>
      <t>OUT TRASF EB1901307907216 F023
F023TO9012679
LLC MASTER-AVIA POVITROFLOTSKI</t>
    </r>
  </si>
  <si>
    <r>
      <rPr>
        <b/>
        <sz val="8"/>
        <rFont val="Helvetica"/>
        <family val="2"/>
      </rPr>
      <t>OUT TRASF EB1901307907216 F023
F023TO9012679
COMMISSION AND/OR SWIFT CHARGE</t>
    </r>
  </si>
  <si>
    <r>
      <rPr>
        <b/>
        <sz val="8"/>
        <rFont val="Helvetica"/>
        <family val="2"/>
      </rPr>
      <t>INWARD TRNSF F0023TI9012797
B/O RAPID AVIATION UDRUZENJE A
/INV/8929 12 JL</t>
    </r>
  </si>
  <si>
    <r>
      <rPr>
        <b/>
        <sz val="8"/>
        <rFont val="Helvetica"/>
        <family val="2"/>
      </rPr>
      <t>INWARD TRNSF F0023TI9012892
B/O UAB  KLASJET 8937-12-JL,8954-12-JL</t>
    </r>
  </si>
  <si>
    <r>
      <rPr>
        <b/>
        <sz val="8"/>
        <rFont val="Helvetica"/>
        <family val="2"/>
      </rPr>
      <t>INWARD TRNSF F0023TI9016465
B/O SILESIA AIR S.R.O. 8985-01-JL</t>
    </r>
  </si>
  <si>
    <r>
      <rPr>
        <b/>
        <sz val="8"/>
        <rFont val="Helvetica"/>
        <family val="2"/>
      </rPr>
      <t>Service Charges
STATEMENT FEE - JANUARY 2019</t>
    </r>
  </si>
  <si>
    <r>
      <rPr>
        <b/>
        <sz val="8"/>
        <rFont val="Helvetica"/>
        <family val="2"/>
      </rPr>
      <t>INWARD TRNSF F0023TI9017492 B/O AIR SWISSLION RD D.O.O. BE SPECIFIKACIJA</t>
    </r>
  </si>
  <si>
    <r>
      <rPr>
        <b/>
        <sz val="8"/>
        <rFont val="Helvetica"/>
        <family val="2"/>
      </rPr>
      <t>OUT TRASF EB1902040838005 F023
F023TO9016207
LLC MASTER-AVIA POVITROFLOTSKI</t>
    </r>
  </si>
  <si>
    <r>
      <rPr>
        <b/>
        <sz val="8"/>
        <rFont val="Helvetica"/>
        <family val="2"/>
      </rPr>
      <t>OUT TRASF EB1902040838005 F023
F023TO9016207
COMMISSION AND/OR SWIFT CHARGE</t>
    </r>
  </si>
  <si>
    <r>
      <rPr>
        <b/>
        <sz val="8"/>
        <rFont val="Helvetica"/>
        <family val="2"/>
      </rPr>
      <t>INWARD TRNSF F0023TI9017422
B/O CLASSIC JET UAB
Invoice No 8818-11-JL</t>
    </r>
  </si>
  <si>
    <r>
      <rPr>
        <b/>
        <sz val="8"/>
        <rFont val="Helvetica"/>
        <family val="2"/>
      </rPr>
      <t>INWARD TRNSF F0023TI9017551 B/O PRINCE AVIATION DOO BEOGRA INVOICE 9003-01-JL</t>
    </r>
  </si>
  <si>
    <r>
      <rPr>
        <b/>
        <sz val="8"/>
        <rFont val="Helvetica"/>
        <family val="2"/>
      </rPr>
      <t>INWARD TRNSF F0023TI9019229 B/O AIR SWISSLION RD D.O.O. BE INV/ 8980-01-JL</t>
    </r>
  </si>
  <si>
    <r>
      <rPr>
        <b/>
        <sz val="8"/>
        <rFont val="Helvetica"/>
        <family val="2"/>
      </rPr>
      <t>INWARD TRNSF F0023TI9019329 B/O PRINCE AVIATION DOO BEOGRA INVOICE 9016-01-JL INVOICE 903</t>
    </r>
  </si>
  <si>
    <r>
      <rPr>
        <b/>
        <sz val="8"/>
        <rFont val="Helvetica"/>
        <family val="2"/>
      </rPr>
      <t>INWARD TRNSF F0023TI9019988 B/O MAGMA AVIATION LIMITED USD AS PER REMITTANCE ADVICE MAGMA</t>
    </r>
  </si>
  <si>
    <r>
      <rPr>
        <b/>
        <sz val="8"/>
        <rFont val="Helvetica"/>
        <family val="2"/>
      </rPr>
      <t>OUT TRASF EB1902071999050 F023
F023TO9018033 LUX COUNTRY LLC</t>
    </r>
  </si>
  <si>
    <r>
      <rPr>
        <b/>
        <sz val="8"/>
        <rFont val="Helvetica"/>
        <family val="2"/>
      </rPr>
      <t>OUT TRASF EB1902071999050 F023
F023TO9018033
COMMISSION AND/OR SWIFT CHARGE</t>
    </r>
  </si>
  <si>
    <r>
      <rPr>
        <b/>
        <sz val="8"/>
        <rFont val="Helvetica"/>
        <family val="2"/>
      </rPr>
      <t>INWARD TRNSF F0023TI9020574
B/O DC AVIATION LTD
8995-01-JL 9005-01-JL 8994-01-</t>
    </r>
  </si>
  <si>
    <r>
      <rPr>
        <b/>
        <sz val="8"/>
        <rFont val="Helvetica"/>
        <family val="2"/>
      </rPr>
      <t>OUT TRASF EB1902082443793 F023
F023TO9018692
STATE ENTERPRISE BORYSPIL INTE</t>
    </r>
  </si>
  <si>
    <r>
      <rPr>
        <b/>
        <sz val="8"/>
        <rFont val="Helvetica"/>
        <family val="2"/>
      </rPr>
      <t>OUT TRASF EB1902082443793 F023
F023TO9018692
COMMISSION AND/OR SWIFT CHARGE</t>
    </r>
  </si>
  <si>
    <r>
      <rPr>
        <b/>
        <sz val="8"/>
        <rFont val="Helvetica"/>
        <family val="2"/>
      </rPr>
      <t>OUT TRASF EB1902082555619 F023
F023TO9018941 AS GROUP LTD</t>
    </r>
  </si>
  <si>
    <r>
      <rPr>
        <b/>
        <sz val="8"/>
        <rFont val="Helvetica"/>
        <family val="2"/>
      </rPr>
      <t>OUT TRASF EB1902082555619 F023
F023TO9018941
COMMISSION AND/OR SWIFT CHARGE</t>
    </r>
  </si>
  <si>
    <r>
      <rPr>
        <b/>
        <sz val="8"/>
        <rFont val="Helvetica"/>
        <family val="2"/>
      </rPr>
      <t>OUT TRASF EB1902082560571 F023
F023TO9018943 JETEX FZE</t>
    </r>
  </si>
  <si>
    <r>
      <rPr>
        <b/>
        <sz val="8"/>
        <rFont val="Helvetica"/>
        <family val="2"/>
      </rPr>
      <t>OUT TRASF EB1902082560571 F023
F023TO9018943
COMMISSION AND/OR SWIFT CHARGE</t>
    </r>
  </si>
  <si>
    <r>
      <rPr>
        <b/>
        <sz val="8"/>
        <rFont val="Helvetica"/>
        <family val="2"/>
      </rPr>
      <t>INWARD TRNSF F0023TI9021799
B/O CLASSIC JET UAB
Invoice No 8859-12-JL, 8865-12</t>
    </r>
  </si>
  <si>
    <r>
      <rPr>
        <b/>
        <sz val="8"/>
        <rFont val="Helvetica"/>
        <family val="2"/>
      </rPr>
      <t>OUT TRASF EB1902123668242 F023
F023TO9020015
STATE ENTERPRISE BORYSPIL INTE</t>
    </r>
  </si>
  <si>
    <r>
      <rPr>
        <b/>
        <sz val="8"/>
        <rFont val="Helvetica"/>
        <family val="2"/>
      </rPr>
      <t>OUT TRASF EB1902123668242 F023
F023TO9020015
COMMISSION AND/OR SWIFT CHARGE</t>
    </r>
  </si>
  <si>
    <r>
      <rPr>
        <b/>
        <sz val="8"/>
        <rFont val="Helvetica"/>
        <family val="2"/>
      </rPr>
      <t>OUT TRASF EB1902123670995 F023
F023TO9020020
SKY HANDLING LLC UKRAINE 03036</t>
    </r>
  </si>
  <si>
    <r>
      <rPr>
        <b/>
        <sz val="8"/>
        <rFont val="Helvetica"/>
        <family val="2"/>
      </rPr>
      <t>OUT TRASF EB1902123670995 F023
F023TO9020020
COMMISSION AND/OR SWIFT CHARGE</t>
    </r>
  </si>
  <si>
    <r>
      <rPr>
        <b/>
        <sz val="8"/>
        <rFont val="Helvetica"/>
        <family val="2"/>
      </rPr>
      <t>INWARD TRNSF F0023TI9023032 B/O AIR SWISSLION RD D.O.O. BE INV/ 9036-02-JL</t>
    </r>
  </si>
  <si>
    <r>
      <rPr>
        <b/>
        <sz val="8"/>
        <rFont val="Helvetica"/>
        <family val="2"/>
      </rPr>
      <t>INWARD TRNSF F0023TI9022604
B/O AIR HAMBURG 9033-01-JL</t>
    </r>
  </si>
  <si>
    <r>
      <rPr>
        <b/>
        <sz val="8"/>
        <rFont val="Helvetica"/>
        <family val="2"/>
      </rPr>
      <t>INWARD TRNSF F0023TI9023667
B/O MERIDIEN FZE
ACC TO INVOICE NUMBER  9018-01</t>
    </r>
  </si>
  <si>
    <r>
      <rPr>
        <b/>
        <sz val="8"/>
        <rFont val="Helvetica"/>
        <family val="2"/>
      </rPr>
      <t>INWARD TRNSF F0023TI9024515
B/O AVB 2012
9013-01-JL/29.01.2019</t>
    </r>
  </si>
  <si>
    <r>
      <rPr>
        <b/>
        <sz val="8"/>
        <rFont val="Helvetica"/>
        <family val="2"/>
      </rPr>
      <t>INWARD TRNSF F0023TI9023833
B/O Avcon Jet AG
/DOC/896801JL/1078.42/20190117</t>
    </r>
  </si>
  <si>
    <r>
      <rPr>
        <b/>
        <sz val="8"/>
        <rFont val="Helvetica"/>
        <family val="2"/>
      </rPr>
      <t>OUT TRASF EB1902155164021 F023
F023TO9022055
LLC MASTER-AVIA POVITROFLOTSKI</t>
    </r>
  </si>
  <si>
    <r>
      <rPr>
        <b/>
        <sz val="8"/>
        <rFont val="Helvetica"/>
        <family val="2"/>
      </rPr>
      <t>OUT TRASF EB1902155164021 F023
F023TO9022055
COMMISSION AND/OR SWIFT CHARGE</t>
    </r>
  </si>
  <si>
    <r>
      <rPr>
        <b/>
        <sz val="8"/>
        <rFont val="Helvetica"/>
        <family val="2"/>
      </rPr>
      <t>INWARD TRNSF F0023TI9025295
B/O JET AVIATION BUSINESS JETS
/INV/8927-12-JL 26.12.2018</t>
    </r>
  </si>
  <si>
    <r>
      <rPr>
        <b/>
        <sz val="8"/>
        <rFont val="Helvetica"/>
        <family val="2"/>
      </rPr>
      <t>OUT TRASF EB1902196211131 F023
F023TO9023102 LUX COUNTRY LLC</t>
    </r>
  </si>
  <si>
    <r>
      <rPr>
        <b/>
        <sz val="8"/>
        <rFont val="Helvetica"/>
        <family val="2"/>
      </rPr>
      <t>OUT TRASF EB1902196211131 F023
F023TO9023102
COMMISSION AND/OR SWIFT CHARGE</t>
    </r>
  </si>
  <si>
    <r>
      <rPr>
        <b/>
        <sz val="8"/>
        <rFont val="Helvetica"/>
        <family val="2"/>
      </rPr>
      <t>INWARD TRNSF F0023TI9025192
B/O REGOURD AVIATION NONE</t>
    </r>
  </si>
  <si>
    <r>
      <rPr>
        <b/>
        <sz val="8"/>
        <rFont val="Helvetica"/>
        <family val="2"/>
      </rPr>
      <t>INWARD TRNSF F0023TI9026227 B/O AIR SWISSLION RD D.O.O. BE SPECIFIKACIJA</t>
    </r>
  </si>
  <si>
    <r>
      <rPr>
        <b/>
        <sz val="8"/>
        <rFont val="Helvetica"/>
        <family val="2"/>
      </rPr>
      <t>OUT TRASF EB1902217013058 F023
F023TO9024245 AMIC UKRAINE CFI</t>
    </r>
  </si>
  <si>
    <r>
      <rPr>
        <b/>
        <sz val="8"/>
        <rFont val="Helvetica"/>
        <family val="2"/>
      </rPr>
      <t>OUT TRASF EB1902217013058 F023
F023TO9024245
COMMISSION AND/OR SWIFT CHARGE</t>
    </r>
  </si>
  <si>
    <r>
      <rPr>
        <b/>
        <sz val="8"/>
        <rFont val="Helvetica"/>
        <family val="2"/>
      </rPr>
      <t>INWARD TRNSF F0023TI9026480
B/O Avcon Jet AG
/DOC/887312JL/1283.29/20181212</t>
    </r>
  </si>
  <si>
    <r>
      <rPr>
        <b/>
        <sz val="8"/>
        <rFont val="Helvetica"/>
        <family val="2"/>
      </rPr>
      <t>OUT TRASF EB1902227304630 F023
F023TO9024782
LIMITED LIABILITY MERCURE HOTE</t>
    </r>
  </si>
  <si>
    <r>
      <rPr>
        <b/>
        <sz val="8"/>
        <rFont val="Helvetica"/>
        <family val="2"/>
      </rPr>
      <t>OUT TRASF EB1902227304630 F023
F023TO9024782
COMMISSION AND/OR SWIFT CHARGE</t>
    </r>
  </si>
  <si>
    <r>
      <rPr>
        <b/>
        <sz val="8"/>
        <rFont val="Helvetica"/>
        <family val="2"/>
      </rPr>
      <t>INWARD TRNSF F0023TI9027836
B/O JET AVIATION BUSINESS JETS
/INV/9043-01-JL 5.2.2019/INV/9</t>
    </r>
  </si>
  <si>
    <r>
      <rPr>
        <b/>
        <sz val="8"/>
        <rFont val="Helvetica"/>
        <family val="2"/>
      </rPr>
      <t>INWARD TRNSF F0023TI9028159
B/O FALCKENBERGH AVIATION LIMI
/RFB/INVOICE 9102-02-JL DD 200</t>
    </r>
  </si>
  <si>
    <r>
      <rPr>
        <b/>
        <sz val="8"/>
        <rFont val="Helvetica"/>
        <family val="2"/>
      </rPr>
      <t>OUT TRASF EB1902268577477 F023
F023TO9026270
FLIGHT SOLUTIONS SP ZOO</t>
    </r>
  </si>
  <si>
    <r>
      <rPr>
        <b/>
        <sz val="8"/>
        <rFont val="Helvetica"/>
        <family val="2"/>
      </rPr>
      <t>OUT TRASF EB1902268577477 F023
F023TO9026270
COMMISSION AND/OR SWIFT CHARGE</t>
    </r>
  </si>
  <si>
    <r>
      <rPr>
        <b/>
        <sz val="8"/>
        <rFont val="Helvetica"/>
        <family val="2"/>
      </rPr>
      <t>OUT TRASF EB1902268579185 F023
F023TO9026272
NEW SYSTEMS AM LLC</t>
    </r>
  </si>
  <si>
    <r>
      <rPr>
        <b/>
        <sz val="8"/>
        <rFont val="Helvetica"/>
        <family val="2"/>
      </rPr>
      <t>OUT TRASF EB1902268579185 F023
F023TO9026272
COMMISSION AND/OR SWIFT CHARGE</t>
    </r>
  </si>
  <si>
    <r>
      <rPr>
        <b/>
        <sz val="8"/>
        <rFont val="Helvetica"/>
        <family val="2"/>
      </rPr>
      <t>INWARD TRNSF F0023TI9028451 B/O GLOBAL JET AUSTRIA GMBH 8961-01-JL 8969-01-JL 9000-01-</t>
    </r>
  </si>
  <si>
    <r>
      <rPr>
        <b/>
        <sz val="8"/>
        <rFont val="Helvetica"/>
        <family val="2"/>
      </rPr>
      <t>INWARD TRNSF F0023TI9029123 B/O AIR SWISSLION RD D.O.O. BE SPECIFIKACIJA</t>
    </r>
  </si>
  <si>
    <r>
      <rPr>
        <b/>
        <sz val="8"/>
        <rFont val="Helvetica"/>
        <family val="2"/>
      </rPr>
      <t>INWARD TRNSF F0023TI9028453
B/O UAB  KLASJET 9001-01-JL</t>
    </r>
  </si>
  <si>
    <r>
      <rPr>
        <b/>
        <sz val="8"/>
        <rFont val="Helvetica"/>
        <family val="2"/>
      </rPr>
      <t>INWARD TRNSF F0023TI9028452
B/O DASNAIR SA INVOICE 9083-02-JL</t>
    </r>
  </si>
  <si>
    <r>
      <rPr>
        <b/>
        <sz val="8"/>
        <rFont val="Helvetica"/>
        <family val="2"/>
      </rPr>
      <t>OUT TRASF EB1902279113314 F023
F023TO9026833
LLC MASTER-AVIA POVITROFLOTSKI</t>
    </r>
  </si>
  <si>
    <r>
      <rPr>
        <b/>
        <sz val="8"/>
        <rFont val="Helvetica"/>
        <family val="2"/>
      </rPr>
      <t>OUT TRASF EB1902279113314 F023
F023TO9026833
COMMISSION AND/OR SWIFT CHARGE</t>
    </r>
  </si>
  <si>
    <r>
      <rPr>
        <b/>
        <sz val="8"/>
        <rFont val="Helvetica"/>
        <family val="2"/>
      </rPr>
      <t>OUT TRASF EB1902279118850 F023
F023TO9026842 LUX COUNTRY LLC</t>
    </r>
  </si>
  <si>
    <r>
      <rPr>
        <b/>
        <sz val="8"/>
        <rFont val="Helvetica"/>
        <family val="2"/>
      </rPr>
      <t>OUT TRASF EB1902279118850 F023
F023TO9026842
COMMISSION AND/OR SWIFT CHARGE</t>
    </r>
  </si>
  <si>
    <r>
      <rPr>
        <b/>
        <sz val="8"/>
        <rFont val="Helvetica"/>
        <family val="2"/>
      </rPr>
      <t>OUT TRASF EB1902279240639 F023
F023TO9027053
INTERAVIA LLC, 01034, KIEV, VO</t>
    </r>
  </si>
  <si>
    <r>
      <rPr>
        <b/>
        <sz val="8"/>
        <rFont val="Helvetica"/>
        <family val="2"/>
      </rPr>
      <t>OUT TRASF EB1902279240639 F023
F023TO9027053
COMMISSION AND/OR SWIFT CHARGE</t>
    </r>
  </si>
  <si>
    <r>
      <rPr>
        <b/>
        <sz val="8"/>
        <rFont val="Helvetica"/>
        <family val="2"/>
      </rPr>
      <t>OUT TRASF EB1902279245961 F023
F023TO9027064
LLC SKY FOOD SERVICES</t>
    </r>
  </si>
  <si>
    <r>
      <rPr>
        <b/>
        <sz val="8"/>
        <rFont val="Helvetica"/>
        <family val="2"/>
      </rPr>
      <t>OUT TRASF EB1902279245961 F023
F023TO9027064
COMMISSION AND/OR SWIFT CHARGE</t>
    </r>
  </si>
  <si>
    <r>
      <rPr>
        <b/>
        <sz val="8"/>
        <rFont val="Helvetica"/>
        <family val="2"/>
      </rPr>
      <t>OUT TRASF EB1902279261610 F023
F023TO9027140
STATE ENTERPRISE BORYSPIL INTE</t>
    </r>
  </si>
  <si>
    <r>
      <rPr>
        <b/>
        <sz val="8"/>
        <rFont val="Helvetica"/>
        <family val="2"/>
      </rPr>
      <t>OUT TRASF EB1902279261610 F023
F023TO9027140
COMMISSION AND/OR SWIFT CHARGE</t>
    </r>
  </si>
  <si>
    <r>
      <rPr>
        <b/>
        <sz val="8"/>
        <rFont val="Helvetica"/>
        <family val="2"/>
      </rPr>
      <t>INWARD TRNSF F0023TI9031555
B/O UAB  NORDIC AIRCRAFT SYSTE
invoice Nr. 9122-02-JL</t>
    </r>
  </si>
  <si>
    <r>
      <rPr>
        <b/>
        <sz val="8"/>
        <rFont val="Helvetica"/>
        <family val="2"/>
      </rPr>
      <t>INWARD TRNSF F0023TI9031618 B/O PRINCE AVIATION DOO BEOGRA INVOICE 9101-02-JL INVOICE 911</t>
    </r>
  </si>
  <si>
    <r>
      <rPr>
        <b/>
        <sz val="8"/>
        <rFont val="Helvetica"/>
        <family val="2"/>
      </rPr>
      <t>Service Charges
STATEMENT FEE - FEBRUARY 2019</t>
    </r>
  </si>
  <si>
    <r>
      <rPr>
        <b/>
        <sz val="8"/>
        <rFont val="Helvetica"/>
        <family val="2"/>
      </rPr>
      <t>OUT TRASF EB1903011122394 F023
F023TO9029739 COMPANY SKY SERVICE</t>
    </r>
  </si>
  <si>
    <r>
      <rPr>
        <b/>
        <sz val="8"/>
        <rFont val="Helvetica"/>
        <family val="2"/>
      </rPr>
      <t>OUT TRASF EB1903011122394 F023
F023TO9029739
COMMISSION AND/OR SWIFT CHARGE</t>
    </r>
  </si>
  <si>
    <r>
      <rPr>
        <b/>
        <sz val="8"/>
        <rFont val="Helvetica"/>
        <family val="2"/>
      </rPr>
      <t>INWARD TRNSF F0023TI9033006
B/O CLASSIC JET UAB
Invoice No 8891-12-JL</t>
    </r>
  </si>
  <si>
    <r>
      <rPr>
        <b/>
        <sz val="8"/>
        <rFont val="Helvetica"/>
        <family val="2"/>
      </rPr>
      <t>INWARD TRNSF F0023TI9034298
B/O AVB 2012
INVOICE 9078-02-JL/14.02.2019</t>
    </r>
  </si>
  <si>
    <r>
      <rPr>
        <b/>
        <sz val="8"/>
        <rFont val="Helvetica"/>
        <family val="2"/>
      </rPr>
      <t>INWARD TRNSF F0023TI9034445
B/O JET AVIATION BUSINESS JETS
/INV/9047-01-JL 7.2.2019</t>
    </r>
  </si>
  <si>
    <r>
      <rPr>
        <b/>
        <sz val="8"/>
        <rFont val="Helvetica"/>
        <family val="2"/>
      </rPr>
      <t>OUT TRASF EB1903011119975 F023
F023TO9030181
LLC MASTER-AVIA POVITROFLOTSKI</t>
    </r>
  </si>
  <si>
    <r>
      <rPr>
        <b/>
        <sz val="8"/>
        <rFont val="Helvetica"/>
        <family val="2"/>
      </rPr>
      <t>OUT TRASF EB1903011119975 F023
F023TO9030181
COMMISSION AND/OR SWIFT CHARGE</t>
    </r>
  </si>
  <si>
    <r>
      <rPr>
        <b/>
        <sz val="8"/>
        <rFont val="Helvetica"/>
        <family val="2"/>
      </rPr>
      <t>OUT TRASF EB1903042017173 F023
F023TO9030406
SKY HANDLING LLC UKRAINE 03036</t>
    </r>
  </si>
  <si>
    <r>
      <rPr>
        <b/>
        <sz val="8"/>
        <rFont val="Helvetica"/>
        <family val="2"/>
      </rPr>
      <t>OUT TRASF EB1903042017173 F023
F023TO9030406
COMMISSION AND/OR SWIFT CHARGE</t>
    </r>
  </si>
  <si>
    <r>
      <rPr>
        <b/>
        <sz val="8"/>
        <rFont val="Helvetica"/>
        <family val="2"/>
      </rPr>
      <t>OUT TRASF EB1903042105629 F023
F023TO9030520
DO AND CO KYIV LLC</t>
    </r>
  </si>
  <si>
    <r>
      <rPr>
        <b/>
        <sz val="8"/>
        <rFont val="Helvetica"/>
        <family val="2"/>
      </rPr>
      <t>OUT TRASF EB1903042105629 F023
F023TO9030520
COMMISSION AND/OR SWIFT CHARGE</t>
    </r>
  </si>
  <si>
    <r>
      <rPr>
        <b/>
        <sz val="8"/>
        <rFont val="Helvetica"/>
        <family val="2"/>
      </rPr>
      <t>OUT TRASF EB1903042107663 F023
F023TO9030524
FORPOST AERO SERVICE LLP</t>
    </r>
  </si>
  <si>
    <r>
      <rPr>
        <b/>
        <sz val="8"/>
        <rFont val="Helvetica"/>
        <family val="2"/>
      </rPr>
      <t>OUT TRASF EB1903042107663 F023
F023TO9030524
COMMISSION AND/OR SWIFT CHARGE</t>
    </r>
  </si>
  <si>
    <r>
      <rPr>
        <b/>
        <sz val="8"/>
        <rFont val="Helvetica"/>
        <family val="2"/>
      </rPr>
      <t>INWARD TRNSF F0023TI9035294
B/O DC AVIATION LTD
9081-02-JL 9082-02-JL 9038-01-</t>
    </r>
  </si>
  <si>
    <r>
      <rPr>
        <b/>
        <sz val="8"/>
        <rFont val="Helvetica"/>
        <family val="2"/>
      </rPr>
      <t>OUT TRASF EB1903052453095 F023
F023TO9030949 AMIC UKRAINE CFI</t>
    </r>
  </si>
  <si>
    <r>
      <rPr>
        <b/>
        <sz val="8"/>
        <rFont val="Helvetica"/>
        <family val="2"/>
      </rPr>
      <t>OUT TRASF EB1903052453095 F023
F023TO9030949
COMMISSION AND/OR SWIFT CHARGE</t>
    </r>
  </si>
  <si>
    <r>
      <rPr>
        <b/>
        <sz val="8"/>
        <rFont val="Helvetica"/>
        <family val="2"/>
      </rPr>
      <t>OUT TRASF EB1903052635979 F023
F023TO9031333 LLC OKKO-AVIA</t>
    </r>
  </si>
  <si>
    <r>
      <rPr>
        <b/>
        <sz val="8"/>
        <rFont val="Helvetica"/>
        <family val="2"/>
      </rPr>
      <t>OUT TRASF EB1903052635979 F023
F023TO9031333
COMMISSION AND/OR SWIFT CHARGE</t>
    </r>
  </si>
  <si>
    <r>
      <rPr>
        <b/>
        <sz val="8"/>
        <rFont val="Helvetica"/>
        <family val="2"/>
      </rPr>
      <t>INWARD TRNSF F0023TI9035299
B/O UAB  KLASJET 9002-01-JL</t>
    </r>
  </si>
  <si>
    <r>
      <rPr>
        <b/>
        <sz val="8"/>
        <rFont val="Helvetica"/>
        <family val="2"/>
      </rPr>
      <t>OUT TRASF EB1903063088663 F023
F023TO9031945
WORLD FUEL SERVICES EUROPE LTD</t>
    </r>
  </si>
  <si>
    <r>
      <rPr>
        <b/>
        <sz val="8"/>
        <rFont val="Helvetica"/>
        <family val="2"/>
      </rPr>
      <t>OUT TRASF EB1903063088663 F023
F023TO9031945
COMMISSION AND/OR SWIFT CHARGE</t>
    </r>
  </si>
  <si>
    <r>
      <rPr>
        <b/>
        <sz val="8"/>
        <rFont val="Helvetica"/>
        <family val="2"/>
      </rPr>
      <t>INWARD TRNSF F0023TI9036132 B/O GLOBAL JET AUSTRIA GMBH 8731-10-AD 9109-02-JL</t>
    </r>
  </si>
  <si>
    <r>
      <rPr>
        <b/>
        <sz val="8"/>
        <rFont val="Helvetica"/>
        <family val="2"/>
      </rPr>
      <t>INWARD TRNSF F0023TI9035970
B/O CTR GROUP A.S. INVOICE 9057-02-JL</t>
    </r>
  </si>
  <si>
    <r>
      <rPr>
        <b/>
        <sz val="8"/>
        <rFont val="Helvetica"/>
        <family val="2"/>
      </rPr>
      <t>OUT TRASF EB1903073494699 F023
F023TO9032601
FLIGHT SOLUTIONS SP ZOO</t>
    </r>
  </si>
  <si>
    <r>
      <rPr>
        <b/>
        <sz val="8"/>
        <rFont val="Helvetica"/>
        <family val="2"/>
      </rPr>
      <t>OUT TRASF EB1903073494699 F023
F023TO9032601
COMMISSION AND/OR SWIFT CHARGE</t>
    </r>
  </si>
  <si>
    <r>
      <rPr>
        <b/>
        <sz val="8"/>
        <rFont val="Helvetica"/>
        <family val="2"/>
      </rPr>
      <t>INWARD TRNSF F0023TI9036779
B/O DASNAIR SA INVOICE 9148-02-JL</t>
    </r>
  </si>
  <si>
    <r>
      <rPr>
        <b/>
        <sz val="8"/>
        <rFont val="Helvetica"/>
        <family val="2"/>
      </rPr>
      <t>INWARD TRNSF F0023TI9037461
B/O DANA MOTORS LTD
PAYMENT AGAINST INVOICE NO 898</t>
    </r>
  </si>
  <si>
    <r>
      <rPr>
        <b/>
        <sz val="8"/>
        <rFont val="Helvetica"/>
        <family val="2"/>
      </rPr>
      <t>INWARD TRNSF F0023TI9037925
B/O FALCKENBERGH AVIATION LIMI
/RFB/INVOICE 9146 03 JL DD 010</t>
    </r>
  </si>
  <si>
    <r>
      <rPr>
        <b/>
        <sz val="8"/>
        <rFont val="Helvetica"/>
        <family val="2"/>
      </rPr>
      <t>OUT TRASF EB1903094282163 F023
F023TO9033644
FLIGHT SOLUTIONS SP ZOO</t>
    </r>
  </si>
  <si>
    <r>
      <rPr>
        <b/>
        <sz val="8"/>
        <rFont val="Helvetica"/>
        <family val="2"/>
      </rPr>
      <t>OUT TRASF EB1903094282163 F023
F023TO9033644
COMMISSION AND/OR SWIFT CHARGE</t>
    </r>
  </si>
  <si>
    <r>
      <rPr>
        <b/>
        <sz val="8"/>
        <rFont val="Helvetica"/>
        <family val="2"/>
      </rPr>
      <t>OUT TRASF EB1903094282346 F023
F023TO9033645 LUX COUNTRY LLC</t>
    </r>
  </si>
  <si>
    <r>
      <rPr>
        <b/>
        <sz val="8"/>
        <rFont val="Helvetica"/>
        <family val="2"/>
      </rPr>
      <t>OUT TRASF EB1903094282346 F023
F023TO9033645
COMMISSION AND/OR SWIFT CHARGE</t>
    </r>
  </si>
  <si>
    <r>
      <rPr>
        <b/>
        <sz val="8"/>
        <rFont val="Helvetica"/>
        <family val="2"/>
      </rPr>
      <t>INWARD TRNSF F0023TI9038339
B/O SMARTWINGS, A.S. 909902JL 20.00 FEE DEDUCTED</t>
    </r>
  </si>
  <si>
    <r>
      <rPr>
        <b/>
        <sz val="8"/>
        <rFont val="Helvetica"/>
        <family val="2"/>
      </rPr>
      <t>INWARD TRNSF F0023TI9038197
B/O ELITE JET S R O INV 9127-02-JL</t>
    </r>
  </si>
  <si>
    <r>
      <rPr>
        <b/>
        <sz val="8"/>
        <rFont val="Helvetica"/>
        <family val="2"/>
      </rPr>
      <t>INWARD TRNSF F0023TI9037491
B/O AIR HH
9034-01-JL RFB 19030701ZA88696</t>
    </r>
  </si>
  <si>
    <r>
      <rPr>
        <b/>
        <sz val="8"/>
        <rFont val="Helvetica"/>
        <family val="2"/>
      </rPr>
      <t>INWARD TRNSF F0023TI9039132 B/O AIR SWISSLION RD D.O.O. BE SPECIFIKACIJA</t>
    </r>
  </si>
  <si>
    <r>
      <rPr>
        <b/>
        <sz val="8"/>
        <rFont val="Helvetica"/>
        <family val="2"/>
      </rPr>
      <t>INWARD TRNSF F0023TI9038362 B/O PRINCE AVIATION DOO BEOGRA INVOICE 9158-02-JL</t>
    </r>
  </si>
  <si>
    <r>
      <rPr>
        <b/>
        <sz val="8"/>
        <rFont val="Helvetica"/>
        <family val="2"/>
      </rPr>
      <t>INWARD TRNSF F0023TI9039046
B/O AVB 2012
9124-02-JL/27.02.2019</t>
    </r>
  </si>
  <si>
    <r>
      <rPr>
        <b/>
        <sz val="8"/>
        <rFont val="Helvetica"/>
        <family val="2"/>
      </rPr>
      <t>OUT TRASF EB1903135410372 F023
F023TO9034955
FLIGHT SOLUTIONS SP ZOO</t>
    </r>
  </si>
  <si>
    <r>
      <rPr>
        <b/>
        <sz val="8"/>
        <rFont val="Helvetica"/>
        <family val="2"/>
      </rPr>
      <t>OUT TRASF EB1903135410372 F023
F023TO9034955
COMMISSION AND/OR SWIFT CHARGE</t>
    </r>
  </si>
  <si>
    <r>
      <rPr>
        <b/>
        <sz val="8"/>
        <rFont val="Helvetica"/>
        <family val="2"/>
      </rPr>
      <t>OUT TRASF EB1903135420134 F023
F023TO9034968
TONI PETKOV TOTOV</t>
    </r>
  </si>
  <si>
    <r>
      <rPr>
        <b/>
        <sz val="8"/>
        <rFont val="Helvetica"/>
        <family val="2"/>
      </rPr>
      <t>OUT TRASF EB1903135420134 F023
F023TO9034968
COMMISSION AND/OR SWIFT CHARGE</t>
    </r>
  </si>
  <si>
    <r>
      <rPr>
        <b/>
        <sz val="8"/>
        <rFont val="Helvetica"/>
        <family val="2"/>
      </rPr>
      <t>OUT TRASF EB1903135414215 F023
F023TO9035020
LLC CAPITAL AVIA NEFT</t>
    </r>
  </si>
  <si>
    <r>
      <rPr>
        <b/>
        <sz val="8"/>
        <rFont val="Helvetica"/>
        <family val="2"/>
      </rPr>
      <t>OUT TRASF EB1903135414215 F023
F023TO9035020
COMMISSION AND/OR SWIFT CHARGE</t>
    </r>
  </si>
  <si>
    <r>
      <rPr>
        <b/>
        <sz val="8"/>
        <rFont val="Helvetica"/>
        <family val="2"/>
      </rPr>
      <t>INWARD TRNSF F0023TI9039093
B/O AIR HH 9149-02-JL</t>
    </r>
  </si>
  <si>
    <r>
      <rPr>
        <b/>
        <sz val="8"/>
        <rFont val="Helvetica"/>
        <family val="2"/>
      </rPr>
      <t>INWARD TRNSF F0023TI9039847 B/O GLOBAL JET AUSTRIA GMBH 9105-02-JL 9144-02-JL</t>
    </r>
  </si>
  <si>
    <r>
      <rPr>
        <b/>
        <sz val="8"/>
        <rFont val="Helvetica"/>
        <family val="2"/>
      </rPr>
      <t>INWARD TRNSF F0023TI9040488 B/O DANA AIRLINES LIMITED PAYMENT FOR AIRCRAFT HANDLING</t>
    </r>
  </si>
  <si>
    <r>
      <rPr>
        <b/>
        <sz val="8"/>
        <rFont val="Helvetica"/>
        <family val="2"/>
      </rPr>
      <t>INWARD TRNSF F0023TI9040489 B/O DANA AIRLINES LIMITED PAYMENT FOR FERRY FLIGHT FUEL</t>
    </r>
  </si>
  <si>
    <r>
      <rPr>
        <b/>
        <sz val="8"/>
        <rFont val="Helvetica"/>
        <family val="2"/>
      </rPr>
      <t>INWARD TRNSF F0023TI9040496
B/O DC AVIATION LTD 9156-02-JL</t>
    </r>
  </si>
  <si>
    <r>
      <rPr>
        <b/>
        <sz val="8"/>
        <rFont val="Helvetica"/>
        <family val="2"/>
      </rPr>
      <t>OUT TRASF EB1903156313542 F023
F023TO9036158
NEW SYSTEMS AM LLC</t>
    </r>
  </si>
  <si>
    <r>
      <rPr>
        <b/>
        <sz val="8"/>
        <rFont val="Helvetica"/>
        <family val="2"/>
      </rPr>
      <t>OUT TRASF EB1903156313542 F023
F023TO9036158
COMMISSION AND/OR SWIFT CHARGE</t>
    </r>
  </si>
  <si>
    <r>
      <rPr>
        <b/>
        <sz val="8"/>
        <rFont val="Helvetica"/>
        <family val="2"/>
      </rPr>
      <t>INWARD TRNSF F0023TI9039717
B/O MAGNA Air Luftfahrtgesell- NR.9046-01-JL/12.2.2019</t>
    </r>
  </si>
  <si>
    <r>
      <rPr>
        <b/>
        <sz val="8"/>
        <rFont val="Helvetica"/>
        <family val="2"/>
      </rPr>
      <t>INWARD TRNSF F0023TI9041490
B/O JET AVIATION BUSINESS JETS
/INV/9121-02-JL 26.2.2019</t>
    </r>
  </si>
  <si>
    <r>
      <rPr>
        <b/>
        <sz val="8"/>
        <rFont val="Helvetica"/>
        <family val="2"/>
      </rPr>
      <t>OUT TRASF EB1903156311641 F023
F023TO9036472
NEW SYSTEMS AM LLC</t>
    </r>
  </si>
  <si>
    <r>
      <rPr>
        <b/>
        <sz val="8"/>
        <rFont val="Helvetica"/>
        <family val="2"/>
      </rPr>
      <t>OUT TRASF EB1903156311641 F023
F023TO9036472
COMMISSION AND/OR SWIFT CHARGE</t>
    </r>
  </si>
  <si>
    <r>
      <rPr>
        <b/>
        <sz val="8"/>
        <rFont val="Helvetica"/>
        <family val="2"/>
      </rPr>
      <t>OUT TRASF EB1903156310346 F023
F023TO9036484
LLC MASTER-AVIA POVITROFLOTSKI</t>
    </r>
  </si>
  <si>
    <r>
      <rPr>
        <b/>
        <sz val="8"/>
        <rFont val="Helvetica"/>
        <family val="2"/>
      </rPr>
      <t>OUT TRASF EB1903156310346 F023
F023TO9036484
COMMISSION AND/OR SWIFT CHARGE</t>
    </r>
  </si>
  <si>
    <r>
      <rPr>
        <b/>
        <sz val="8"/>
        <rFont val="Helvetica"/>
        <family val="2"/>
      </rPr>
      <t>INWARD TRNSF F0023TI9042031 B/O AIR SWISSLION RD D.O.O. BE INV /9165-02-JL</t>
    </r>
  </si>
  <si>
    <r>
      <rPr>
        <b/>
        <sz val="8"/>
        <rFont val="Helvetica"/>
        <family val="2"/>
      </rPr>
      <t>OUT TRASF EB1903197524359 F023
F023TO9037309
NEW SYSTEMS AM LLC</t>
    </r>
  </si>
  <si>
    <r>
      <rPr>
        <b/>
        <sz val="8"/>
        <rFont val="Helvetica"/>
        <family val="2"/>
      </rPr>
      <t>OUT TRASF EB1903197524359 F023
F023TO9037309
COMMISSION AND/OR SWIFT CHARGE</t>
    </r>
  </si>
  <si>
    <r>
      <rPr>
        <b/>
        <sz val="8"/>
        <rFont val="Helvetica"/>
        <family val="2"/>
      </rPr>
      <t>INWARD TRNSF F0023TI9042210 B/O PRINCE AVIATION DOO BEOGRA INVOICE 9187-03-JL</t>
    </r>
  </si>
  <si>
    <r>
      <rPr>
        <b/>
        <sz val="8"/>
        <rFont val="Helvetica"/>
        <family val="2"/>
      </rPr>
      <t>INWARD TRNSF F0023TI9043050 B/O OSOO 'AVIA TRAFFIC COMPANY PAYMENT FOR GSM AND GROUND</t>
    </r>
  </si>
  <si>
    <r>
      <rPr>
        <b/>
        <sz val="8"/>
        <rFont val="Helvetica"/>
        <family val="2"/>
      </rPr>
      <t>OUT TRASF EB1903207875831 F023
F023TO9037797
LLC MASTER-AVIA POVITROFLOTSKI</t>
    </r>
  </si>
  <si>
    <r>
      <rPr>
        <b/>
        <sz val="8"/>
        <rFont val="Helvetica"/>
        <family val="2"/>
      </rPr>
      <t>OUT TRASF EB1903207875831 F023
F023TO9037797
COMMISSION AND/OR SWIFT CHARGE</t>
    </r>
  </si>
  <si>
    <r>
      <rPr>
        <b/>
        <sz val="8"/>
        <rFont val="Helvetica"/>
        <family val="2"/>
      </rPr>
      <t>INWARD TRNSF F0023TI9043528
B/O SMARTWINGS, A.S. 917603JL 20.00 FEE DEDUCTED</t>
    </r>
  </si>
  <si>
    <r>
      <rPr>
        <b/>
        <sz val="8"/>
        <rFont val="Helvetica"/>
        <family val="2"/>
      </rPr>
      <t>INWARD TRNSF F0023TI9044141 B/O MAGMA AVIATION LIMITED USD AS PER REMITTANCE ADVICE MAGMA</t>
    </r>
  </si>
  <si>
    <r>
      <rPr>
        <b/>
        <sz val="8"/>
        <rFont val="Helvetica"/>
        <family val="2"/>
      </rPr>
      <t>OUT TRASF EB1903228533636 F023
F023TO9038711
STATE ENTERPRISE BORYSPIL INTE</t>
    </r>
  </si>
  <si>
    <r>
      <rPr>
        <b/>
        <sz val="8"/>
        <rFont val="Helvetica"/>
        <family val="2"/>
      </rPr>
      <t>OUT TRASF EB1903228533636 F023
F023TO9038711
COMMISSION AND/OR SWIFT CHARGE</t>
    </r>
  </si>
  <si>
    <r>
      <rPr>
        <b/>
        <sz val="8"/>
        <rFont val="Helvetica"/>
        <family val="2"/>
      </rPr>
      <t>OUT TRASF EB1903228534594 F023
F023TO9038752
LLC MASTER-AVIA POVITROFLOTSKI</t>
    </r>
  </si>
  <si>
    <r>
      <rPr>
        <b/>
        <sz val="8"/>
        <rFont val="Helvetica"/>
        <family val="2"/>
      </rPr>
      <t>OUT TRASF EB1903228534594 F023
F023TO9038752
COMMISSION AND/OR SWIFT CHARGE</t>
    </r>
  </si>
  <si>
    <r>
      <rPr>
        <b/>
        <sz val="8"/>
        <rFont val="Helvetica"/>
        <family val="2"/>
      </rPr>
      <t>OUT TRASF EB1903259212898 F023
F023TO9039402
BRANCH INTERNATIONAL AIRPORT I</t>
    </r>
  </si>
  <si>
    <r>
      <rPr>
        <b/>
        <sz val="8"/>
        <rFont val="Helvetica"/>
        <family val="2"/>
      </rPr>
      <t>OUT TRASF EB1903259212898 F023
F023TO9039402
COMMISSION AND/OR SWIFT CHARGE</t>
    </r>
  </si>
  <si>
    <r>
      <rPr>
        <b/>
        <sz val="8"/>
        <rFont val="Helvetica"/>
        <family val="2"/>
      </rPr>
      <t>INWARD TRNSF F0023TI9045078
B/O AIR SWISSLION RD D.O.O. BE
/INV/DIFFERENT INVOICES</t>
    </r>
  </si>
  <si>
    <r>
      <rPr>
        <b/>
        <sz val="8"/>
        <rFont val="Helvetica"/>
        <family val="2"/>
      </rPr>
      <t>INWARD TRNSF F0023TI9044169
B/O UAB  KLASJET 9017-01-JL</t>
    </r>
  </si>
  <si>
    <r>
      <rPr>
        <b/>
        <sz val="8"/>
        <rFont val="Helvetica"/>
        <family val="2"/>
      </rPr>
      <t>INWARD TRNSF F0023TI9044877
B/O EXCELLENT AIR GMBH
Invoice 9048-01-JL</t>
    </r>
  </si>
  <si>
    <r>
      <rPr>
        <b/>
        <sz val="8"/>
        <rFont val="Helvetica"/>
        <family val="2"/>
      </rPr>
      <t>INWARD TRNSF F0023TI9044886
B/O TIFOMO OY
INVOICE NO 9172-03-JL 10.00 FE</t>
    </r>
  </si>
  <si>
    <r>
      <rPr>
        <b/>
        <sz val="8"/>
        <rFont val="Helvetica"/>
        <family val="2"/>
      </rPr>
      <t>INWARD TRNSF F0023TI9044956
B/O JET AVIATION BUSINESS JETS
/INV/9100-02-JL 20.2.2019/INV/</t>
    </r>
  </si>
  <si>
    <r>
      <rPr>
        <b/>
        <sz val="8"/>
        <rFont val="Helvetica"/>
        <family val="2"/>
      </rPr>
      <t>OUT TRASF EB1903269593027 F023
F023TO9040009
79024, UKRAINE, LVIV, PLASTOVA</t>
    </r>
  </si>
  <si>
    <r>
      <rPr>
        <b/>
        <sz val="8"/>
        <rFont val="Helvetica"/>
        <family val="2"/>
      </rPr>
      <t>OUT TRASF EB1903269593027 F023
F023TO9040009
COMMISSION AND/OR SWIFT CHARGE</t>
    </r>
  </si>
  <si>
    <r>
      <rPr>
        <b/>
        <sz val="8"/>
        <rFont val="Helvetica"/>
        <family val="2"/>
      </rPr>
      <t>OUT TRASF EB1903269590882 F023
F023TO9040157
LLC MASTER-AVIA POVITROFLOTSKI</t>
    </r>
  </si>
  <si>
    <r>
      <rPr>
        <b/>
        <sz val="8"/>
        <rFont val="Helvetica"/>
        <family val="2"/>
      </rPr>
      <t>OUT TRASF EB1903269590882 F023
F023TO9040157
COMMISSION AND/OR SWIFT CHARGE</t>
    </r>
  </si>
  <si>
    <r>
      <rPr>
        <b/>
        <sz val="8"/>
        <rFont val="Helvetica"/>
        <family val="2"/>
      </rPr>
      <t>INWARD TRNSF F0023TI9045032
B/O CLASSIC JET UAB
Invoice No 8930-12-JL, 8943-12</t>
    </r>
  </si>
  <si>
    <r>
      <rPr>
        <b/>
        <sz val="8"/>
        <rFont val="Helvetica"/>
        <family val="2"/>
      </rPr>
      <t>INWARD TRNSF F0023TI9045092 B/O PRINCE AVIATION DOO BEOGRA INVOICE 9218-03-JL</t>
    </r>
  </si>
  <si>
    <r>
      <rPr>
        <b/>
        <sz val="8"/>
        <rFont val="Helvetica"/>
        <family val="2"/>
      </rPr>
      <t>INWARD TRNSF F0023TI9045888
B/O WINAIR D.O.O.
invoice 8792-11-AD i 8791-11-A</t>
    </r>
  </si>
  <si>
    <r>
      <rPr>
        <b/>
        <sz val="8"/>
        <rFont val="Helvetica"/>
        <family val="2"/>
      </rPr>
      <t>INWARD TRNSF F0023TI9048825
B/O MERIDIEN FZE
ACC TO INVOICE NUMBER  9247-03</t>
    </r>
  </si>
  <si>
    <r>
      <rPr>
        <b/>
        <sz val="8"/>
        <rFont val="Helvetica"/>
        <family val="2"/>
      </rPr>
      <t>INWARD TRNSF F0023TI9050889
B/O DC AVIATION LTD INV 9184-03-JL</t>
    </r>
  </si>
  <si>
    <r>
      <rPr>
        <b/>
        <sz val="8"/>
        <rFont val="Helvetica"/>
        <family val="2"/>
      </rPr>
      <t>INWARD TRNSF F0023TI9050871
B/O JET AVIATION BUSINESS JETS
/INV/9219-03-JL 19.3.2019/INV/</t>
    </r>
  </si>
  <si>
    <r>
      <rPr>
        <b/>
        <sz val="8"/>
        <rFont val="Helvetica"/>
        <family val="2"/>
      </rPr>
      <t>INWARD TRNSF F0023TI9051110 B/O AIR SWISSLION RD D.O.O. BE INV/9231,9232,9233,9234-03-JL</t>
    </r>
  </si>
  <si>
    <r>
      <rPr>
        <b/>
        <sz val="8"/>
        <rFont val="Helvetica"/>
        <family val="2"/>
      </rPr>
      <t>INWARD TRNSF F0023TI9048973
B/O AIR HH
9153-02-JL RFB 19032801ZA98259</t>
    </r>
  </si>
  <si>
    <r>
      <rPr>
        <b/>
        <sz val="8"/>
        <rFont val="Helvetica"/>
        <family val="2"/>
      </rPr>
      <t>OUT TRASF EB1904023451920 F023
F023TO9044538
LLC MASTER-AVIA POVITROFLOTSKI</t>
    </r>
  </si>
  <si>
    <r>
      <rPr>
        <b/>
        <sz val="8"/>
        <rFont val="Helvetica"/>
        <family val="2"/>
      </rPr>
      <t>OUT TRASF EB1904023451920 F023
F023TO9044538
COMMISSION AND/OR SWIFT CHARGE</t>
    </r>
  </si>
  <si>
    <r>
      <rPr>
        <b/>
        <sz val="8"/>
        <rFont val="Helvetica"/>
        <family val="2"/>
      </rPr>
      <t>OUT TRASF EB1904023453901 F023
F023TO9044547
STATE ENTERPRISE INTERNATIONAL</t>
    </r>
  </si>
  <si>
    <r>
      <rPr>
        <b/>
        <sz val="8"/>
        <rFont val="Helvetica"/>
        <family val="2"/>
      </rPr>
      <t>OUT TRASF EB1904023453901 F023
F023TO9044547
COMMISSION AND/OR SWIFT CHARGE</t>
    </r>
  </si>
  <si>
    <r>
      <rPr>
        <b/>
        <sz val="8"/>
        <rFont val="Helvetica"/>
        <family val="2"/>
      </rPr>
      <t>OUT TRASF EB1904023456126 F023
F023TO9044562
SKY HANDLING LLC UKRAINE 03036</t>
    </r>
  </si>
  <si>
    <r>
      <rPr>
        <b/>
        <sz val="8"/>
        <rFont val="Helvetica"/>
        <family val="2"/>
      </rPr>
      <t>OUT TRASF EB1904023456126 F023
F023TO9044562
COMMISSION AND/OR SWIFT CHARGE</t>
    </r>
  </si>
  <si>
    <r>
      <rPr>
        <b/>
        <sz val="8"/>
        <rFont val="Helvetica"/>
        <family val="2"/>
      </rPr>
      <t>INWARD TRNSF F0023TI9051119
B/O AVB 2012
INV.9224-03JL/21.03.2019</t>
    </r>
  </si>
  <si>
    <r>
      <rPr>
        <b/>
        <sz val="8"/>
        <rFont val="Helvetica"/>
        <family val="2"/>
      </rPr>
      <t>Service Charges
STATEMENT FEE - MARCH 2019</t>
    </r>
  </si>
  <si>
    <r>
      <rPr>
        <b/>
        <sz val="8"/>
        <rFont val="Helvetica"/>
        <family val="2"/>
      </rPr>
      <t>INWARD TRNSF F0023TI9051077 B/O GLOBAL JET AUSTRIA GMBH 9160-02-JL 9212-03-JL 9223-03-</t>
    </r>
  </si>
  <si>
    <r>
      <rPr>
        <b/>
        <sz val="8"/>
        <rFont val="Helvetica"/>
        <family val="2"/>
      </rPr>
      <t>INWARD TRNSF F0023TI9051079
B/O UAB  KLASJET 9145-02-JL,9188-03-JL</t>
    </r>
  </si>
  <si>
    <r>
      <rPr>
        <b/>
        <sz val="8"/>
        <rFont val="Helvetica"/>
        <family val="2"/>
      </rPr>
      <t>OUT TRASF EB1904034272358 F023
F023TO9045940
STATE ENTERPRISE BORYSPIL INTE</t>
    </r>
  </si>
  <si>
    <r>
      <rPr>
        <b/>
        <sz val="8"/>
        <rFont val="Helvetica"/>
        <family val="2"/>
      </rPr>
      <t>OUT TRASF EB1904034272358 F023
F023TO9045940
COMMISSION AND/OR SWIFT CHARGE</t>
    </r>
  </si>
  <si>
    <r>
      <rPr>
        <b/>
        <sz val="8"/>
        <rFont val="Helvetica"/>
        <family val="2"/>
      </rPr>
      <t>INWARD TRNSF F0023TI9052274
B/O JUNG SKY D.O.O.
INVOICE 9182-03-JL, INVOICE 92</t>
    </r>
  </si>
  <si>
    <r>
      <rPr>
        <b/>
        <sz val="8"/>
        <rFont val="Helvetica"/>
        <family val="2"/>
      </rPr>
      <t>OUT TRASF EB1904044637121 F023
F023TO9046471
LVIV STR  GEROIV UPA 72</t>
    </r>
  </si>
  <si>
    <r>
      <rPr>
        <b/>
        <sz val="8"/>
        <rFont val="Helvetica"/>
        <family val="2"/>
      </rPr>
      <t>OUT TRASF EB1904044637121 F023
F023TO9046471
COMMISSION AND/OR SWIFT CHARGE</t>
    </r>
  </si>
  <si>
    <r>
      <rPr>
        <b/>
        <sz val="8"/>
        <rFont val="Helvetica"/>
        <family val="2"/>
      </rPr>
      <t>INWARD TRNSF F0023TI9053310
B/O GLOBAL JET AUSTRIA GMBH 22 23</t>
    </r>
  </si>
  <si>
    <r>
      <rPr>
        <b/>
        <sz val="8"/>
        <rFont val="Helvetica"/>
        <family val="2"/>
      </rPr>
      <t>INWARD TRNSF F0023TI9053311 B/O DRF STIFTUNG LUFTRETTUNG 9190-03-JL SK 0,00 1.311,57</t>
    </r>
  </si>
  <si>
    <r>
      <rPr>
        <b/>
        <sz val="8"/>
        <rFont val="Helvetica"/>
        <family val="2"/>
      </rPr>
      <t>INWARD TRNSF F0023TI9054714 B/O EURO JET INTERCONTINENTAL EJI PAYMENT</t>
    </r>
  </si>
  <si>
    <r>
      <rPr>
        <b/>
        <sz val="8"/>
        <rFont val="Helvetica"/>
        <family val="2"/>
      </rPr>
      <t>OUT TRASF EB1904096392795 F023
F023TO9048943
WORLD FUEL SERVICES EUROPE LTD</t>
    </r>
  </si>
  <si>
    <r>
      <rPr>
        <b/>
        <sz val="8"/>
        <rFont val="Helvetica"/>
        <family val="2"/>
      </rPr>
      <t>OUT TRASF EB1904096392795 F023
F023TO9048943
COMMISSION AND/OR SWIFT CHARGE</t>
    </r>
  </si>
  <si>
    <r>
      <rPr>
        <b/>
        <sz val="8"/>
        <rFont val="Helvetica"/>
        <family val="2"/>
      </rPr>
      <t>OUT TRASF EB1904096539162 F023
F023TO9049295 LUX COUNTRY LLC</t>
    </r>
  </si>
  <si>
    <r>
      <rPr>
        <b/>
        <sz val="8"/>
        <rFont val="Helvetica"/>
        <family val="2"/>
      </rPr>
      <t>OUT TRASF EB1904096539162 F023
F023TO9049295
COMMISSION AND/OR SWIFT CHARGE</t>
    </r>
  </si>
  <si>
    <r>
      <rPr>
        <b/>
        <sz val="8"/>
        <rFont val="Helvetica"/>
        <family val="2"/>
      </rPr>
      <t>INWARD TRNSF F0023TI9056510
B/O DANA AIRLINES LTD
PAYMENT FOR AIRCRAFT HANDLING</t>
    </r>
  </si>
  <si>
    <r>
      <rPr>
        <b/>
        <sz val="8"/>
        <rFont val="Helvetica"/>
        <family val="2"/>
      </rPr>
      <t>INWARD TRNSF F0023TI9056491
B/O JUNG SKY D.O.O. INVOICE 9268-03-JL</t>
    </r>
  </si>
  <si>
    <r>
      <rPr>
        <b/>
        <sz val="8"/>
        <rFont val="Helvetica"/>
        <family val="2"/>
      </rPr>
      <t>INWARD TRNSF F0023TI9056572
B/O UAB  NORDIC AIRCRAFT SYSTE
Invoice 9307-04-JL</t>
    </r>
  </si>
  <si>
    <r>
      <rPr>
        <b/>
        <sz val="8"/>
        <rFont val="Helvetica"/>
        <family val="2"/>
      </rPr>
      <t>OUT TRASF EB1904117289254 F023
F023TO9050266
LLC MASTER-AVIA POVITROFLOTSKI</t>
    </r>
  </si>
  <si>
    <r>
      <rPr>
        <b/>
        <sz val="8"/>
        <rFont val="Helvetica"/>
        <family val="2"/>
      </rPr>
      <t>OUT TRASF EB1904117289254 F023
F023TO9050266
COMMISSION AND/OR SWIFT CHARGE</t>
    </r>
  </si>
  <si>
    <r>
      <rPr>
        <b/>
        <sz val="8"/>
        <rFont val="Helvetica"/>
        <family val="2"/>
      </rPr>
      <t>OUT TRASF EB1904117289944 F023
F023TO9050267 COMPANY SKY SERVICE</t>
    </r>
  </si>
  <si>
    <r>
      <rPr>
        <b/>
        <sz val="8"/>
        <rFont val="Helvetica"/>
        <family val="2"/>
      </rPr>
      <t>OUT TRASF EB1904117289944 F023
F023TO9050267
COMMISSION AND/OR SWIFT CHARGE</t>
    </r>
  </si>
  <si>
    <r>
      <rPr>
        <b/>
        <sz val="8"/>
        <rFont val="Helvetica"/>
        <family val="2"/>
      </rPr>
      <t>OUT TRASF EB1904117290949 F023
F023TO9050270 JETEX FZE</t>
    </r>
  </si>
  <si>
    <r>
      <rPr>
        <b/>
        <sz val="8"/>
        <rFont val="Helvetica"/>
        <family val="2"/>
      </rPr>
      <t>OUT TRASF EB1904117290949 F023
F023TO9050270
COMMISSION AND/OR SWIFT CHARGE</t>
    </r>
  </si>
  <si>
    <r>
      <rPr>
        <b/>
        <sz val="8"/>
        <rFont val="Helvetica"/>
        <family val="2"/>
      </rPr>
      <t>INWARD TRNSF F0023TI9056874
B/O QUEEN AIR S.R.O. INVOICE NO 9283-03-JL</t>
    </r>
  </si>
  <si>
    <r>
      <rPr>
        <b/>
        <sz val="8"/>
        <rFont val="Helvetica"/>
        <family val="2"/>
      </rPr>
      <t>INWARD TRNSF F0023TI9058636
B/O DANA AIRLINES LIMITED RELATING TO AIRCRAFT HANDLING</t>
    </r>
  </si>
  <si>
    <r>
      <rPr>
        <b/>
        <sz val="8"/>
        <rFont val="Helvetica"/>
        <family val="2"/>
      </rPr>
      <t>INWARD TRNSF F0023TI9058707
B/O JET AVIATION BUSINESS JETS
/INV/9279-03-JL 2.4.2019</t>
    </r>
  </si>
  <si>
    <r>
      <rPr>
        <b/>
        <sz val="8"/>
        <rFont val="Helvetica"/>
        <family val="2"/>
      </rPr>
      <t>OUT TRASF EB1904158550663 F023
F023TO9051482
LLC MASTER-AVIA POVITROFLOTSKI</t>
    </r>
  </si>
  <si>
    <r>
      <rPr>
        <b/>
        <sz val="8"/>
        <rFont val="Helvetica"/>
        <family val="2"/>
      </rPr>
      <t>OUT TRASF EB1904158550663 F023
F023TO9051482
COMMISSION AND/OR SWIFT CHARGE</t>
    </r>
  </si>
  <si>
    <r>
      <rPr>
        <b/>
        <sz val="8"/>
        <rFont val="Helvetica"/>
        <family val="2"/>
      </rPr>
      <t>INWARD TRNSF F0023TI9059599
B/O DANA AIRLINES LTD
PAYMENT FOR AVIATION FUEL AND</t>
    </r>
  </si>
  <si>
    <r>
      <rPr>
        <b/>
        <sz val="8"/>
        <rFont val="Helvetica"/>
        <family val="2"/>
      </rPr>
      <t>INWARD TRNSF F0023TI9058639
B/O AIR HH
9267-03-JL RFB 19041201ZA05254</t>
    </r>
  </si>
  <si>
    <r>
      <rPr>
        <b/>
        <sz val="8"/>
        <rFont val="Helvetica"/>
        <family val="2"/>
      </rPr>
      <t>INWARD TRNSF F0023TI9059549
B/O AVB 2012
INV.9301-04-JL/9311-04-JL/09.0</t>
    </r>
  </si>
  <si>
    <r>
      <rPr>
        <b/>
        <sz val="8"/>
        <rFont val="Helvetica"/>
        <family val="2"/>
      </rPr>
      <t>OUT TRASF EB1904169107623 F023
F023TO9052290 ALEXANDER ZOSIMOV</t>
    </r>
  </si>
  <si>
    <r>
      <rPr>
        <b/>
        <sz val="8"/>
        <rFont val="Helvetica"/>
        <family val="2"/>
      </rPr>
      <t>OUT TRASF EB1904169107623 F023
F023TO9052290
COMMISSION AND/OR SWIFT CHARGE</t>
    </r>
  </si>
  <si>
    <r>
      <rPr>
        <b/>
        <sz val="8"/>
        <rFont val="Helvetica"/>
        <family val="2"/>
      </rPr>
      <t>OUT TRASF EB1904169110041 F023
F023TO9052297
COMMISSION AND/OR SWIFT CHARGE</t>
    </r>
  </si>
  <si>
    <r>
      <rPr>
        <b/>
        <sz val="8"/>
        <rFont val="Helvetica"/>
        <family val="2"/>
      </rPr>
      <t>OUT TRASF EB1904169111191 F023
F023TO9052298
INTERAVIA LLC, 01034, KIEV, VO</t>
    </r>
  </si>
  <si>
    <r>
      <rPr>
        <b/>
        <sz val="8"/>
        <rFont val="Helvetica"/>
        <family val="2"/>
      </rPr>
      <t>OUT TRASF EB1904169111191 F023
F023TO9052298
COMMISSION AND/OR SWIFT CHARGE</t>
    </r>
  </si>
  <si>
    <r>
      <rPr>
        <b/>
        <sz val="8"/>
        <rFont val="Helvetica"/>
        <family val="2"/>
      </rPr>
      <t>INWARD TRNSF F0023TI9060226 B/O AIR SWISSLION RD D.O.O. BE INV/9297,9298,9310-04-JL 9289-</t>
    </r>
  </si>
  <si>
    <r>
      <rPr>
        <b/>
        <sz val="8"/>
        <rFont val="Helvetica"/>
        <family val="2"/>
      </rPr>
      <t>INWARD TRNSF F0023TI9062932
B/O DC AVIATION LTD
9296-04-JL 9245-03-JL 9246-03-</t>
    </r>
  </si>
  <si>
    <r>
      <rPr>
        <b/>
        <sz val="8"/>
        <rFont val="Helvetica"/>
        <family val="2"/>
      </rPr>
      <t>INWARD TRNSF F0023TI9061844 B/O GLOBAL JET AUSTRIA GMBH 9291-04-CN. 9270-03-JL 9271-03</t>
    </r>
  </si>
  <si>
    <r>
      <rPr>
        <b/>
        <sz val="8"/>
        <rFont val="Helvetica"/>
        <family val="2"/>
      </rPr>
      <t>INWARD TRNSF F0023TI9061851
B/O WINAIR D.O.O.
invoice 9282-03-JL</t>
    </r>
  </si>
  <si>
    <r>
      <rPr>
        <b/>
        <sz val="8"/>
        <rFont val="Helvetica"/>
        <family val="2"/>
      </rPr>
      <t>INWARD TRNSF F0023TI9063168
B/O Avcon Jet AG
/DOC/926603JL/1747.18/20190401</t>
    </r>
  </si>
  <si>
    <r>
      <rPr>
        <b/>
        <sz val="8"/>
        <rFont val="Helvetica"/>
        <family val="2"/>
      </rPr>
      <t>INWARD TRNSF F0023TI9063180 B/O PRINCE AVIATION DOO BEOGRA INVOICE 9324-04-JL</t>
    </r>
  </si>
  <si>
    <r>
      <rPr>
        <b/>
        <sz val="8"/>
        <rFont val="Helvetica"/>
        <family val="2"/>
      </rPr>
      <t>INWARD TRNSF F0023TI9063655
B/O CLASSIC JET UAB
Invoice No 8951-12-JL</t>
    </r>
  </si>
  <si>
    <r>
      <rPr>
        <b/>
        <sz val="8"/>
        <rFont val="Helvetica"/>
        <family val="2"/>
      </rPr>
      <t>INWARD TRNSF F0023TI9064594 B/O AIR SWISSLION RD D.O.O. BE INV/9254,9320,9339-03-JL</t>
    </r>
  </si>
  <si>
    <r>
      <rPr>
        <b/>
        <sz val="8"/>
        <rFont val="Helvetica"/>
        <family val="2"/>
      </rPr>
      <t>Service Charges
STATEMENT FEE - APRIL 2019</t>
    </r>
  </si>
  <si>
    <r>
      <rPr>
        <b/>
        <sz val="8"/>
        <rFont val="Helvetica"/>
        <family val="2"/>
      </rPr>
      <t>INWARD TRNSF F0023TI9070679 B/O PRINCE AVIATION DOO BEOGRA INVOICE 9342-04-JL</t>
    </r>
  </si>
  <si>
    <r>
      <rPr>
        <b/>
        <sz val="8"/>
        <rFont val="Helvetica"/>
        <family val="2"/>
      </rPr>
      <t>INWARD TRNSF F0023TI9071319 B/O FLIGHT- ASSIST (UK) LIMITE FLIGHT ASSIST UK LTD PAYMENT</t>
    </r>
  </si>
  <si>
    <r>
      <rPr>
        <b/>
        <sz val="8"/>
        <rFont val="Helvetica"/>
        <family val="2"/>
      </rPr>
      <t>INWARD TRNSF F0023TI9071733 B/O EURO JET INTERCONTINENTAL 891112JL</t>
    </r>
  </si>
  <si>
    <r>
      <rPr>
        <b/>
        <sz val="8"/>
        <rFont val="Helvetica"/>
        <family val="2"/>
      </rPr>
      <t>INWARD TRNSF F0023TI9071813
B/O DC AVIATION LTD 9317-04-JL</t>
    </r>
  </si>
  <si>
    <r>
      <rPr>
        <b/>
        <sz val="8"/>
        <rFont val="Helvetica"/>
        <family val="2"/>
      </rPr>
      <t>INWARD TRNSF F0023TI9068154 B/O AERO POZNAN SP. Z O.O. INVOICE 9216-03-JL</t>
    </r>
  </si>
  <si>
    <r>
      <rPr>
        <b/>
        <sz val="8"/>
        <rFont val="Helvetica"/>
        <family val="2"/>
      </rPr>
      <t>INWARD TRNSF F0023TI9068279
B/O NV ABELAG AVIATION/AIRPORT
/ROC/201904251151379447ISABEL/</t>
    </r>
  </si>
  <si>
    <r>
      <rPr>
        <b/>
        <sz val="8"/>
        <rFont val="Helvetica"/>
        <family val="2"/>
      </rPr>
      <t>INWARD TRNSF F0023TI9068280
B/O AIR HH
9244-03-JL RFB 19042601ZA10776</t>
    </r>
  </si>
  <si>
    <r>
      <rPr>
        <b/>
        <sz val="8"/>
        <rFont val="Helvetica"/>
        <family val="2"/>
      </rPr>
      <t>INWARD TRNSF F0023TI9072533
B/O TIME AIR, S.R.O. INVOICE NO. 933204</t>
    </r>
  </si>
  <si>
    <r>
      <rPr>
        <b/>
        <sz val="8"/>
        <rFont val="Helvetica"/>
        <family val="2"/>
      </rPr>
      <t>OUTWARD TRANSFER F023TO9062618
F023TO9062618 SKY HANDLING LLC</t>
    </r>
  </si>
  <si>
    <r>
      <rPr>
        <b/>
        <sz val="8"/>
        <rFont val="Helvetica"/>
        <family val="2"/>
      </rPr>
      <t>OUT TRANSFER FEE F023TO9062618
F023TO9062618
COMMISSION AND/OR SWIFT CHARGE</t>
    </r>
  </si>
  <si>
    <r>
      <rPr>
        <b/>
        <sz val="8"/>
        <rFont val="Helvetica"/>
        <family val="2"/>
      </rPr>
      <t>OUTWARD TRANSFER F023TO9062622
F023TO9062622 OKKO-AVIA LLC</t>
    </r>
  </si>
  <si>
    <r>
      <rPr>
        <b/>
        <sz val="8"/>
        <rFont val="Helvetica"/>
        <family val="2"/>
      </rPr>
      <t>OUT TRANSFER FEE F023TO9062622
F023TO9062622
COMMISSION AND/OR SWIFT CHARGE</t>
    </r>
  </si>
  <si>
    <r>
      <rPr>
        <b/>
        <sz val="8"/>
        <rFont val="Helvetica"/>
        <family val="2"/>
      </rPr>
      <t>INWARD TRNSF F0023TI9071767
B/O Avcon Jet AG
/DOC/923903JL/3249.94/20190326</t>
    </r>
  </si>
  <si>
    <r>
      <rPr>
        <b/>
        <sz val="8"/>
        <rFont val="Helvetica"/>
        <family val="2"/>
      </rPr>
      <t>INWARD TRNSF F0023TI9073339 B/O AIR SWISSLION RD D.O.O. BE INV/9380, 9369, 9368-04-JL</t>
    </r>
  </si>
  <si>
    <r>
      <rPr>
        <b/>
        <sz val="8"/>
        <rFont val="Helvetica"/>
        <family val="2"/>
      </rPr>
      <t>OUTWARD TRANSFER F023TO9063561
F023TO9063561 LLC MASTER AVIA</t>
    </r>
  </si>
  <si>
    <r>
      <rPr>
        <b/>
        <sz val="8"/>
        <rFont val="Helvetica"/>
        <family val="2"/>
      </rPr>
      <t>OUT TRANSFER FEE F023TO9063561
F023TO9063561
COMMISSION AND/OR SWIFT CHARGE</t>
    </r>
  </si>
  <si>
    <r>
      <rPr>
        <b/>
        <sz val="8"/>
        <rFont val="Helvetica"/>
        <family val="2"/>
      </rPr>
      <t>OUTWARD TRANSFER F023TO9063667
F023TO9063667 LTD AS-GROUP</t>
    </r>
  </si>
  <si>
    <r>
      <rPr>
        <b/>
        <sz val="8"/>
        <rFont val="Helvetica"/>
        <family val="2"/>
      </rPr>
      <t>OUT TRANSFER FEE F023TO9063667
F023TO9063667
COMMISSION AND/OR SWIFT CHARGE</t>
    </r>
  </si>
  <si>
    <r>
      <rPr>
        <b/>
        <sz val="8"/>
        <rFont val="Helvetica"/>
        <family val="2"/>
      </rPr>
      <t>OUTWARD TRANSFER F023TO9063668
F023TO9063668
BRANCH INTERNATIONAL AIRPORT</t>
    </r>
  </si>
  <si>
    <r>
      <rPr>
        <b/>
        <sz val="8"/>
        <rFont val="Helvetica"/>
        <family val="2"/>
      </rPr>
      <t>OUT TRANSFER FEE F023TO9063668
F023TO9063668
COMMISSION AND/OR SWIFT CHARGE</t>
    </r>
  </si>
  <si>
    <r>
      <rPr>
        <b/>
        <sz val="8"/>
        <rFont val="Helvetica"/>
        <family val="2"/>
      </rPr>
      <t>OUTWARD TRANSFER F023TO9063669
F023TO9063669 PJSC UKRTATNAFTA</t>
    </r>
  </si>
  <si>
    <r>
      <rPr>
        <b/>
        <sz val="8"/>
        <rFont val="Helvetica"/>
        <family val="2"/>
      </rPr>
      <t>OUT TRANSFER FEE F023TO9063669
F023TO9063669
COMMISSION AND/OR SWIFT CHARGE</t>
    </r>
  </si>
  <si>
    <r>
      <rPr>
        <b/>
        <sz val="8"/>
        <rFont val="Helvetica"/>
        <family val="2"/>
      </rPr>
      <t>OUTWARD TRANSFER F023TO9063671
F023TO9063671 COMPANY SKY SERVICE</t>
    </r>
  </si>
  <si>
    <r>
      <rPr>
        <b/>
        <sz val="8"/>
        <rFont val="Helvetica"/>
        <family val="2"/>
      </rPr>
      <t>INWARD TRNSF F0023TI9074173 B/O GLOBAL JET AUSTRIA GMBH 9319-04-JL 9326-04-JL</t>
    </r>
  </si>
  <si>
    <r>
      <rPr>
        <b/>
        <sz val="8"/>
        <rFont val="Helvetica"/>
        <family val="2"/>
      </rPr>
      <t>INWARD TRNSF F0023TI9075561
B/O DC AVIATION LTD 9343-04-JL 9373-04-JL</t>
    </r>
  </si>
  <si>
    <r>
      <rPr>
        <b/>
        <sz val="8"/>
        <rFont val="Helvetica"/>
        <family val="2"/>
      </rPr>
      <t>INWARD TRNSF F0023TI9075491 B/O FR763006610934000201495013 VIR DE AIR AVIATION SUPPORT</t>
    </r>
  </si>
  <si>
    <r>
      <rPr>
        <b/>
        <sz val="8"/>
        <rFont val="Helvetica"/>
        <family val="2"/>
      </rPr>
      <t>OUT TRASF EB1905139966497 F023
F023TO9065351
LLC MASTER-AVIA POVITROFLOTSKI</t>
    </r>
  </si>
  <si>
    <r>
      <rPr>
        <b/>
        <sz val="8"/>
        <rFont val="Helvetica"/>
        <family val="2"/>
      </rPr>
      <t>OUT TRASF EB1905139966497 F023
F023TO9065351
COMMISSION AND/OR SWIFT CHARGE</t>
    </r>
  </si>
  <si>
    <r>
      <rPr>
        <b/>
        <sz val="8"/>
        <rFont val="Helvetica"/>
        <family val="2"/>
      </rPr>
      <t>INWARD TRNSF F0023TI9075641
B/O JET AVIATION BUSINESS JETS
/INV/9391-04-JL 6.5.2019/INV/9</t>
    </r>
  </si>
  <si>
    <r>
      <rPr>
        <b/>
        <sz val="8"/>
        <rFont val="Helvetica"/>
        <family val="2"/>
      </rPr>
      <t>OUT TRASF EB1905130143333 F023
F023TO9065628 AMIC UKRAINE CFI</t>
    </r>
  </si>
  <si>
    <r>
      <rPr>
        <b/>
        <sz val="8"/>
        <rFont val="Helvetica"/>
        <family val="2"/>
      </rPr>
      <t>OUT TRASF EB1905130143333 F023
F023TO9065628
COMMISSION AND/OR SWIFT CHARGE</t>
    </r>
  </si>
  <si>
    <r>
      <rPr>
        <b/>
        <sz val="8"/>
        <rFont val="Helvetica"/>
        <family val="2"/>
      </rPr>
      <t>INWARD TRNSF F0023TI9075547
B/O AIR HAMBURG
9359-04-JL RFB 19051001ZA17148</t>
    </r>
  </si>
  <si>
    <r>
      <rPr>
        <b/>
        <sz val="8"/>
        <rFont val="Helvetica"/>
        <family val="2"/>
      </rPr>
      <t>INWARD TRNSF F0023TI9076268 B/O AIR SWISSLION RD D.O.O. BE INV/9399, 9396, 9395-04-JL</t>
    </r>
  </si>
  <si>
    <r>
      <rPr>
        <b/>
        <sz val="8"/>
        <rFont val="Helvetica"/>
        <family val="2"/>
      </rPr>
      <t>OUT TRASF EB1905140523423 F023
F023TO9066149
COMMISSION AND/OR SWIFT CHARGE</t>
    </r>
  </si>
  <si>
    <r>
      <rPr>
        <b/>
        <sz val="8"/>
        <rFont val="Helvetica"/>
        <family val="2"/>
      </rPr>
      <t>INWARD TRNSF F0023TI9076972
B/O AIR HAMBURG
9389-04-JL USD 3.951,92 9390-0</t>
    </r>
  </si>
  <si>
    <r>
      <rPr>
        <b/>
        <sz val="8"/>
        <rFont val="Helvetica"/>
        <family val="2"/>
      </rPr>
      <t>INWARD TRNSF F0023TI9077822 B/O PRINCE AVIATION DOO BEOGRA INVOICE 9402-04-JL</t>
    </r>
  </si>
  <si>
    <r>
      <rPr>
        <b/>
        <sz val="8"/>
        <rFont val="Helvetica"/>
        <family val="2"/>
      </rPr>
      <t>OUT TRASF EB1905171866711 F023
F023TO9068207
FLIGHT SOLUTIONS SP ZOO</t>
    </r>
  </si>
  <si>
    <r>
      <rPr>
        <b/>
        <sz val="8"/>
        <rFont val="Helvetica"/>
        <family val="2"/>
      </rPr>
      <t>OUT TRASF EB1905171866711 F023
F023TO9068207
COMMISSION AND/OR SWIFT CHARGE</t>
    </r>
  </si>
  <si>
    <r>
      <rPr>
        <b/>
        <sz val="8"/>
        <rFont val="Helvetica"/>
        <family val="2"/>
      </rPr>
      <t>INWARD TRNSF F0023TI9079240
B/O CLASSIC JET UAB
Invoice No 8931-12-JL</t>
    </r>
  </si>
  <si>
    <r>
      <rPr>
        <b/>
        <sz val="8"/>
        <rFont val="Helvetica"/>
        <family val="2"/>
      </rPr>
      <t>INWARD TRNSF F0023TI9080124 B/O TAISIYA CORPORATION LTD PAYMENT FOR INVOICE NO 9450-05</t>
    </r>
  </si>
  <si>
    <r>
      <rPr>
        <b/>
        <sz val="8"/>
        <rFont val="Helvetica"/>
        <family val="2"/>
      </rPr>
      <t>OUT TRASF EB1905202842399 F023
F023TO9069338
TONI PETKOV TOTOV</t>
    </r>
  </si>
  <si>
    <r>
      <rPr>
        <b/>
        <sz val="8"/>
        <rFont val="Helvetica"/>
        <family val="2"/>
      </rPr>
      <t>OUT TRASF EB1905202842399 F023
F023TO9069338
COMMISSION AND/OR SWIFT CHARGE</t>
    </r>
  </si>
  <si>
    <r>
      <rPr>
        <b/>
        <sz val="8"/>
        <rFont val="Helvetica"/>
        <family val="2"/>
      </rPr>
      <t>INWARD TRNSF F0023TI9080835
B/O ELITE JET S R O INV 9445-05-JL</t>
    </r>
  </si>
  <si>
    <r>
      <rPr>
        <b/>
        <sz val="8"/>
        <rFont val="Helvetica"/>
        <family val="2"/>
      </rPr>
      <t>OUT TRASF EB1905223411990 F023
F023TO9070138
COMMISSION AND/OR SWIFT CHARGE</t>
    </r>
  </si>
  <si>
    <r>
      <rPr>
        <b/>
        <sz val="8"/>
        <rFont val="Helvetica"/>
        <family val="2"/>
      </rPr>
      <t>OUT TRASF EB1905223671339 F023
F023TO9070601
INTERAVIA LLC, 01034, KIEV, VO</t>
    </r>
  </si>
  <si>
    <r>
      <rPr>
        <b/>
        <sz val="8"/>
        <rFont val="Helvetica"/>
        <family val="2"/>
      </rPr>
      <t>OUT TRASF EB1905223671339 F023
F023TO9070601
COMMISSION AND/OR SWIFT CHARGE</t>
    </r>
  </si>
  <si>
    <r>
      <rPr>
        <b/>
        <sz val="8"/>
        <rFont val="Helvetica"/>
        <family val="2"/>
      </rPr>
      <t>INWARD TRNSF F0023TI9081314 B/O 1/MIDDLE EAST AIRLINES AIR SETTLEMENT INV NO 9051 01 JL O</t>
    </r>
  </si>
  <si>
    <r>
      <rPr>
        <b/>
        <sz val="8"/>
        <rFont val="Helvetica"/>
        <family val="2"/>
      </rPr>
      <t>INWARD TRNSF F0023TI9081521 B/O LAUDAMOTION EXECUTIVE GMBH INV.9427-05-JL</t>
    </r>
  </si>
  <si>
    <r>
      <rPr>
        <b/>
        <sz val="8"/>
        <rFont val="Helvetica"/>
        <family val="2"/>
      </rPr>
      <t>INWARD TRNSF F0023TI9082186
B/O AIR HAMBURG
9434-05-JL RFB 19052301ZA22982</t>
    </r>
  </si>
  <si>
    <r>
      <rPr>
        <b/>
        <sz val="8"/>
        <rFont val="Helvetica"/>
        <family val="2"/>
      </rPr>
      <t>INWARD TRNSF F0023TI9083579 B/O AIR SWISSLION RD D.O.O. BE INV/9420, 9454,9452,9447,9468-</t>
    </r>
  </si>
  <si>
    <r>
      <rPr>
        <b/>
        <sz val="8"/>
        <rFont val="Helvetica"/>
        <family val="2"/>
      </rPr>
      <t>INWARD TRNSF F0023TI9083673
B/O JET AVIATION BUSINESS JETS
/INV/9429-04-JL 13.5.2019/INV/</t>
    </r>
  </si>
  <si>
    <r>
      <rPr>
        <b/>
        <sz val="8"/>
        <rFont val="Helvetica"/>
        <family val="2"/>
      </rPr>
      <t>OUT TRASF EB1905285788056 F023
F023TO9073111 AMIC UKRAINE CFI</t>
    </r>
  </si>
  <si>
    <r>
      <rPr>
        <b/>
        <sz val="8"/>
        <rFont val="Helvetica"/>
        <family val="2"/>
      </rPr>
      <t>OUT TRASF EB1905285788056 F023
F023TO9073111
COMMISSION AND/OR SWIFT CHARGE</t>
    </r>
  </si>
  <si>
    <r>
      <rPr>
        <b/>
        <sz val="8"/>
        <rFont val="Helvetica"/>
        <family val="2"/>
      </rPr>
      <t>OUT TRASF EB1905285790126 F023
F023TO9073113
COMPANY DNIPROAVIASERVIS LTD</t>
    </r>
  </si>
  <si>
    <r>
      <rPr>
        <b/>
        <sz val="8"/>
        <rFont val="Helvetica"/>
        <family val="2"/>
      </rPr>
      <t>OUT TRASF EB1905285790126 F023
F023TO9073113
COMMISSION AND/OR SWIFT CHARGE</t>
    </r>
  </si>
  <si>
    <r>
      <rPr>
        <b/>
        <sz val="8"/>
        <rFont val="Helvetica"/>
        <family val="2"/>
      </rPr>
      <t>INWARD TRNSF F0023TI9083571 B/O GLOBAL JET AUSTRIA GMBH 9347-04-JL 9354-04-JL 9363-04-</t>
    </r>
  </si>
  <si>
    <r>
      <rPr>
        <b/>
        <sz val="8"/>
        <rFont val="Helvetica"/>
        <family val="2"/>
      </rPr>
      <t>INWARD TRNSF F0023TI9082847
B/O PRINCE AVIATION DOO BEOGRA INVOICE 9441-05-JL INVOICE 946</t>
    </r>
  </si>
  <si>
    <r>
      <rPr>
        <b/>
        <sz val="8"/>
        <rFont val="Helvetica"/>
        <family val="2"/>
      </rPr>
      <t>INWARD TRNSF F0023TI9083327
B/O AIR HAMBURG
9440-05-JL RFB 19052401ZA23432</t>
    </r>
  </si>
  <si>
    <r>
      <rPr>
        <b/>
        <sz val="8"/>
        <rFont val="Helvetica"/>
        <family val="2"/>
      </rPr>
      <t>OUT TRASF EB1905296401549 F023
F023TO9074007
COMMISSION AND/OR SWIFT CHARGE</t>
    </r>
  </si>
  <si>
    <r>
      <rPr>
        <b/>
        <sz val="8"/>
        <rFont val="Helvetica"/>
        <family val="2"/>
      </rPr>
      <t>OUT TRASF EB1905296407649 F023
F023TO9074020
SKY HANDLING LLC UKRAINE 03036</t>
    </r>
  </si>
  <si>
    <r>
      <rPr>
        <b/>
        <sz val="8"/>
        <rFont val="Helvetica"/>
        <family val="2"/>
      </rPr>
      <t>OUT TRASF EB1905296407649 F023
F023TO9074020
COMMISSION AND/OR SWIFT CHARGE</t>
    </r>
  </si>
  <si>
    <r>
      <rPr>
        <b/>
        <sz val="8"/>
        <rFont val="Helvetica"/>
        <family val="2"/>
      </rPr>
      <t>INWARD TRNSF F0023TI9089358
B/O TIME AIR, S.R.O. INVOICE NO. 944805</t>
    </r>
  </si>
  <si>
    <r>
      <rPr>
        <b/>
        <sz val="8"/>
        <rFont val="Helvetica"/>
        <family val="2"/>
      </rPr>
      <t>INWARD TRNSF F0023TI9089502
B/O DC AVIATION LTD 9442-05-JL-9443-05-JL</t>
    </r>
  </si>
  <si>
    <r>
      <rPr>
        <b/>
        <sz val="8"/>
        <rFont val="Helvetica"/>
        <family val="2"/>
      </rPr>
      <t>OUT TRASF EB1906039133825 F023
F023TO9077494 LLC OKKO AVIA</t>
    </r>
  </si>
  <si>
    <r>
      <rPr>
        <b/>
        <sz val="8"/>
        <rFont val="Helvetica"/>
        <family val="2"/>
      </rPr>
      <t>OUT TRASF EB1906039133825 F023
F023TO9077494
COMMISSION AND/OR SWIFT CHARGE</t>
    </r>
  </si>
  <si>
    <r>
      <rPr>
        <b/>
        <sz val="8"/>
        <rFont val="Helvetica"/>
        <family val="2"/>
      </rPr>
      <t>INWARD TRNSF F0023TI9089366
B/O AIR HAMBURG
9469-05-JL RFB 19053101ZA26635</t>
    </r>
  </si>
  <si>
    <r>
      <rPr>
        <b/>
        <sz val="8"/>
        <rFont val="Helvetica"/>
        <family val="2"/>
      </rPr>
      <t>INWARD TRNSF F0023TI9089486 B/O  CLEARWAY HANDLING   OPERA INVOICE NO. 9414-05-JL, 9401-0</t>
    </r>
  </si>
  <si>
    <r>
      <rPr>
        <b/>
        <sz val="8"/>
        <rFont val="Helvetica"/>
        <family val="2"/>
      </rPr>
      <t>OUT TRASF EB1906049743879 F023
F023TO9078490
SBA FLIGHT SUPPORT SERVICES LT</t>
    </r>
  </si>
  <si>
    <r>
      <rPr>
        <b/>
        <sz val="8"/>
        <rFont val="Helvetica"/>
        <family val="2"/>
      </rPr>
      <t>OUT TRASF EB1906049743879 F023
F023TO9078490
COMMISSION AND/OR SWIFT CHARGE</t>
    </r>
  </si>
  <si>
    <r>
      <rPr>
        <b/>
        <sz val="8"/>
        <rFont val="Helvetica"/>
        <family val="2"/>
      </rPr>
      <t>INWARD TRNSF F0023TI9091608
B/O JET 24 GMBH
INV.  9476-05-JL 23.05.2019 GW</t>
    </r>
  </si>
  <si>
    <r>
      <rPr>
        <b/>
        <sz val="8"/>
        <rFont val="Helvetica"/>
        <family val="2"/>
      </rPr>
      <t>INWARD TRNSF F0023TI9090449
B/O PRINCE AVIATION DOO BEOGRA INVOICE 9509-05-JL INVOICE 950</t>
    </r>
  </si>
  <si>
    <r>
      <rPr>
        <b/>
        <sz val="8"/>
        <rFont val="Helvetica"/>
        <family val="2"/>
      </rPr>
      <t>INWARD TRNSF F0023TI9090355
B/O PANAVIATIC
9302-04-JL RFB 190531013031</t>
    </r>
  </si>
  <si>
    <r>
      <rPr>
        <b/>
        <sz val="8"/>
        <rFont val="Helvetica"/>
        <family val="2"/>
      </rPr>
      <t>OUT TRASF EB1906050018970 F023
F023TO9079008
LLC MASTER-AVIA POVITROFLOTSKI</t>
    </r>
  </si>
  <si>
    <r>
      <rPr>
        <b/>
        <sz val="8"/>
        <rFont val="Helvetica"/>
        <family val="2"/>
      </rPr>
      <t>OUT TRASF EB1906050018970 F023
F023TO9079008
COMMISSION AND/OR SWIFT CHARGE</t>
    </r>
  </si>
  <si>
    <r>
      <rPr>
        <b/>
        <sz val="8"/>
        <rFont val="Helvetica"/>
        <family val="2"/>
      </rPr>
      <t>OUT TRASF EB1906050275374 F023
F023TO9079205 COMPANY SKY SERVICE</t>
    </r>
  </si>
  <si>
    <r>
      <rPr>
        <b/>
        <sz val="8"/>
        <rFont val="Helvetica"/>
        <family val="2"/>
      </rPr>
      <t>OUT TRASF EB1906050275374 F023
F023TO9079205
COMMISSION AND/OR SWIFT CHARGE</t>
    </r>
  </si>
  <si>
    <r>
      <rPr>
        <b/>
        <sz val="8"/>
        <rFont val="Helvetica"/>
        <family val="2"/>
      </rPr>
      <t>INWARD TRNSF F0023TI9093100
B/O CLASSIC JET UAB
Invoice No 8959-01-JL</t>
    </r>
  </si>
  <si>
    <r>
      <rPr>
        <b/>
        <sz val="8"/>
        <rFont val="Helvetica"/>
        <family val="2"/>
      </rPr>
      <t>INWARD TRNSF F0023TI9093265
B/O JUNG SKY D.O.O. INVOICE 9520-05-JL</t>
    </r>
  </si>
  <si>
    <r>
      <rPr>
        <b/>
        <sz val="8"/>
        <rFont val="Helvetica"/>
        <family val="2"/>
      </rPr>
      <t>INWARD TRNSF F0023TI9094581 B/O AIR SWISSLION RD D.O.O. BE SPECIFIKACIJA</t>
    </r>
  </si>
  <si>
    <r>
      <rPr>
        <b/>
        <sz val="8"/>
        <rFont val="Helvetica"/>
        <family val="2"/>
      </rPr>
      <t>OUT TRASF EB1906102002498 F023
F023TO9081119
LLC MASTER-AVIA POVITROFLOTSKI</t>
    </r>
  </si>
  <si>
    <r>
      <rPr>
        <b/>
        <sz val="8"/>
        <rFont val="Helvetica"/>
        <family val="2"/>
      </rPr>
      <t>OUT TRASF EB1906102002498 F023
F023TO9081119
COMMISSION AND/OR SWIFT CHARGE</t>
    </r>
  </si>
  <si>
    <r>
      <rPr>
        <b/>
        <sz val="8"/>
        <rFont val="Helvetica"/>
        <family val="2"/>
      </rPr>
      <t>INWARD TRNSF F0023TI9094013 B/O PRINCE AVIATION DOO BEOGRA INVOICE 9522-05-JL INVOICE 954</t>
    </r>
  </si>
  <si>
    <r>
      <rPr>
        <b/>
        <sz val="8"/>
        <rFont val="Helvetica"/>
        <family val="2"/>
      </rPr>
      <t>INWARD TRNSF F0023TI9094794
B/O UAB  KLASJET
9286-03-JL,9188-03-AD,9308-04-</t>
    </r>
  </si>
  <si>
    <r>
      <rPr>
        <b/>
        <sz val="8"/>
        <rFont val="Helvetica"/>
        <family val="2"/>
      </rPr>
      <t>INWARD TRNSF F0023TI9094795
B/O UAB  NORDIC AIRCRAFT SYSTE
invoice 9546-06-JL</t>
    </r>
  </si>
  <si>
    <r>
      <rPr>
        <b/>
        <sz val="8"/>
        <rFont val="Helvetica"/>
        <family val="2"/>
      </rPr>
      <t>INWARD TRNSF F0023TI9094791
B/O AIR HAMBURG
9494-05-JL RFB 19060701ZA30241</t>
    </r>
  </si>
  <si>
    <r>
      <rPr>
        <b/>
        <sz val="8"/>
        <rFont val="Helvetica"/>
        <family val="2"/>
      </rPr>
      <t>OUT TRASF EB1906122818488 F023
F023TO9082254 LUX COUNTRY LLC</t>
    </r>
  </si>
  <si>
    <r>
      <rPr>
        <b/>
        <sz val="8"/>
        <rFont val="Helvetica"/>
        <family val="2"/>
      </rPr>
      <t>OUT TRASF EB1906122818488 F023
F023TO9082254
COMMISSION AND/OR SWIFT CHARGE</t>
    </r>
  </si>
  <si>
    <r>
      <rPr>
        <b/>
        <sz val="8"/>
        <rFont val="Helvetica"/>
        <family val="2"/>
      </rPr>
      <t>OUT TRASF EB1906123030341 F023
F023TO9082563
NEW SYSTEMS AM LLC</t>
    </r>
  </si>
  <si>
    <r>
      <rPr>
        <b/>
        <sz val="8"/>
        <rFont val="Helvetica"/>
        <family val="2"/>
      </rPr>
      <t>OUT TRASF EB1906123030341 F023
F023TO9082563
COMMISSION AND/OR SWIFT CHARGE</t>
    </r>
  </si>
  <si>
    <r>
      <rPr>
        <b/>
        <sz val="8"/>
        <rFont val="Helvetica"/>
        <family val="2"/>
      </rPr>
      <t>INWARD TRNSF F0023TI9096384 B/O PRINCE AVIATION DOO BEOGRA INVOICE 9458-05-JL</t>
    </r>
  </si>
  <si>
    <r>
      <rPr>
        <b/>
        <sz val="8"/>
        <rFont val="Helvetica"/>
        <family val="2"/>
      </rPr>
      <t>OUT TRASF EB1906133208836 F023
F023TO9082699 AMIC UKRAINE CFI</t>
    </r>
  </si>
  <si>
    <r>
      <rPr>
        <b/>
        <sz val="8"/>
        <rFont val="Helvetica"/>
        <family val="2"/>
      </rPr>
      <t>OUT TRASF EB1906133208836 F023
F023TO9082699
COMMISSION AND/OR SWIFT CHARGE</t>
    </r>
  </si>
  <si>
    <r>
      <rPr>
        <b/>
        <sz val="8"/>
        <rFont val="Helvetica"/>
        <family val="2"/>
      </rPr>
      <t>OUT TRASF EB1906133210078 F023
F023TO9082701
COMPANY DNIPROAVIASERVIS LTD</t>
    </r>
  </si>
  <si>
    <r>
      <rPr>
        <b/>
        <sz val="8"/>
        <rFont val="Helvetica"/>
        <family val="2"/>
      </rPr>
      <t>OUT TRASF EB1906133210078 F023
F023TO9082701
COMMISSION AND/OR SWIFT CHARGE</t>
    </r>
  </si>
  <si>
    <r>
      <rPr>
        <b/>
        <sz val="8"/>
        <rFont val="Helvetica"/>
        <family val="2"/>
      </rPr>
      <t>OUT TRASF EB1906133212530 F023
F023TO9082707 COMPANY SKY SERVICE</t>
    </r>
  </si>
  <si>
    <r>
      <rPr>
        <b/>
        <sz val="8"/>
        <rFont val="Helvetica"/>
        <family val="2"/>
      </rPr>
      <t>OUT TRASF EB1906133212530 F023
F023TO9082707
COMMISSION AND/OR SWIFT CHARGE</t>
    </r>
  </si>
  <si>
    <r>
      <rPr>
        <b/>
        <sz val="8"/>
        <rFont val="Helvetica"/>
        <family val="2"/>
      </rPr>
      <t>INWARD TRNSF F0023TI9097591
B/O DC AVIATION LTD 9545-05-JL-9510-05-JL</t>
    </r>
  </si>
  <si>
    <r>
      <rPr>
        <b/>
        <sz val="8"/>
        <rFont val="Helvetica"/>
        <family val="2"/>
      </rPr>
      <t>OUT TRASF EB1906133409869 F023
F023TO9083090
WORLD FUEL SERVICE EUROPE LTD</t>
    </r>
  </si>
  <si>
    <r>
      <rPr>
        <b/>
        <sz val="8"/>
        <rFont val="Helvetica"/>
        <family val="2"/>
      </rPr>
      <t>OUT TRASF EB1906133409869 F023
F023TO9083090
COMMISSION AND/OR SWIFT CHARGE</t>
    </r>
  </si>
  <si>
    <r>
      <rPr>
        <b/>
        <sz val="8"/>
        <rFont val="Helvetica"/>
        <family val="2"/>
      </rPr>
      <t>INWARD TRNSF F0023TI9097593
B/O MERIDIEN FZE
ACC TO INVOICE NUMBER  9598-05</t>
    </r>
  </si>
  <si>
    <r>
      <rPr>
        <b/>
        <sz val="8"/>
        <rFont val="Helvetica"/>
        <family val="2"/>
      </rPr>
      <t>INWARD TRNSF F0023TI9097757
B/O PRO JET GMBH INVOICE 9477-05-JL</t>
    </r>
  </si>
  <si>
    <r>
      <rPr>
        <b/>
        <sz val="8"/>
        <rFont val="Helvetica"/>
        <family val="2"/>
      </rPr>
      <t>OUT TRASF EB1906133415637 F023
F023TO9083321
LLC CAPITAL AVIANEFT</t>
    </r>
  </si>
  <si>
    <r>
      <rPr>
        <b/>
        <sz val="8"/>
        <rFont val="Helvetica"/>
        <family val="2"/>
      </rPr>
      <t>OUT TRASF EB1906133415637 F023
F023TO9083321
COMMISSION AND/OR SWIFT CHARGE</t>
    </r>
  </si>
  <si>
    <r>
      <rPr>
        <b/>
        <sz val="8"/>
        <rFont val="Helvetica"/>
        <family val="2"/>
      </rPr>
      <t>INWARD TRNSF F0023TI9098711 B/O AIR SWISSLION RD D.O.O. BE INV/9585, 9586-06-JL</t>
    </r>
  </si>
  <si>
    <r>
      <rPr>
        <b/>
        <sz val="8"/>
        <rFont val="Helvetica"/>
        <family val="2"/>
      </rPr>
      <t>INWARD TRNSF F0023TI9097758 B/O GLOBAL JET AUSTRIA GMBH 9500-05-JL 9432-05-JL 9418-05-</t>
    </r>
  </si>
  <si>
    <r>
      <rPr>
        <b/>
        <sz val="8"/>
        <rFont val="Helvetica"/>
        <family val="2"/>
      </rPr>
      <t>OUT TRASF EB1906184657347 F023
F023TO9084212
LLC MASTER-AVIA POVITROFLOTSKI</t>
    </r>
  </si>
  <si>
    <r>
      <rPr>
        <b/>
        <sz val="8"/>
        <rFont val="Helvetica"/>
        <family val="2"/>
      </rPr>
      <t>OUT TRASF EB1906184657347 F023
F023TO9084212
COMMISSION AND/OR SWIFT CHARGE</t>
    </r>
  </si>
  <si>
    <r>
      <rPr>
        <b/>
        <sz val="8"/>
        <rFont val="Helvetica"/>
        <family val="2"/>
      </rPr>
      <t>INWARD TRNSF F0023TI9096661
B/O ELITAVIA MALTA LIMITED
/RFU/9H-SIS</t>
    </r>
  </si>
  <si>
    <r>
      <rPr>
        <b/>
        <sz val="8"/>
        <rFont val="Helvetica"/>
        <family val="2"/>
      </rPr>
      <t>INWARD TRNSF F0023TI9099601 B/O SOVEREIGN BUSINESS JETS LI INVOICE 9541 05 JL</t>
    </r>
  </si>
  <si>
    <r>
      <rPr>
        <b/>
        <sz val="8"/>
        <rFont val="Helvetica"/>
        <family val="2"/>
      </rPr>
      <t>OUT TRASF EB1906184839388 F023
F023TO9084540
COMMISSION AND/OR SWIFT CHARGE</t>
    </r>
  </si>
  <si>
    <r>
      <rPr>
        <b/>
        <sz val="8"/>
        <rFont val="Helvetica"/>
        <family val="2"/>
      </rPr>
      <t>INWARD TRNSF F0023TI9098853 B/O PREDSTAVITELSTVO AKTSIONER PAYMENT FROM ELLINAR S.A. TO J</t>
    </r>
  </si>
  <si>
    <r>
      <rPr>
        <b/>
        <sz val="8"/>
        <rFont val="Helvetica"/>
        <family val="2"/>
      </rPr>
      <t>OUT TRASF EB1906184982039 F023
F023TO9084773 AS GROUP LTD</t>
    </r>
  </si>
  <si>
    <r>
      <rPr>
        <b/>
        <sz val="8"/>
        <rFont val="Helvetica"/>
        <family val="2"/>
      </rPr>
      <t>OUT TRASF EB1906184982039 F023
F023TO9084773
COMMISSION AND/OR SWIFT CHARGE</t>
    </r>
  </si>
  <si>
    <r>
      <rPr>
        <b/>
        <sz val="8"/>
        <rFont val="Helvetica"/>
        <family val="2"/>
      </rPr>
      <t>INWARD TRNSF F0023TI9098651
B/O AIR HAMBURG
9521-05-JL RFB 19061701ZA34114</t>
    </r>
  </si>
  <si>
    <r>
      <rPr>
        <b/>
        <sz val="8"/>
        <rFont val="Helvetica"/>
        <family val="2"/>
      </rPr>
      <t>OUT TRASF EB1906195160085 F023
F023TO9084996 AMIC UKRAINE CFI</t>
    </r>
  </si>
  <si>
    <r>
      <rPr>
        <b/>
        <sz val="8"/>
        <rFont val="Helvetica"/>
        <family val="2"/>
      </rPr>
      <t>OUT TRASF EB1906195160085 F023
F023TO9084996
COMMISSION AND/OR SWIFT CHARGE</t>
    </r>
  </si>
  <si>
    <r>
      <rPr>
        <b/>
        <sz val="8"/>
        <rFont val="Helvetica"/>
        <family val="2"/>
      </rPr>
      <t>OUT TRASF EB1906195161818 F023
F023TO9085000
FLIGHT SOLUTIONS SP ZOO</t>
    </r>
  </si>
  <si>
    <r>
      <rPr>
        <b/>
        <sz val="8"/>
        <rFont val="Helvetica"/>
        <family val="2"/>
      </rPr>
      <t>OUT TRASF EB1906195161818 F023
F023TO9085000
COMMISSION AND/OR SWIFT CHARGE</t>
    </r>
  </si>
  <si>
    <r>
      <rPr>
        <b/>
        <sz val="8"/>
        <rFont val="Helvetica"/>
        <family val="2"/>
      </rPr>
      <t>OUT TRASF EB1906195163136 F023
F023TO9085004
STATE ENTERPRISE INTERNATIONAL</t>
    </r>
  </si>
  <si>
    <r>
      <rPr>
        <b/>
        <sz val="8"/>
        <rFont val="Helvetica"/>
        <family val="2"/>
      </rPr>
      <t>OUT TRASF EB1906195163136 F023
F023TO9085004
COMMISSION AND/OR SWIFT CHARGE</t>
    </r>
  </si>
  <si>
    <r>
      <rPr>
        <b/>
        <sz val="8"/>
        <rFont val="Helvetica"/>
        <family val="2"/>
      </rPr>
      <t>OUT TRASF EB1906195188889 F023
F023TO9085060 ROCKETROUTE LTD</t>
    </r>
  </si>
  <si>
    <r>
      <rPr>
        <b/>
        <sz val="8"/>
        <rFont val="Helvetica"/>
        <family val="2"/>
      </rPr>
      <t>OUT TRASF EB1906195188889 F023
F023TO9085060
COMMISSION AND/OR SWIFT CHARGE</t>
    </r>
  </si>
  <si>
    <r>
      <rPr>
        <b/>
        <sz val="8"/>
        <rFont val="Helvetica"/>
        <family val="2"/>
      </rPr>
      <t>INWARD TRNSF F0023TI9100383 B/O OSOO SKY KG AIRLINES FUELING AT UKLL ACC. TO INVOIC</t>
    </r>
  </si>
  <si>
    <r>
      <rPr>
        <b/>
        <sz val="8"/>
        <rFont val="Helvetica"/>
        <family val="2"/>
      </rPr>
      <t>INWARD TRNSF F0023TI9098769
B/O ELITAVIA MALTA LIMITED
/RFU/9H-SIS</t>
    </r>
  </si>
  <si>
    <r>
      <rPr>
        <b/>
        <sz val="8"/>
        <rFont val="Helvetica"/>
        <family val="2"/>
      </rPr>
      <t>INWARD TRNSF F0023TI9099870 B/O PRINCE AVIATION DOO BEOGRA INVOICE 9607-06-JL</t>
    </r>
  </si>
  <si>
    <r>
      <rPr>
        <b/>
        <sz val="8"/>
        <rFont val="Helvetica"/>
        <family val="2"/>
      </rPr>
      <t>OUT TRASF EB1906205585031 F023
F023TO9085634
LLC MASTER-AVIA POVITROFLOTSKI</t>
    </r>
  </si>
  <si>
    <r>
      <rPr>
        <b/>
        <sz val="8"/>
        <rFont val="Helvetica"/>
        <family val="2"/>
      </rPr>
      <t>OUT TRASF EB1906205585031 F023
F023TO9085634
COMMISSION AND/OR SWIFT CHARGE</t>
    </r>
  </si>
  <si>
    <r>
      <rPr>
        <b/>
        <sz val="8"/>
        <rFont val="Helvetica"/>
        <family val="2"/>
      </rPr>
      <t>INWARD TRNSF F0023TI9100422 B/O PREDSTAVITELSTVO AKTSIONER PAYMENT FROM ELLINAR S.A. TO J</t>
    </r>
  </si>
  <si>
    <r>
      <rPr>
        <b/>
        <sz val="8"/>
        <rFont val="Helvetica"/>
        <family val="2"/>
      </rPr>
      <t>INWARD TRNSF F0023TI9101234
B/O MHS AVIATION GMBH INVOICE 9439-05-JL, 9493-05-JL</t>
    </r>
  </si>
  <si>
    <r>
      <rPr>
        <b/>
        <sz val="8"/>
        <rFont val="Helvetica"/>
        <family val="2"/>
      </rPr>
      <t>INWARD TRNSF F0023TI9101983
B/O AVB 2012
INV.9604-06-JL/14.06.2019</t>
    </r>
  </si>
  <si>
    <r>
      <rPr>
        <b/>
        <sz val="8"/>
        <rFont val="Helvetica"/>
        <family val="2"/>
      </rPr>
      <t>INWARD TRNSF F0023TI9101843 B/O 1/MIDDLE EAST AIRLINES AIR SETTL INV NO 9512 05 JL OF 03</t>
    </r>
  </si>
  <si>
    <r>
      <rPr>
        <b/>
        <sz val="8"/>
        <rFont val="Helvetica"/>
        <family val="2"/>
      </rPr>
      <t>INWARD TRNSF F0023TI9102584 B/O OSOO SKY KG AIRLINES FUELING AT UKLL ACC. TO INVOIC</t>
    </r>
  </si>
  <si>
    <r>
      <rPr>
        <b/>
        <sz val="8"/>
        <rFont val="Helvetica"/>
        <family val="2"/>
      </rPr>
      <t>INWARD TRNSF F0023TI9102004 B/O PRINCE AVIATION DOO BEOGRA INVOICE 9611-06JL</t>
    </r>
  </si>
  <si>
    <r>
      <rPr>
        <b/>
        <sz val="8"/>
        <rFont val="Helvetica"/>
        <family val="2"/>
      </rPr>
      <t>INWARD TRNSF F0023TI9102007
B/O AIR HAMBURG
9601-06-JL RFB 19062101ZA36168</t>
    </r>
  </si>
  <si>
    <r>
      <rPr>
        <b/>
        <sz val="8"/>
        <rFont val="Helvetica"/>
        <family val="2"/>
      </rPr>
      <t>OUT TRASF EB1906257241071 F023
F023TO9087604 AMIC UKRAINE CFI</t>
    </r>
  </si>
  <si>
    <r>
      <rPr>
        <b/>
        <sz val="8"/>
        <rFont val="Helvetica"/>
        <family val="2"/>
      </rPr>
      <t>OUT TRASF EB1906257241071 F023
F023TO9087604
COMMISSION AND/OR SWIFT CHARGE</t>
    </r>
  </si>
  <si>
    <r>
      <rPr>
        <b/>
        <sz val="8"/>
        <rFont val="Helvetica"/>
        <family val="2"/>
      </rPr>
      <t>OUT TRASF EB1906257242410 F023
F023TO9087605
COMMISSION AND/OR SWIFT CHARGE</t>
    </r>
  </si>
  <si>
    <r>
      <rPr>
        <b/>
        <sz val="8"/>
        <rFont val="Helvetica"/>
        <family val="2"/>
      </rPr>
      <t>INWARD TRNSF F0023TI9103663 B/O AIR SWISSLION RD D.O.O. BE INV/9612, 9617, 9624,9625-06-J</t>
    </r>
  </si>
  <si>
    <r>
      <rPr>
        <b/>
        <sz val="8"/>
        <rFont val="Helvetica"/>
        <family val="2"/>
      </rPr>
      <t>INWARD TRNSF F0023TI9102880
B/O UAB  KLASJET 9446-05-JL</t>
    </r>
  </si>
  <si>
    <r>
      <rPr>
        <b/>
        <sz val="8"/>
        <rFont val="Helvetica"/>
        <family val="2"/>
      </rPr>
      <t>INWARD TRNSF F0023TI9104539
B/O RAPID AVIATION UDRUZENJE A
/INV/9620 06 JL</t>
    </r>
  </si>
  <si>
    <r>
      <rPr>
        <b/>
        <sz val="8"/>
        <rFont val="Helvetica"/>
        <family val="2"/>
      </rPr>
      <t>OUT TRASF EB1906268248587 F023
F023TO9089300 ALEXANDER ZOSIMOV</t>
    </r>
  </si>
  <si>
    <r>
      <rPr>
        <b/>
        <sz val="8"/>
        <rFont val="Helvetica"/>
        <family val="2"/>
      </rPr>
      <t>OUT TRASF EB1906268248587 F023
F023TO9089300
COMMISSION AND/OR SWIFT CHARGE</t>
    </r>
  </si>
  <si>
    <r>
      <rPr>
        <b/>
        <sz val="8"/>
        <rFont val="Helvetica"/>
        <family val="2"/>
      </rPr>
      <t>INWARD TRNSF F0023TI9103223
B/O QUEEN AIR S.R.O. INVOICE NO 9613-06-JL</t>
    </r>
  </si>
  <si>
    <r>
      <rPr>
        <b/>
        <sz val="8"/>
        <rFont val="Helvetica"/>
        <family val="2"/>
      </rPr>
      <t>INWARD TRNSF F0023TI9104653 B/O PREDSTAVITELSTVO AKTSIONER PAYMENT FROM ELLINAR S.A. TO J</t>
    </r>
  </si>
  <si>
    <r>
      <rPr>
        <b/>
        <sz val="8"/>
        <rFont val="Helvetica"/>
        <family val="2"/>
      </rPr>
      <t>INWARD TRNSF F0023TI9108375
B/O DC AVIATION LTD 9622-06-JL</t>
    </r>
  </si>
  <si>
    <r>
      <rPr>
        <b/>
        <sz val="8"/>
        <rFont val="Helvetica"/>
        <family val="2"/>
      </rPr>
      <t>INWARD TRNSF F0023TI9108766
B/O JET AVIATION BUSINESS JETS
/INV/9599-05-JL 13.6.2019/INV/</t>
    </r>
  </si>
  <si>
    <r>
      <rPr>
        <b/>
        <sz val="8"/>
        <rFont val="Helvetica"/>
        <family val="2"/>
      </rPr>
      <t>INWARD TRNSF F0023TI9108412 B/O PREDSTAVITELSTVO AKTSIONER PAYMENT FROM ELLINAR S.A. TO J</t>
    </r>
  </si>
  <si>
    <r>
      <rPr>
        <b/>
        <sz val="8"/>
        <rFont val="Helvetica"/>
        <family val="2"/>
      </rPr>
      <t>OUT TRASF EB1907010960854 F023
F023TO9092753
NEW SYSTEMS AM LLC</t>
    </r>
  </si>
  <si>
    <r>
      <rPr>
        <b/>
        <sz val="8"/>
        <rFont val="Helvetica"/>
        <family val="2"/>
      </rPr>
      <t>OUT TRASF EB1907010960854 F023
F023TO9092753
COMMISSION AND/OR SWIFT CHARGE</t>
    </r>
  </si>
  <si>
    <r>
      <rPr>
        <b/>
        <sz val="8"/>
        <rFont val="Helvetica"/>
        <family val="2"/>
      </rPr>
      <t>Service Charges
STATEMENT FEE - JUNE 2019</t>
    </r>
  </si>
  <si>
    <r>
      <rPr>
        <b/>
        <sz val="8"/>
        <rFont val="Helvetica"/>
        <family val="2"/>
      </rPr>
      <t>OUT TRASF EB1907010955423 F023
F023TO9092793
COMMISSION AND/OR SWIFT CHARGE</t>
    </r>
  </si>
  <si>
    <r>
      <rPr>
        <b/>
        <sz val="8"/>
        <rFont val="Helvetica"/>
        <family val="2"/>
      </rPr>
      <t>OUT TRASF EB1907011008891 F023
F023TO9092838
COMMISSION AND/OR SWIFT CHARGE</t>
    </r>
  </si>
  <si>
    <r>
      <rPr>
        <b/>
        <sz val="8"/>
        <rFont val="Helvetica"/>
        <family val="2"/>
      </rPr>
      <t>INWARD TRNSF F0023TI9108358
B/O CLASSIC JET UAB
Invoice No 9004-01-JL</t>
    </r>
  </si>
  <si>
    <r>
      <rPr>
        <b/>
        <sz val="8"/>
        <rFont val="Helvetica"/>
        <family val="2"/>
      </rPr>
      <t>INWARD TRNSF F0023TI9109806
B/O AVIO-DELTA LTD/
INV. 9603-06-JL/14.06.19 8746-</t>
    </r>
  </si>
  <si>
    <r>
      <rPr>
        <b/>
        <sz val="8"/>
        <rFont val="Helvetica"/>
        <family val="2"/>
      </rPr>
      <t>INWARD TRNSF F0023TI9108632
B/O UAB  KLASJET
9492-05-JL, 9511-05-JL,9543-05</t>
    </r>
  </si>
  <si>
    <r>
      <rPr>
        <b/>
        <sz val="8"/>
        <rFont val="Helvetica"/>
        <family val="2"/>
      </rPr>
      <t>INWARD TRNSF F0023TI9109798
B/O ELITE JET S R O INV 9631-06-JL</t>
    </r>
  </si>
  <si>
    <r>
      <rPr>
        <b/>
        <sz val="8"/>
        <rFont val="Helvetica"/>
        <family val="2"/>
      </rPr>
      <t>OUT TRASF EB1907021423249 F023
F023TO9093208
LLC MASTER-AVIA POVITROFLOTSKI</t>
    </r>
  </si>
  <si>
    <r>
      <rPr>
        <b/>
        <sz val="8"/>
        <rFont val="Helvetica"/>
        <family val="2"/>
      </rPr>
      <t>OUT TRASF EB1907021423249 F023
F023TO9093208
COMMISSION AND/OR SWIFT CHARGE</t>
    </r>
  </si>
  <si>
    <r>
      <rPr>
        <b/>
        <sz val="8"/>
        <rFont val="Helvetica"/>
        <family val="2"/>
      </rPr>
      <t>INWARD TRNSF F0023TI9110026 B/O JET POOL NETWORK LUFTVERKE INVOICENR.  9499-05-JL, DATE</t>
    </r>
  </si>
  <si>
    <r>
      <rPr>
        <b/>
        <sz val="8"/>
        <rFont val="Helvetica"/>
        <family val="2"/>
      </rPr>
      <t>OUT TRASF EB1907032008672 F023
F023TO9093979
NEW SYSTEMS AM LLC</t>
    </r>
  </si>
  <si>
    <r>
      <rPr>
        <b/>
        <sz val="8"/>
        <rFont val="Helvetica"/>
        <family val="2"/>
      </rPr>
      <t>OUT TRASF EB1907032008672 F023
F023TO9093979
COMMISSION AND/OR SWIFT CHARGE</t>
    </r>
  </si>
  <si>
    <r>
      <rPr>
        <b/>
        <sz val="8"/>
        <rFont val="Helvetica"/>
        <family val="2"/>
      </rPr>
      <t>OUT TRASF EB1907032058851 F023
F023TO9094061
COMMISSION AND/OR SWIFT CHARGE</t>
    </r>
  </si>
  <si>
    <r>
      <rPr>
        <b/>
        <sz val="8"/>
        <rFont val="Helvetica"/>
        <family val="2"/>
      </rPr>
      <t>INWARD TRNSF F0023TI9112783
B/O TAISIYA CORPORATION LTD INV 9663-07-JL</t>
    </r>
  </si>
  <si>
    <r>
      <rPr>
        <b/>
        <sz val="8"/>
        <rFont val="Helvetica"/>
        <family val="2"/>
      </rPr>
      <t>OUT TRASF EB1907052934219 F023
F023TO9095255
LLC MASTER-AVIA POVITROFLOTSKI</t>
    </r>
  </si>
  <si>
    <r>
      <rPr>
        <b/>
        <sz val="8"/>
        <rFont val="Helvetica"/>
        <family val="2"/>
      </rPr>
      <t>OUT TRASF EB1907052934219 F023
F023TO9095255
COMMISSION AND/OR SWIFT CHARGE</t>
    </r>
  </si>
  <si>
    <r>
      <rPr>
        <b/>
        <sz val="8"/>
        <rFont val="Helvetica"/>
        <family val="2"/>
      </rPr>
      <t>OUT TRASF EB1907052934942 F023
F023TO9095256
STATE ENTERPRISE INTERNATIONAL</t>
    </r>
  </si>
  <si>
    <r>
      <rPr>
        <b/>
        <sz val="8"/>
        <rFont val="Helvetica"/>
        <family val="2"/>
      </rPr>
      <t>OUT TRASF EB1907052934942 F023
F023TO9095256
COMMISSION AND/OR SWIFT CHARGE</t>
    </r>
  </si>
  <si>
    <r>
      <rPr>
        <b/>
        <sz val="8"/>
        <rFont val="Helvetica"/>
        <family val="2"/>
      </rPr>
      <t>OUT TRASF EB1907053006838 F023
F023TO9095363
NEW SYSTEMS AM LLC</t>
    </r>
  </si>
  <si>
    <r>
      <rPr>
        <b/>
        <sz val="8"/>
        <rFont val="Helvetica"/>
        <family val="2"/>
      </rPr>
      <t>OUT TRASF EB1907053006838 F023
F023TO9095363
COMMISSION AND/OR SWIFT CHARGE</t>
    </r>
  </si>
  <si>
    <r>
      <rPr>
        <b/>
        <sz val="8"/>
        <rFont val="Helvetica"/>
        <family val="2"/>
      </rPr>
      <t>OUT TRASF EB1907053008125 F023
F023TO9095367
NEW SYSTEMS AM LLC</t>
    </r>
  </si>
  <si>
    <r>
      <rPr>
        <b/>
        <sz val="8"/>
        <rFont val="Helvetica"/>
        <family val="2"/>
      </rPr>
      <t>OUT TRASF EB1907053008125 F023
F023TO9095367
COMMISSION AND/OR SWIFT CHARGE</t>
    </r>
  </si>
  <si>
    <r>
      <rPr>
        <b/>
        <sz val="8"/>
        <rFont val="Helvetica"/>
        <family val="2"/>
      </rPr>
      <t>INWARD TRNSF F0023TI9111986 B/O PRINCE AVIATION DOO BEOGRA INVOICE 9650-06-JL</t>
    </r>
  </si>
  <si>
    <r>
      <rPr>
        <b/>
        <sz val="8"/>
        <rFont val="Helvetica"/>
        <family val="2"/>
      </rPr>
      <t>INWARD TRNSF F0023TI9113478
B/O AVB 2012
INV. 9632-06-JL/20.06.2019</t>
    </r>
  </si>
  <si>
    <r>
      <rPr>
        <b/>
        <sz val="8"/>
        <rFont val="Helvetica"/>
        <family val="2"/>
      </rPr>
      <t>INWARD TRNSF F0023TI9112492
B/O CLASSIC JET UAB
Invoice No 9495-05-JL</t>
    </r>
  </si>
  <si>
    <r>
      <rPr>
        <b/>
        <sz val="8"/>
        <rFont val="Helvetica"/>
        <family val="2"/>
      </rPr>
      <t>INWARD TRNSF F0023TI9113797
B/O Avcon Jet AG
/DOC/961506JL/1874.34/20190618</t>
    </r>
  </si>
  <si>
    <r>
      <rPr>
        <b/>
        <sz val="8"/>
        <rFont val="Helvetica"/>
        <family val="2"/>
      </rPr>
      <t>INWARD TRNSF F0023TI9113787 B/O GLOBAL JET AUSTRIA GMBH 9519-05-JL 9546-05/JL 9605-06-</t>
    </r>
  </si>
  <si>
    <r>
      <rPr>
        <b/>
        <sz val="8"/>
        <rFont val="Helvetica"/>
        <family val="2"/>
      </rPr>
      <t>OUT TRASF EB1907094359224 F023
F023TO9096948
COMMISSION AND/OR SWIFT CHARGE</t>
    </r>
  </si>
  <si>
    <r>
      <rPr>
        <b/>
        <sz val="8"/>
        <rFont val="Helvetica"/>
        <family val="2"/>
      </rPr>
      <t>OUT TRASF EB1907094363104 F023
F023TO9096950 AMIC UKRAINE CFI</t>
    </r>
  </si>
  <si>
    <r>
      <rPr>
        <b/>
        <sz val="8"/>
        <rFont val="Helvetica"/>
        <family val="2"/>
      </rPr>
      <t>OUT TRASF EB1907094363104 F023
F023TO9096950
COMMISSION AND/OR SWIFT CHARGE</t>
    </r>
  </si>
  <si>
    <r>
      <rPr>
        <b/>
        <sz val="8"/>
        <rFont val="Helvetica"/>
        <family val="2"/>
      </rPr>
      <t>INWARD TRNSF F0023TI9115138 B/O PREDSTAVITELSTVO AKTSIONER PAYMENT FROM ELLINAR S.A. TO J</t>
    </r>
  </si>
  <si>
    <r>
      <rPr>
        <b/>
        <sz val="8"/>
        <rFont val="Helvetica"/>
        <family val="2"/>
      </rPr>
      <t>INWARD TRNSF F0023TI9114644 B/O AMC AVIATION SPOLKA Z OGRA 9661-06-JL 9662-06-JL</t>
    </r>
  </si>
  <si>
    <r>
      <rPr>
        <b/>
        <sz val="8"/>
        <rFont val="Helvetica"/>
        <family val="2"/>
      </rPr>
      <t>OUT TRASF EB1907104990078 F023
F023TO9097943
LLC MASTER-AVIA POVITROFLOTSKI</t>
    </r>
  </si>
  <si>
    <r>
      <rPr>
        <b/>
        <sz val="8"/>
        <rFont val="Helvetica"/>
        <family val="2"/>
      </rPr>
      <t>OUT TRASF EB1907104990078 F023
F023TO9097943
COMMISSION AND/OR SWIFT CHARGE</t>
    </r>
  </si>
  <si>
    <r>
      <rPr>
        <b/>
        <sz val="8"/>
        <rFont val="Helvetica"/>
        <family val="2"/>
      </rPr>
      <t>INWARD TRNSF F0023TI9116232
B/O WINAIR D.O.O.
invoice 9572-05-JL</t>
    </r>
  </si>
  <si>
    <r>
      <rPr>
        <b/>
        <sz val="8"/>
        <rFont val="Helvetica"/>
        <family val="2"/>
      </rPr>
      <t>INWARD TRNSF F0023TI9117135
B/O DC AVIATION LTD 9623-06-JL-9621-06-JL</t>
    </r>
  </si>
  <si>
    <r>
      <rPr>
        <b/>
        <sz val="8"/>
        <rFont val="Helvetica"/>
        <family val="2"/>
      </rPr>
      <t>OUT TRASF EB1907125908772 F023
F023TO9099134
LLC MASTER-AVIA POVITROFLOTSKI</t>
    </r>
  </si>
  <si>
    <r>
      <rPr>
        <b/>
        <sz val="8"/>
        <rFont val="Helvetica"/>
        <family val="2"/>
      </rPr>
      <t>OUT TRASF EB1907125908772 F023
F023TO9099134
COMMISSION AND/OR SWIFT CHARGE</t>
    </r>
  </si>
  <si>
    <r>
      <rPr>
        <b/>
        <sz val="8"/>
        <rFont val="Helvetica"/>
        <family val="2"/>
      </rPr>
      <t>OUT TRASF EB1907125911147 F023
F023TO9099137
FLIGHT SOLUTIONS SP ZOO</t>
    </r>
  </si>
  <si>
    <r>
      <rPr>
        <b/>
        <sz val="8"/>
        <rFont val="Helvetica"/>
        <family val="2"/>
      </rPr>
      <t>OUT TRASF EB1907125911147 F023
F023TO9099137
COMMISSION AND/OR SWIFT CHARGE</t>
    </r>
  </si>
  <si>
    <r>
      <rPr>
        <b/>
        <sz val="8"/>
        <rFont val="Helvetica"/>
        <family val="2"/>
      </rPr>
      <t>INWARD TRNSF F0023TI9117517 B/O PREDSTAVITELSTVO AKTSIONER PAYMENT FROM ELLINAR S.A. TO J</t>
    </r>
  </si>
  <si>
    <r>
      <rPr>
        <b/>
        <sz val="8"/>
        <rFont val="Helvetica"/>
        <family val="2"/>
      </rPr>
      <t>INWARD TRNSF F0023TI9117864
B/O JET AVIATION BUSINESS JETS
/INV/9684-06-JL 4.7.2019</t>
    </r>
  </si>
  <si>
    <r>
      <rPr>
        <b/>
        <sz val="8"/>
        <rFont val="Helvetica"/>
        <family val="2"/>
      </rPr>
      <t>INWARD TRNSF F0023TI9118301 B/O PREDSTAVITELSTVO AKTSIONER PAYMENT FROM ELLINAR S.A. TO J</t>
    </r>
  </si>
  <si>
    <r>
      <rPr>
        <b/>
        <sz val="8"/>
        <rFont val="Helvetica"/>
        <family val="2"/>
      </rPr>
      <t>OUT TRASF EB1907167432351 F023
F023TO9100455
STATE ENTERPRISE BORYSPIL INTE</t>
    </r>
  </si>
  <si>
    <r>
      <rPr>
        <b/>
        <sz val="8"/>
        <rFont val="Helvetica"/>
        <family val="2"/>
      </rPr>
      <t>OUT TRASF EB1907167432351 F023
F023TO9100455
COMMISSION AND/OR SWIFT CHARGE</t>
    </r>
  </si>
  <si>
    <r>
      <rPr>
        <b/>
        <sz val="8"/>
        <rFont val="Helvetica"/>
        <family val="2"/>
      </rPr>
      <t>INWARD TRNSF F0023TI9120041 B/O SOVEREIGN BUSINESS JETS LI INV 9724 06 JL</t>
    </r>
  </si>
  <si>
    <r>
      <rPr>
        <b/>
        <sz val="8"/>
        <rFont val="Helvetica"/>
        <family val="2"/>
      </rPr>
      <t>OUT TRASF EB1907188235548 F023
F023TO9101479 AMIC UKRAINE CFI</t>
    </r>
  </si>
  <si>
    <r>
      <rPr>
        <b/>
        <sz val="8"/>
        <rFont val="Helvetica"/>
        <family val="2"/>
      </rPr>
      <t>OUT TRASF EB1907188235548 F023
F023TO9101479
COMMISSION AND/OR SWIFT CHARGE</t>
    </r>
  </si>
  <si>
    <r>
      <rPr>
        <b/>
        <sz val="8"/>
        <rFont val="Helvetica"/>
        <family val="2"/>
      </rPr>
      <t>INWARD TRNSF F0023TI9120959
B/O TIME AIR, S.R.O. INVOICE NO. 967306</t>
    </r>
  </si>
  <si>
    <r>
      <rPr>
        <b/>
        <sz val="8"/>
        <rFont val="Helvetica"/>
        <family val="2"/>
      </rPr>
      <t>INWARD TRNSF F0023TI9120960
B/O JETFLY AIRLINE GMBH IHRE KREDITOREN-NR. BEI UNS</t>
    </r>
  </si>
  <si>
    <r>
      <rPr>
        <b/>
        <sz val="8"/>
        <rFont val="Helvetica"/>
        <family val="2"/>
      </rPr>
      <t>INWARD TRNSF F0023TI9121525
B/O FLYING SERVICE NV 9633-06-JL 9645-06-JL</t>
    </r>
  </si>
  <si>
    <r>
      <rPr>
        <b/>
        <sz val="8"/>
        <rFont val="Helvetica"/>
        <family val="2"/>
      </rPr>
      <t>INWARD TRNSF F0023TI9121728
B/O DC AVIATION LTD 9697-06-JL</t>
    </r>
  </si>
  <si>
    <r>
      <rPr>
        <b/>
        <sz val="8"/>
        <rFont val="Helvetica"/>
        <family val="2"/>
      </rPr>
      <t>INWARD TRNSF F0023TI9121815
B/O JET AVIATION BUSINESS JETS
/INV/9685-06-JL 4.7.2019</t>
    </r>
  </si>
  <si>
    <r>
      <rPr>
        <b/>
        <sz val="8"/>
        <rFont val="Helvetica"/>
        <family val="2"/>
      </rPr>
      <t>OUT TRASF EB1907229670397 F023
F023TO9102998
SKY HANDLING LLC UKRAINE 03036</t>
    </r>
  </si>
  <si>
    <r>
      <rPr>
        <b/>
        <sz val="8"/>
        <rFont val="Helvetica"/>
        <family val="2"/>
      </rPr>
      <t>OUT TRASF EB1907229670397 F023
F023TO9102998
COMMISSION AND/OR SWIFT CHARGE</t>
    </r>
  </si>
  <si>
    <r>
      <rPr>
        <b/>
        <sz val="8"/>
        <rFont val="Helvetica"/>
        <family val="2"/>
      </rPr>
      <t>INWARD TRNSF F0023TI9122498
B/O ELITE JET S R O INV 9631-06-AD</t>
    </r>
  </si>
  <si>
    <r>
      <rPr>
        <b/>
        <sz val="8"/>
        <rFont val="Helvetica"/>
        <family val="2"/>
      </rPr>
      <t>INWARD TRNSF F0023TI9122298
B/O IDN150340010077
INV9238-03-LS DD 22/03/2019 AI</t>
    </r>
  </si>
  <si>
    <r>
      <rPr>
        <b/>
        <sz val="8"/>
        <rFont val="Helvetica"/>
        <family val="2"/>
      </rPr>
      <t>OUT TRASF EB1907230086151 F023
F023TO9103426
STATE ENTERPRISE INTERNATIONAL</t>
    </r>
  </si>
  <si>
    <r>
      <rPr>
        <b/>
        <sz val="8"/>
        <rFont val="Helvetica"/>
        <family val="2"/>
      </rPr>
      <t>OUT TRASF EB1907230086151 F023
F023TO9103426
COMMISSION AND/OR SWIFT CHARGE</t>
    </r>
  </si>
  <si>
    <r>
      <rPr>
        <b/>
        <sz val="8"/>
        <rFont val="Helvetica"/>
        <family val="2"/>
      </rPr>
      <t>INWARD TRNSF F0023TI9123103
B/O AVB 2012
INV.9723-06-JL/15.07.2019</t>
    </r>
  </si>
  <si>
    <r>
      <rPr>
        <b/>
        <sz val="8"/>
        <rFont val="Helvetica"/>
        <family val="2"/>
      </rPr>
      <t>INWARD TRNSF F0023TI9123384
B/O ELITE JET S R O INV 9766-06-JL</t>
    </r>
  </si>
  <si>
    <r>
      <rPr>
        <b/>
        <sz val="8"/>
        <rFont val="Helvetica"/>
        <family val="2"/>
      </rPr>
      <t>INWARD TRNSF F0023TI9122570 B/O  CLEARWAY HANDLING   OPERA INV.8733-10-JL</t>
    </r>
  </si>
  <si>
    <r>
      <rPr>
        <b/>
        <sz val="8"/>
        <rFont val="Helvetica"/>
        <family val="2"/>
      </rPr>
      <t>OUT TRASF EB1907240655043 F023
F023TO9104210
COMMISSION AND/OR SWIFT CHARGE</t>
    </r>
  </si>
  <si>
    <r>
      <rPr>
        <b/>
        <sz val="8"/>
        <rFont val="Helvetica"/>
        <family val="2"/>
      </rPr>
      <t>INWARD TRNSF F0023TI9124067
B/O MABEX REPR E PART LTDA BNY CUST RRN - F3S190724855030</t>
    </r>
  </si>
  <si>
    <r>
      <rPr>
        <b/>
        <sz val="8"/>
        <rFont val="Helvetica"/>
        <family val="2"/>
      </rPr>
      <t>OUT TRASF EB1907251101331 F023
F023TO9104732
COMMISSION AND/OR SWIFT CHARGE</t>
    </r>
  </si>
  <si>
    <r>
      <rPr>
        <b/>
        <sz val="8"/>
        <rFont val="Helvetica"/>
        <family val="2"/>
      </rPr>
      <t>INWARD TRNSF F0023TI9124804
B/O SMARTWINGS, A.S. 973606JL 20.00 FEE DEDUCTED</t>
    </r>
  </si>
  <si>
    <r>
      <rPr>
        <b/>
        <sz val="8"/>
        <rFont val="Helvetica"/>
        <family val="2"/>
      </rPr>
      <t>INWARD TRNSF F0023TI9124806
B/O TIME AIR, S.R.O. 972006 972106</t>
    </r>
  </si>
  <si>
    <r>
      <rPr>
        <b/>
        <sz val="8"/>
        <rFont val="Helvetica"/>
        <family val="2"/>
      </rPr>
      <t>INWARD TRNSF F0023TI9124805
B/O AIR BOHEMIA A.S. INVOICE NO. 9716-07-JL, 9729-0</t>
    </r>
  </si>
  <si>
    <r>
      <rPr>
        <b/>
        <sz val="8"/>
        <rFont val="Helvetica"/>
        <family val="2"/>
      </rPr>
      <t>OUT TRASF EB1907261623165 F023
F023TO9105378
LLC MASTER-AVIA POVITROFLOTSKI</t>
    </r>
  </si>
  <si>
    <r>
      <rPr>
        <b/>
        <sz val="8"/>
        <rFont val="Helvetica"/>
        <family val="2"/>
      </rPr>
      <t>OUT TRASF EB1907261623165 F023
F023TO9105378
COMMISSION AND/OR SWIFT CHARGE</t>
    </r>
  </si>
  <si>
    <r>
      <rPr>
        <b/>
        <sz val="8"/>
        <rFont val="Helvetica"/>
        <family val="2"/>
      </rPr>
      <t>INWARD TRNSF F0023TI9124817 B/O GLOBAL JET AUSTRIA GMBH 9664-06-JL 9665-06-JL 9675-06-</t>
    </r>
  </si>
  <si>
    <r>
      <rPr>
        <b/>
        <sz val="8"/>
        <rFont val="Helvetica"/>
        <family val="2"/>
      </rPr>
      <t>INWARD TRNSF F0023TI9124813
B/O DC AVIATION GMBH
SEE PAYMENT ADVICE NOTE 201950</t>
    </r>
  </si>
  <si>
    <r>
      <rPr>
        <b/>
        <sz val="8"/>
        <rFont val="Helvetica"/>
        <family val="2"/>
      </rPr>
      <t>INWARD TRNSF F0023TI9125429
B/O AVB 2012
INV.9775-07-JL/21.07.19</t>
    </r>
  </si>
  <si>
    <r>
      <rPr>
        <b/>
        <sz val="8"/>
        <rFont val="Helvetica"/>
        <family val="2"/>
      </rPr>
      <t>OUT TRASF EB1907292739790 F023
F023TO9106392 LLC OKKO AVIA</t>
    </r>
  </si>
  <si>
    <r>
      <rPr>
        <b/>
        <sz val="8"/>
        <rFont val="Helvetica"/>
        <family val="2"/>
      </rPr>
      <t>OUT TRASF EB1907292741750 F023
F023TO9106395 LUX COUNTRY LLC</t>
    </r>
  </si>
  <si>
    <r>
      <rPr>
        <b/>
        <sz val="8"/>
        <rFont val="Helvetica"/>
        <family val="2"/>
      </rPr>
      <t>OUT TRASF EB1907292741750 F023
F023TO9106395
COMMISSION AND/OR SWIFT CHARGE</t>
    </r>
  </si>
  <si>
    <r>
      <rPr>
        <b/>
        <sz val="8"/>
        <rFont val="Helvetica"/>
        <family val="2"/>
      </rPr>
      <t>INWARD TRNSF F0023TI9125966
B/O JET AVIATION BUSINESS JETS
/INV/9693-06-JL 8.7.2019</t>
    </r>
  </si>
  <si>
    <r>
      <rPr>
        <b/>
        <sz val="8"/>
        <rFont val="Helvetica"/>
        <family val="2"/>
      </rPr>
      <t>OUT TRASF EB1907292872394 F023
F023TO9106575
LLC MASTER-AVIA POVITROFLOTSKI</t>
    </r>
  </si>
  <si>
    <r>
      <rPr>
        <b/>
        <sz val="8"/>
        <rFont val="Helvetica"/>
        <family val="2"/>
      </rPr>
      <t>OUT TRASF EB1907292872394 F023
F023TO9106575
COMMISSION AND/OR SWIFT CHARGE</t>
    </r>
  </si>
  <si>
    <r>
      <rPr>
        <b/>
        <sz val="8"/>
        <rFont val="Helvetica"/>
        <family val="2"/>
      </rPr>
      <t>OUT TRASF EB1907292892032 F023
F023TO9106600 AMIC UKRAINE CFI</t>
    </r>
  </si>
  <si>
    <r>
      <rPr>
        <b/>
        <sz val="8"/>
        <rFont val="Helvetica"/>
        <family val="2"/>
      </rPr>
      <t>OUT TRASF EB1907292892032 F023
F023TO9106600
COMMISSION AND/OR SWIFT CHARGE</t>
    </r>
  </si>
  <si>
    <r>
      <rPr>
        <b/>
        <sz val="8"/>
        <rFont val="Helvetica"/>
        <family val="2"/>
      </rPr>
      <t>OUT TRASF EB1907303931655 F023
F023TO9107784
TONI PETKOV TOTOV</t>
    </r>
  </si>
  <si>
    <r>
      <rPr>
        <b/>
        <sz val="8"/>
        <rFont val="Helvetica"/>
        <family val="2"/>
      </rPr>
      <t>OUT TRASF EB1907303931655 F023
F023TO9107784
COMMISSION AND/OR SWIFT CHARGE</t>
    </r>
  </si>
  <si>
    <r>
      <rPr>
        <b/>
        <sz val="8"/>
        <rFont val="Helvetica"/>
        <family val="2"/>
      </rPr>
      <t>INWARD TRNSF F0023TI9125635
B/O JUNG SKY D.O.O. INVOICE 9727-06-JL</t>
    </r>
  </si>
  <si>
    <r>
      <rPr>
        <b/>
        <sz val="8"/>
        <rFont val="Helvetica"/>
        <family val="2"/>
      </rPr>
      <t>INWARD TRNSF F0023TI9125647
B/O UAB  NORDIC AIRCRAFT SYSTE
Invoice 9810-07-JL</t>
    </r>
  </si>
  <si>
    <r>
      <rPr>
        <b/>
        <sz val="8"/>
        <rFont val="Helvetica"/>
        <family val="2"/>
      </rPr>
      <t>INWARD TRNSF F0023TI9127443 B/O PREDSTAVITELSTVO AKTSIONER PAYMENT FROM ELLINAR S.A. TO J</t>
    </r>
  </si>
  <si>
    <r>
      <rPr>
        <b/>
        <sz val="8"/>
        <rFont val="Helvetica"/>
        <family val="2"/>
      </rPr>
      <t>OUT TRASF EB1907304023917 F023
F023TO9107859
LLC MASTER-AVIA POVITROFLOTSKI</t>
    </r>
  </si>
  <si>
    <r>
      <rPr>
        <b/>
        <sz val="8"/>
        <rFont val="Helvetica"/>
        <family val="2"/>
      </rPr>
      <t>OUT TRASF EB1907304023917 F023
F023TO9107859
COMMISSION AND/OR SWIFT CHARGE</t>
    </r>
  </si>
  <si>
    <r>
      <rPr>
        <b/>
        <sz val="8"/>
        <rFont val="Helvetica"/>
        <family val="2"/>
      </rPr>
      <t>INWARD TRNSF F0023TI9127422 B/O PREDSTAVITELSTVO AKTSIONER PAYMENT FROM ELLINAR S.A. TO J</t>
    </r>
  </si>
  <si>
    <r>
      <rPr>
        <b/>
        <sz val="8"/>
        <rFont val="Helvetica"/>
        <family val="2"/>
      </rPr>
      <t>OUT TRASF EB1907304064137 F023
F023TO9107981 AMIC UKRAINE CFI</t>
    </r>
  </si>
  <si>
    <r>
      <rPr>
        <b/>
        <sz val="8"/>
        <rFont val="Helvetica"/>
        <family val="2"/>
      </rPr>
      <t>OUT TRASF EB1907304064137 F023
F023TO9107981
COMMISSION AND/OR SWIFT CHARGE</t>
    </r>
  </si>
  <si>
    <r>
      <rPr>
        <b/>
        <sz val="8"/>
        <rFont val="Helvetica"/>
        <family val="2"/>
      </rPr>
      <t>OUT TRASF EB1907304065555 F023
F023TO9107984
COMPANY DNIPROAVIASERVIS LTD</t>
    </r>
  </si>
  <si>
    <r>
      <rPr>
        <b/>
        <sz val="8"/>
        <rFont val="Helvetica"/>
        <family val="2"/>
      </rPr>
      <t>OUT TRASF EB1907304065555 F023
F023TO9107984
COMMISSION AND/OR SWIFT CHARGE</t>
    </r>
  </si>
  <si>
    <r>
      <rPr>
        <b/>
        <sz val="8"/>
        <rFont val="Helvetica"/>
        <family val="2"/>
      </rPr>
      <t>INWARD TRNSF F0023TI9127928 B/O OSOO 'AVIA TRAFFIC COMPANY PAYMENT FOR THE COMBUSTIBLE</t>
    </r>
  </si>
  <si>
    <r>
      <rPr>
        <b/>
        <sz val="8"/>
        <rFont val="Helvetica"/>
        <family val="2"/>
      </rPr>
      <t>INWARD TRNSF F0023TI9126585
B/O UAB  KLASJET
9543-05-AD,9602-06-JL,9619-06-</t>
    </r>
  </si>
  <si>
    <r>
      <rPr>
        <b/>
        <sz val="8"/>
        <rFont val="Helvetica"/>
        <family val="2"/>
      </rPr>
      <t>INWARD TRNSF F0023TI9126586
B/O AIR HAMBURG 9797-07-JL</t>
    </r>
  </si>
  <si>
    <r>
      <rPr>
        <b/>
        <sz val="8"/>
        <rFont val="Helvetica"/>
        <family val="2"/>
      </rPr>
      <t>OUT TRASF EB1907314876470 F023
F023TO9108741 NEW SYSTEMS AM</t>
    </r>
  </si>
  <si>
    <r>
      <rPr>
        <b/>
        <sz val="8"/>
        <rFont val="Helvetica"/>
        <family val="2"/>
      </rPr>
      <t>OUT TRASF EB1907314876470 F023
F023TO9108741
COMMISSION AND/OR SWIFT CHARGE</t>
    </r>
  </si>
  <si>
    <r>
      <rPr>
        <b/>
        <sz val="8"/>
        <rFont val="Helvetica"/>
        <family val="2"/>
      </rPr>
      <t>OUT TRASF EB1907314882217 F023
F023TO9108743 NEW SYSTEMS AM</t>
    </r>
  </si>
  <si>
    <r>
      <rPr>
        <b/>
        <sz val="8"/>
        <rFont val="Helvetica"/>
        <family val="2"/>
      </rPr>
      <t>OUT TRASF EB1907314882217 F023
F023TO9108743
COMMISSION AND/OR SWIFT CHARGE</t>
    </r>
  </si>
  <si>
    <r>
      <rPr>
        <b/>
        <sz val="8"/>
        <rFont val="Helvetica"/>
        <family val="2"/>
      </rPr>
      <t>OUT TRASF EB1907315126910 F023
F023TO9108978
KRIVOY ROG INTERNATIONAL AIRPO</t>
    </r>
  </si>
  <si>
    <r>
      <rPr>
        <b/>
        <sz val="8"/>
        <rFont val="Helvetica"/>
        <family val="2"/>
      </rPr>
      <t>OUT TRASF EB1907315126910 F023
F023TO9108978
COMMISSION AND/OR SWIFT CHARGE</t>
    </r>
  </si>
  <si>
    <r>
      <rPr>
        <b/>
        <sz val="8"/>
        <rFont val="Helvetica"/>
        <family val="2"/>
      </rPr>
      <t>OUT TRASF EB1907314903550 F023
F023TO9109056
LLC CAPITAL AVIANEFT</t>
    </r>
  </si>
  <si>
    <r>
      <rPr>
        <b/>
        <sz val="8"/>
        <rFont val="Helvetica"/>
        <family val="2"/>
      </rPr>
      <t>OUT TRASF EB1907314903550 F023
F023TO9109056
COMMISSION AND/OR SWIFT CHARGE</t>
    </r>
  </si>
  <si>
    <t>Service Charges
STATEMENT FEE - JULY 2018</t>
  </si>
  <si>
    <t>INWARD TRNSF F0023TI8114356 B/O PRINCE AVIATION DOO BEOGRA INVOICE 8405-07-JL</t>
  </si>
  <si>
    <t>INWARD TRNSF F0023TI8117349 B/O DRF STIFTUNG LUFTRETTUNG 8407-07-JL SK 0,00</t>
  </si>
  <si>
    <t>INWARD TRNSF F0023TI8122097 B/O GLOBAL JET AUSTRIA GMBH</t>
  </si>
  <si>
    <t>16.08.2018</t>
  </si>
  <si>
    <t>OUT TRASF EB1808249330070 F023
F023TO8115852 LUX COUNTRY LLC</t>
  </si>
  <si>
    <t>OUT TRASF EB1808249329445 F023
F023TO8115188
COMMISSION AND/OR SWIFT CHARGE</t>
  </si>
  <si>
    <t>OUT TRASF EB1808249329445 F023
F023TO8115188
LLC MASTER-AVIA POVITROFLOTSKI</t>
  </si>
  <si>
    <t>OUT TRASF EB1808106302456 F023
F023TO8111493
COMMISSION AND/OR SWIFT CHARGE</t>
  </si>
  <si>
    <t>OUT TRASF EB1808106302511 F023
F023TO8111981
COMMISSION AND/OR SWIFT CHARGE</t>
  </si>
  <si>
    <t>OUT TRASF EB1808106302511 F023
F023TO8111981 UZGORODSKI AIRLINES LTD</t>
  </si>
  <si>
    <t>F023TO8111981 FUNDS RETURNED
Y
Y</t>
  </si>
  <si>
    <t>OUT TRASF EB1808280714176 F023
F023TO8117901 AIR ART DOO</t>
  </si>
  <si>
    <t>OUT TRASF EB1808280714190 F023
F023TO8117955
COMPANY DNIPROAVIASERVIS LTD</t>
  </si>
  <si>
    <t>OUT TRASF EB1808280714190 F023
F023TO8117955
COMMISSION AND/OR SWIFT CHARGE</t>
  </si>
  <si>
    <t>OUT TRASF EB1808280711435 F023
F023TO8118975
LLC MASTER-AVIA POVITROFLOTSKI</t>
  </si>
  <si>
    <t>OUT TRASF EB1808208097190 F023
F023TO8113968
COMMISSION AND/OR SWIFT CHARGE</t>
  </si>
  <si>
    <t>OUT TRASF EB1808280714180 F023
F023TO8117951
COMMISSION AND/OR SWIFT CHARGE</t>
  </si>
  <si>
    <t>OUT TRASF EB1808280714180 F023
F023TO8117951 SOCAR AVIA LLC</t>
  </si>
  <si>
    <t>F023TO8117951 FUNDS RETURNED
Y
Y</t>
  </si>
  <si>
    <t>INWARD TRNSF F0023TI8126712
B/O CLASSIC JET UAB
Invoice No 8395-07-JL</t>
  </si>
  <si>
    <t>INWARD TRNSF F0023TI8129015
B/O 'EUROSYSTEMS TRADE' INVOICE 8489-08-JL 16/08/18 ER</t>
  </si>
  <si>
    <t>INWARD TRNSF F0023TI8130651
B/O JUNG SKY D.O.O. INVOICE 8455-07-AD</t>
  </si>
  <si>
    <t>INWARD TRNSF F0023TI8130455
B/O DC AVIATION LTD INV 8060</t>
  </si>
  <si>
    <t>F023TO8083904 FUNDS RETURNED
Y
Y</t>
  </si>
  <si>
    <t>OUT TRASF EB1809262227060 F023 F023TO8132494
SBA FLIGHT SUPPORT SERVICES LT</t>
  </si>
  <si>
    <t>INWARD TRNSF F0023TI8171174
B/O EL TEU SOCI AERI TSA INVOICE NUMBER</t>
  </si>
  <si>
    <t>INWARD TRNSF F0023TI8198584
B/O CLASSIC JET UAB
Invoice No 8437</t>
  </si>
  <si>
    <t>INWARD TRNSF F0023TI9009192
B/O CLASSIC JET UAB
Invoice No 8771</t>
  </si>
  <si>
    <t>INWARD TRNSF F0023TI9014921
B/O FLIGHTWORX AVIATION LIMITE BNY CUST RRN - PET627502030</t>
  </si>
  <si>
    <t>INWARD TRNSF F0023TI9014989
B/O FALCKENBERGH AVIATION LIMI
/RFB/INVOICE 9102-02-JL DD 200</t>
  </si>
  <si>
    <t>OUT TRASF EB1812295607878 F023 F023TO8182114
TONI PETKOV TOTOV</t>
  </si>
  <si>
    <t>OUT TRASF EB1812295607878 F023 F023TO8182114
COMMISSION AND/OR SWIFT CHARGE</t>
  </si>
  <si>
    <t>OUT TRASF EB1901172701833 F023
F023TO9006936
LLC MASTER-AVIA POVITROFLOTSKI</t>
  </si>
  <si>
    <t>OUT TRASF EB1901151617223 F023
F023TO9005315
COMMISSION AND/OR SWIFT CHARGE</t>
  </si>
  <si>
    <t>OUT TRASF EB1901151617297 F023
F023TO9005352
UE INTERNATIONAL AIRPORT ZAPOR</t>
  </si>
  <si>
    <t>OUT TRASF EB1901151617297 F023
F023TO9005352
COMMISSION AND/OR SWIFT CHARGE</t>
  </si>
  <si>
    <t>OUT TRASF EB1902082555001 F023
F023TO9018900 Aerohandling ltd</t>
  </si>
  <si>
    <t>OUT TRASF EB1902082555001 F023
F023TO9018900
COMMISSION AND/OR SWIFT CHARGE</t>
  </si>
  <si>
    <t>INWARD TRNSF F0023TI9020598
B/O RIANO AERO LTD</t>
  </si>
  <si>
    <t>INWARD TRNSF F0023TI9056196 B/O AIR SWISSLION RD D.O.O. BE SPECIFIKACIJA</t>
  </si>
  <si>
    <t>INWARD TRNSF F0023TI9056200
B/O FALCKENBERGH AVIATION LIMI
/RFB/</t>
  </si>
  <si>
    <t>OUT TRASF EB1904169110041 F023
F023TO9052297
GROUND HANDLING COMPANY TBILIS</t>
  </si>
  <si>
    <t>OUT TRASF EB1904169117899 F023
F023TO9052243 LLC MASTER-AVIA POVITROFLOTSKI</t>
  </si>
  <si>
    <t>OUT TRASF EB1904169117899 F023
F023TO9052243
COMMISSION AND/OR SWIFT CHARGE</t>
  </si>
  <si>
    <t>INWARD TRNSF F0023TI9066639
B/O SMARTWINGS, A.S. 917703JL 20.00 FEE DEDUCTED</t>
  </si>
  <si>
    <t>INWARD TRNSF F0023TI9066644
B/O FALCKENBERGH AVIATION LIMI
/RFB/INVOICE</t>
  </si>
  <si>
    <t>INWARD TRNSF F0023TI9077765
B/O TIME AIR, S.R.O. 938204</t>
  </si>
  <si>
    <t>INWARD TRNSF F0023TI9077713
B/O FALCKENBERGH AVIATION LIMI
/RFB/INVOICE</t>
  </si>
  <si>
    <t>INWARD TRNSF F0023TI9079382
B/O AVB 2012
INV.9404-04-JL/08.05.19 9364-0</t>
  </si>
  <si>
    <t>INWARD TRNSF F0023TI9079314
B/O FALCKENBERGH AVIATION LIMI
/RFB/INVOICE</t>
  </si>
  <si>
    <t>INWARD TRNSF F0023TI9080783 B/O AIR SWISSLION RD D.O.O. BE INV/9419,23,24,21,22,25,26-05-</t>
  </si>
  <si>
    <t>INWARD TRNSF F0023TI9080744
B/O FALCKENBERGH AVIATION LIMI
/RFB/INVOICE</t>
  </si>
  <si>
    <t>OUT TRASF EB1906133415637 F023
F023TO9083321
LLC CAPITAL AVIANEFT</t>
  </si>
  <si>
    <t>OUT TRASF EB1906133415637 F023
F023TO9083321
COMMISSION AND/OR SWIFT CHARGE</t>
  </si>
  <si>
    <t>OUT TRANSFER FEE F023TO9063671
F023TO9063671
COMMISSION AND/OR SWIFT CHARGE</t>
  </si>
  <si>
    <t>OUT TRANSFER FEE F023TO9063699
F023TO9063699
COMPANY DNIPROAVIASERVIS LTD</t>
  </si>
  <si>
    <t>OUT TRASF EB1907011008891 F023
F023TO9092838
STATE ENTERPRISE BORYSPIL INTE</t>
  </si>
  <si>
    <t>OUT TRASF EB1905140523423 F023
F023TO9066149 LUX COUNTRY LLC</t>
  </si>
  <si>
    <t>OUT TRASF EB1905223411990 F023
F023TO9070138
LLC MASTER-AVIA POVITROFLOTSKI</t>
  </si>
  <si>
    <t>OUT TRASF EB1905223411788 F023
F023TO9070133
STATE ENTERPRISE BORYSPIL INTE</t>
  </si>
  <si>
    <t>OUT TRASF EB1905223411788 F023
F023TO9070133
COMMISSION AND/OR SWIFT CHARGE</t>
  </si>
  <si>
    <t>OUT TRASF EB1905223411791 F023
F023TO9070137 LLC OKKO AVIA</t>
  </si>
  <si>
    <t>OUT TRASF EB1905223411791 F023
F023TO9070137
COMMISSION AND/OR SWIFT CHARGE</t>
  </si>
  <si>
    <t>OUT TRASF EB1905296401549 F023
F023TO9074007 LUX COUNTRY LLC</t>
  </si>
  <si>
    <t>OUT TRASF EB1905296401598 F023
F023TO9074087
FLIGHT SOLUTIONS SP ZOO</t>
  </si>
  <si>
    <t>OUT TRASF EB1905296401598 F023
F023TO9074087
COMMISSION AND/OR SWIFT CHARGE</t>
  </si>
  <si>
    <t>OUT TRASF EB1905296401625 F023
F023TO90741457
FORPOST AERO SERVICE LLP</t>
  </si>
  <si>
    <t>OUT TRASF EB1905296401625 F023
F023TO90741457
COMMISSION AND/OR SWIFT CHARGE</t>
  </si>
  <si>
    <t>Service Charges
MAINTENANCE FEE</t>
  </si>
  <si>
    <t>Service Charges
STATEMENT FEE - MAY 2019</t>
  </si>
  <si>
    <t>OUT TRASF EB1906184657387 F023
F023TO9084244
MNG JET</t>
  </si>
  <si>
    <t>OUT TRASF EB1906184657387 F023
F023TO9084244
COMMISSION AND/OR SWIFT CHARGE</t>
  </si>
  <si>
    <t>F023TO9084244 FUNDS RETURNED
Y
Y</t>
  </si>
  <si>
    <t>INWARD TRNSF F0023TI9089177
B/O AVB 2012
INV.9466-05-JL/21.05.19</t>
  </si>
  <si>
    <t>INWARD TRNSF F0023TI9089183
B/O FALCKENBERGH AVIATION LIMI
/RFB/INVOICE</t>
  </si>
  <si>
    <t>FM 1955310 EUR AT 1.1071
Y</t>
  </si>
  <si>
    <t>FM 1955310 EUR AT 1.1151
Y</t>
  </si>
  <si>
    <t>FM 1955310 EUR AT 1.1080
Y</t>
  </si>
  <si>
    <t>FM 1955310 EUR AT 1.1180
Y</t>
  </si>
  <si>
    <t>OUT TRASF EB1906195188981 F023
F023TO9085078
COMMISSION AND/OR SWIFT CHARGE</t>
  </si>
  <si>
    <t>OUT TRASF EB1906195188981 F023
F023TO9085078 LLC OKKO AVIA</t>
  </si>
  <si>
    <t>OUT TRASF EB1906195189136 F023
F023TO9085099 AN AVIATION</t>
  </si>
  <si>
    <t>OUT TRASF EB1906195189136 F023
F023TO9085099
COMMISSION AND/OR SWIFT CHARGE</t>
  </si>
  <si>
    <t>OUT TRASF EB1906123030317 F023
F023TO9082587
COMMISSION AND/OR SWIFT CHARGE</t>
  </si>
  <si>
    <t>OUT TRASF EB1906123030317 F023
F023TO9082587
NEW SYSTEMS AM LLC</t>
  </si>
  <si>
    <t>OUT TRASF EB1906123030329 F023
F023TO9082589 LLC OKKO AVIA</t>
  </si>
  <si>
    <t>OUT TRASF EB1906123030329 F023
F023TO9082589
COMMISSION AND/OR SWIFT CHARGE</t>
  </si>
  <si>
    <t>OUT TRASF EB1906184839388 F023
F023TO9084540
LLC MASTER-AVIA POVITROFLOTSKI</t>
  </si>
  <si>
    <t>OUT TRASF EB1906184839411 F023
F023TO9084556 LUX COUNTRY LLC</t>
  </si>
  <si>
    <t>OUT TRASF EB1906184839411 F023
F023TO9084556
COMMISSION AND/OR SWIFT CHARGE</t>
  </si>
  <si>
    <t>OUT TRASF EB1906184839477 F023
F023TO9084576
STATE ENTERPRISE BORYSPIL INTE</t>
  </si>
  <si>
    <t>OUT TRASF EB1906184839513 F023
F023TO9084598
STATE ENTERPRISE BORYSPIL INTE</t>
  </si>
  <si>
    <t>OUT TRASF EB1906184839513 F023
F023TO9084598
COMMISSION AND/OR SWIFT CHARGE</t>
  </si>
  <si>
    <t>OUT TRASF EB1906184839477 F023
F023TO9084576
COMMISSION AND/OR SWIFT CHARGE</t>
  </si>
  <si>
    <t>OUT TRASF EB1907240655043 F023
F023TO9104210
COMPANY DNIPROAVIASERVIS LTD</t>
  </si>
  <si>
    <t>OUT TRASF EB1906257242410 F023
F023TO9087605
SKY HANDLING LLC UKRAINE 03036</t>
  </si>
  <si>
    <t>OUT TRASF EB1906257242487 F023
F023TO9087616
COMPANY DNIPROAVIASERVIS LTD</t>
  </si>
  <si>
    <t>OUT TRASF EB1906257242487 F023
F023TO9087616
COMMISSION AND/OR SWIFT CHARGE</t>
  </si>
  <si>
    <t>F023TO9084556 FUNDS RETURNED
Y
Y</t>
  </si>
  <si>
    <t>INWARD TRNSF F0023TI9117048
B/O KAI-UWE SCHMIDT
INVOICE NO. 9713-07-JL HB-SGD</t>
  </si>
  <si>
    <t>INWARD TRNSF F0023TI9117061
B/O AIR ART D.O.O</t>
  </si>
  <si>
    <t>INWARD TRNSF F0023TI9117076
B/O AIR ART D.O.O</t>
  </si>
  <si>
    <t>INWARD TRNSF F0023TI9117623
B/O RIANO</t>
  </si>
  <si>
    <t>INWARD TRNSF F0023TI9124585
B/O AIR SWISSLION RD D.O.O. BE SPECIFIKACIJA</t>
  </si>
  <si>
    <t>INWARD TRNSF F0023TI9124598
B/O AIR ART D.O.O</t>
  </si>
  <si>
    <t>INWARD TRNSF F0023TI9124621
B/O AIR ART D.O.O</t>
  </si>
  <si>
    <t>INWARD TRNSF F0023TI9114436
B/O JETLUX LTD ACCOUNT CLOSING</t>
  </si>
  <si>
    <t>OUT TRASF EB1907032008692 F023
F023TO9093995
COMMISSION AND/OR SWIFT CHARGE</t>
  </si>
  <si>
    <t>INWARD TRNSF F0023TI9111164
B/O PREDSTAVITELSTVO AKTSIONER PAYMENT FROM ELLINAR S.A. TO J</t>
  </si>
  <si>
    <t>OUT TRASF EB1907032008692 F023
F023TO9093995 FUEL FOR YOU
invoices JL-06-09 2019</t>
  </si>
  <si>
    <t>OUT TRASF EB1908274714491 F023
F023TO9120585
COMMISSION AND/OR SWIFT CHARGE</t>
  </si>
  <si>
    <t>OUT TRASF EB1908274714491 F023
F023TO9120585 
LUX COUNTRY LLC</t>
  </si>
  <si>
    <t>OUT TRASF EB1908295630045 F023
F023TO9121820 
AS GROUP LTD</t>
  </si>
  <si>
    <t>OUT TRASF EB1908295630045 F023
F023TO9121820 
COMMISSION AND/OR SWIFT CHARGE</t>
  </si>
  <si>
    <t>OUT TRASF EB1907251101331 F023
F023TO9104732
BRANCH INTERNATIONAL AIRPORT I</t>
  </si>
  <si>
    <t>OUT TRASF EB1907251101298 F023
F023TO9104725
COMPANY SKY SERVICE</t>
  </si>
  <si>
    <t>OUT TRASF EB1907251101298 F023
F023TO9104725
COMMISSION AND/OR SWIFT CHARGE</t>
  </si>
  <si>
    <t>OUT TRASF EB1907292739790 F023
F023TO9106392
COMMISSION AND/OR SWIFT CHARGE</t>
  </si>
  <si>
    <t>OUT TRASF EB1907094359224 F023
F023TO9096948
FLIGHT SOLUTIONS SP ZOO</t>
  </si>
  <si>
    <t>OUT TRASF EB1907094359211 F023
F023TO9096933
LLC MASTER-AVIA POVITROFLOTSKI</t>
  </si>
  <si>
    <t>OUT TRASF EB1907094359211 F023
F023TO9096933
COMMISSION AND/OR SWIFT CHARGE</t>
  </si>
  <si>
    <t>F023TO9096933 FUNDS RETURNED
Y
Y</t>
  </si>
  <si>
    <t>OUT TRASF EB1908078169840 F023
F023TO9112480
LLC MASTER-AVIA POVITROFLOTSKI</t>
  </si>
  <si>
    <t>OUT TRASF EB1908078169840 F023
F023TO9112480
COMMISSION AND/OR SWIFT CHARGE</t>
  </si>
  <si>
    <t>OUT TRASF EB1907032058851 F023
F023TO9094061 AMIC UKRAINE CFI</t>
  </si>
  <si>
    <t>OUT TRASF EB1907032058887 F023
F023TO9094076
LLC MASTER-AVIA POVITROFLOTSKI</t>
  </si>
  <si>
    <t>OUT TRASF EB1907032058887 F023
F023TO9094076
COMMISSION AND/OR SWIFT CHARGE</t>
  </si>
  <si>
    <t>F023TO9094076 FUNDS RETURNED
Y
Y</t>
  </si>
  <si>
    <t>OUT TRASF EB1907053006822 F023
F023TO9095361
AIRCRAFT PERFORMANCE GROUP LLC</t>
  </si>
  <si>
    <t>OUT TRASF EB1907053006822 F023
F023TO9095361
COMMISSION AND/OR SWIFT CHARGE</t>
  </si>
  <si>
    <t>Предыдущая сальдовая ведомость</t>
  </si>
  <si>
    <t>0,00</t>
  </si>
  <si>
    <t>01.03.2018</t>
  </si>
  <si>
    <t>08.03.2018</t>
  </si>
  <si>
    <t>14.03.2018</t>
  </si>
  <si>
    <t>15.03.2018</t>
  </si>
  <si>
    <t>16.03.2018</t>
  </si>
  <si>
    <t>19.03.2018</t>
  </si>
  <si>
    <t>20.03.2018</t>
  </si>
  <si>
    <t>22.03.2018</t>
  </si>
  <si>
    <t>23.03.2018</t>
  </si>
  <si>
    <t>26.03.2018</t>
  </si>
  <si>
    <t>27.03.2018</t>
  </si>
  <si>
    <t>28.03.2018</t>
  </si>
  <si>
    <t>29.03.2018</t>
  </si>
  <si>
    <t>30.03.2018</t>
  </si>
  <si>
    <t>02.04.2018</t>
  </si>
  <si>
    <t>04.04.2018</t>
  </si>
  <si>
    <t>05.04.2018</t>
  </si>
  <si>
    <t>11.04.2018</t>
  </si>
  <si>
    <t>13.04.2018</t>
  </si>
  <si>
    <t>16.04.2018</t>
  </si>
  <si>
    <t>17.04.2018</t>
  </si>
  <si>
    <t>18.04.2018</t>
  </si>
  <si>
    <t>19.04.2018</t>
  </si>
  <si>
    <t>20.04.2018</t>
  </si>
  <si>
    <t>23.04.2018</t>
  </si>
  <si>
    <t>24.04.2018</t>
  </si>
  <si>
    <t>25.04.2018</t>
  </si>
  <si>
    <t>26.04.2018</t>
  </si>
  <si>
    <t>27.04.2018</t>
  </si>
  <si>
    <t>30.04.2018</t>
  </si>
  <si>
    <t>02.05.2018</t>
  </si>
  <si>
    <t>03.05.2018</t>
  </si>
  <si>
    <t>04.05.2018</t>
  </si>
  <si>
    <t>07.05.2018</t>
  </si>
  <si>
    <t>08.05.2018</t>
  </si>
  <si>
    <t>09.05.2018</t>
  </si>
  <si>
    <t>10.05.2018</t>
  </si>
  <si>
    <t>14.05.2018</t>
  </si>
  <si>
    <t>15.05.2018</t>
  </si>
  <si>
    <t>16.05.2018</t>
  </si>
  <si>
    <t>17.05.2018</t>
  </si>
  <si>
    <t>21.05.2018</t>
  </si>
  <si>
    <t>22.05.2018</t>
  </si>
  <si>
    <t>24.05.2018</t>
  </si>
  <si>
    <t>25.05.2018</t>
  </si>
  <si>
    <t>29.05.2018</t>
  </si>
  <si>
    <t>30.05.2018</t>
  </si>
  <si>
    <t>31.05.2018</t>
  </si>
  <si>
    <t>01.06.2018</t>
  </si>
  <si>
    <t>04.06.2018</t>
  </si>
  <si>
    <t>05.06.2018</t>
  </si>
  <si>
    <t>06.06.2018</t>
  </si>
  <si>
    <t>07.06.2018</t>
  </si>
  <si>
    <t>08.06.2018</t>
  </si>
  <si>
    <t>11.06.2018</t>
  </si>
  <si>
    <t>12.06.2018</t>
  </si>
  <si>
    <t>14.06.2018</t>
  </si>
  <si>
    <t>15.06.2018</t>
  </si>
  <si>
    <t>19.06.2018</t>
  </si>
  <si>
    <t>20.06.2018</t>
  </si>
  <si>
    <t>21.06.2018</t>
  </si>
  <si>
    <t>22.06.2018</t>
  </si>
  <si>
    <t>25.06.2018</t>
  </si>
  <si>
    <t>26.06.2018</t>
  </si>
  <si>
    <t>27.06.2018</t>
  </si>
  <si>
    <t>28.06.2018</t>
  </si>
  <si>
    <t>29.06.2018</t>
  </si>
  <si>
    <t>01.07.2018</t>
  </si>
  <si>
    <t>02.07.2018</t>
  </si>
  <si>
    <t>03.07.2018</t>
  </si>
  <si>
    <t>04.07.2018</t>
  </si>
  <si>
    <t>05.07.2018</t>
  </si>
  <si>
    <t>06.07.2018</t>
  </si>
  <si>
    <t>09.07.2018</t>
  </si>
  <si>
    <t>10.07.2018</t>
  </si>
  <si>
    <t>11.07.2018</t>
  </si>
  <si>
    <t>12.07.2018</t>
  </si>
  <si>
    <t>13.07.2018</t>
  </si>
  <si>
    <t>16.07.2018</t>
  </si>
  <si>
    <t>17.07.2018</t>
  </si>
  <si>
    <t>18.07.2018</t>
  </si>
  <si>
    <t>19.07.2018</t>
  </si>
  <si>
    <t>20.07.2018</t>
  </si>
  <si>
    <t>23.07.2018</t>
  </si>
  <si>
    <t>24.07.2018</t>
  </si>
  <si>
    <t>25.07.2018</t>
  </si>
  <si>
    <t>26.07.2018</t>
  </si>
  <si>
    <t>27.07.2018</t>
  </si>
  <si>
    <t>30.07.2018</t>
  </si>
  <si>
    <t>31.07.2018</t>
  </si>
  <si>
    <t>OUT TRASF EB1908015830985 F023
F023TO9109818 ALEXANDER ZOSIMOV</t>
  </si>
  <si>
    <t>Service Charges
STATEMENT FEE - JULY 2019</t>
  </si>
  <si>
    <t>INWARD TRNSF F0023TI9131379
B/O AVB 2012
INV.9776-07-JL/22.07.19  9778-</t>
  </si>
  <si>
    <t>INWARD TRNSF F0023TI9131571
B/O MABEX REPR E PART LTDA BNY CUST RRN - F1S190801233490</t>
  </si>
  <si>
    <t>OUT TRASF EB1908026222426 F023
F023TO9110294 AMIC UKRAINE CFI</t>
  </si>
  <si>
    <t>OUT TRASF EB1908026222426 F023
F023TO9110294
COMMISSION AND/OR SWIFT CHARGE</t>
  </si>
  <si>
    <t>INWARD TRNSF F0023TI9132734
B/O B2B LLC
PRPMNT FOR AIRPORT HANDLING AC</t>
  </si>
  <si>
    <t>INWARD TRNSF F0023TI9132727
B/O ELITE JET S R O
9785-07-JL+32USD 9766-06-JL+96</t>
  </si>
  <si>
    <t>INWARD TRNSF F0023TI9133680 B/O PREDSTAVITELSTVO AKTSIONER PAYMENT FROM ELLINAR S.A. TO J</t>
  </si>
  <si>
    <t>INWARD TRNSF F0023TI9134342
B/O CARPATAIR SA
INVOICE 9861-08-JL/05.08.2019</t>
  </si>
  <si>
    <t>INWARD TRNSF F0023TI9134508 B/O AIR SWISSLION RD D.O.O. BE INV//9806, 9813,1812,9847/07-J</t>
  </si>
  <si>
    <t>INWARD TRNSF F0023TI9133683
B/O UAB  KLASJET 9667-06-JL,9714-06-JL.</t>
  </si>
  <si>
    <t>INWARD TRNSF F0023TI9134409
B/O AVB 2012
INV.9801-07-JL/25.07.2019</t>
  </si>
  <si>
    <t>INWARD TRNSF F0023TI9134925
B/O Excellent Air GmbH
9836-07-JL, 07.19, Jetlux, 709</t>
  </si>
  <si>
    <t>INWARD TRNSF F0023TI9135345
B/O B2B LLC
PRPMNT FOR AIRPORT HANDLING AC</t>
  </si>
  <si>
    <t>OUT TRASF EB1908078488284 F023
F023TO9113107 AMIC UKRAINE CFI</t>
  </si>
  <si>
    <t>OUT TRASF EB1908078488284 F023
F023TO9113107
COMMISSION AND/OR SWIFT CHARGE</t>
  </si>
  <si>
    <t>INWARD TRNSF F0023TI9136514 B/O PREDSTAVITELSTVO AKTSIONER PAYMENT FROM ELLINAR S.A. TO J</t>
  </si>
  <si>
    <t>OUT TRASF EB1908099349107 F023
F023TO9114279
COMPANY DNIPROAVIASERVIS LTD</t>
  </si>
  <si>
    <t>OUT TRASF EB1908099349107 F023
F023TO9114279
COMMISSION AND/OR SWIFT CHARGE</t>
  </si>
  <si>
    <t>INWARD TRNSF F0023TI9136079
B/O SKYX D.O.O. INVOICE 9851-07-JL</t>
  </si>
  <si>
    <t>INWARD TRNSF F0023TI9136111
B/O Avcon Jet AG
/DOC/973306JL/1554.91/20190716</t>
  </si>
  <si>
    <t>INWARD TRNSF F0023TI9136114
B/O DC AVIATION GMBH NO.9786-07-JL  /23.7.2019</t>
  </si>
  <si>
    <t>INWARD TRNSF F0023TI9136822 B/O GLOBAL JET AUSTRIA GMBH 9805-07-CN 9772-07-JL 9805-07-</t>
  </si>
  <si>
    <t>OUT TRASF EB1908130262792 F023
F023TO9115073
LLC MASTER-AVIA POVITROFLOTSKI</t>
  </si>
  <si>
    <t>OUT TRASF EB1908130262792 F023
F023TO9115073
COMMISSION AND/OR SWIFT CHARGE</t>
  </si>
  <si>
    <t>INWARD TRNSF F0023TI9137579
B/O QUEEN AIR S.R.O. INVOICE NO 9872-07-JL</t>
  </si>
  <si>
    <t>OUT TRASF EB1908150952741 F023
F023TO9116114 AMIC UKRAINE CFI</t>
  </si>
  <si>
    <t>OUT TRASF EB1908150952741 F023
F023TO9116114
COMMISSION AND/OR SWIFT CHARGE</t>
  </si>
  <si>
    <t>INWARD TRNSF F0023TI9139237
B/O AEROWEST GMBH INVOICE 9906-07-JL</t>
  </si>
  <si>
    <t>INWARD TRNSF F0023TI9139300
B/O DC AVIATION GMBH NO.9787-07-JL  /23.7.2019</t>
  </si>
  <si>
    <t>INWARD TRNSF F0023TI9139294 B/O PRINCE AVIATION DOO BEOGRA INVOICE 9867-07-JL INVOICE 989</t>
  </si>
  <si>
    <t>OUT TRASF EB1908161252276 F023
F023TO9116566
LLC MASTER-AVIA POVITROFLOTSKI</t>
  </si>
  <si>
    <t>OUT TRASF EB1908161252276 F023
F023TO9116566
COMMISSION AND/OR SWIFT CHARGE</t>
  </si>
  <si>
    <t>INWARD TRNSF F0023TI9140022
B/O DC AVIATION LTD 9832-07-JL</t>
  </si>
  <si>
    <t>INWARD TRNSF F0023TI9139339
B/O KAI-UWE SCHMIDT
9713-07-AD KAI-UWE SCHMIDT HB</t>
  </si>
  <si>
    <t>OUT TRASF EB1908191644401 F023
F023TO9116722
STATE ENTERPRISE BORYSPIL INTE</t>
  </si>
  <si>
    <t>OUT TRASF EB1908191644401 F023
F023TO9116722
COMMISSION AND/OR SWIFT CHARGE</t>
  </si>
  <si>
    <t>INWARD TRNSF F0023TI9140094
B/O PANAVIATIC AS
9659-06-JL, 9302-04-CN, 9302-0</t>
  </si>
  <si>
    <t>INWARD TRNSF F0023TI9140095 B/O PREDSTAVITELSTVO AKTSIONER PAYMENT FROM ELLINAR S.A. TO J</t>
  </si>
  <si>
    <t>OUT TRASF EB1908191846168 F023
F023TO9117075 COMPANY SKY SERVICE</t>
  </si>
  <si>
    <t>OUT TRASF EB1908191846168 F023
F023TO9117075
COMMISSION AND/OR SWIFT CHARGE</t>
  </si>
  <si>
    <t>INWARD TRNSF F0023TI9140012
B/O UAB  NORDIC AIRCRAFT SYSTE
invoice 9920-07-JL</t>
  </si>
  <si>
    <t>INWARD TRNSF F0023TI9140470
B/O FLYING SERVICE NV 9737-06-JL</t>
  </si>
  <si>
    <t>INWARD TRNSF F0023TI9140616
B/O JET AVIATION BUSINESS JETS
/INV/9829-07-JL 30.7.2019</t>
  </si>
  <si>
    <t>INWARD TRNSF F0023TI9140552
B/O ELITE JET S R O
9868-07,9919-07-JL,9883-07-JL</t>
  </si>
  <si>
    <t>OUT TRASF EB1908212424385 F023
F023TO9117852 AMIC UKRAINE CFI</t>
  </si>
  <si>
    <t>OUT TRASF EB1908212424385 F023
F023TO9117852
COMMISSION AND/OR SWIFT CHARGE</t>
  </si>
  <si>
    <t>INWARD TRNSF F0023TI9141589
B/O FLYING SERVICE NV 9765-06-JL</t>
  </si>
  <si>
    <t>OUT TRASF EB1908222869923 F023
F023TO9118473 AMIC UKRAINE CFI</t>
  </si>
  <si>
    <t>OUT TRASF EB1908222869923 F023
F023TO9118473
COMMISSION AND/OR SWIFT CHARGE</t>
  </si>
  <si>
    <t>INWARD TRNSF F0023TI9142040 B/O PREDSTAVITELSTVO AKTSIONER PAYMENT FROM ELLINAR S.A. TO J</t>
  </si>
  <si>
    <t>INWARD TRNSF F0023TI9142128
B/O SUNKAR AIR LLP
INV. 9238-03-LS DD 22/03/2019</t>
  </si>
  <si>
    <t>OUT TRASF EB1908222906360 F023
F023TO9118533
LLC MASTER-AVIA POVITROFLOTSKI</t>
  </si>
  <si>
    <t>OUT TRASF EB1908222906360 F023
F023TO9118533
COMMISSION AND/OR SWIFT CHARGE</t>
  </si>
  <si>
    <t>INWARD TRNSF F0023TI9141584
B/O AIR HAMBURG
9774-07-JL USD 4.893,18 9893-0</t>
  </si>
  <si>
    <t>INWARD TRNSF F0023TI9141703 B/O LAUDAMOTION EXECUTIVE GMBH INV.9898-07-JL</t>
  </si>
  <si>
    <t>INWARD TRNSF F0023TI9141694
B/O VALLJET
VIR JETLUX INV 986607</t>
  </si>
  <si>
    <t>INWARD TRNSF F0023TI9142422 B/O AIR SWISSLION RD D.O.O. BE INV//9853-07-JL</t>
  </si>
  <si>
    <t>INWARD TRNSF F0023TI9142307
B/O DC AVIATION GMBH NO.9877-07-JL  /7.8.2019</t>
  </si>
  <si>
    <t>OUT TRASF EB1908263780127 F023
F023TO9119280
LLC MASTER-AVIA POVITROFLOTSKI</t>
  </si>
  <si>
    <t>OUT TRASF EB1908263780127 F023
F023TO9119280
COMMISSION AND/OR SWIFT CHARGE</t>
  </si>
  <si>
    <t>OUT TRASF EB1908263782354 F023
F023TO9119283
COMPANY DNIPROAVIASERVIS LTD</t>
  </si>
  <si>
    <t>OUT TRASF EB1908263782354 F023
F023TO9119283
COMMISSION AND/OR SWIFT CHARGE</t>
  </si>
  <si>
    <t>INWARD TRNSF F0023TI9142381
B/O CTR GROUP A.S. INVOICE 9902-07-JL</t>
  </si>
  <si>
    <t>INWARD TRNSF F0023TI9142687
B/O CLASSIC JET UAB
Invoice No 9670-06-JL,9671-06-</t>
  </si>
  <si>
    <t>INWARD TRNSF F0023TI9143575
B/O AIR HAMBURG
9932-08-JL RFB 19082601ZA66597</t>
  </si>
  <si>
    <t>INWARD TRNSF F0023TI9144317 B/O PREDSTAVITELSTVO AKTSIONER PAYMENT FROM ELLINAR S.A. TO J</t>
  </si>
  <si>
    <t>INWARD TRNSF F0023TI9144185
B/O CLASSIC JET UAB
Invoice No 9818-07-JL</t>
  </si>
  <si>
    <t>OUT TRASF EB1908295628504 F023
F023TO9121808 AMIC UKRAINE CFI</t>
  </si>
  <si>
    <t>OUT TRASF EB1908295628504 F023
F023TO9121808
COMMISSION AND/OR SWIFT CHARGE</t>
  </si>
  <si>
    <t>OUT TRASF EB1908295788640 F023
F023TO9122183
STATE ENTERPRISE INTERNATIONAL</t>
  </si>
  <si>
    <t>OUT TRASF EB1908295788640 F023
F023TO9122183
COMMISSION AND/OR SWIFT CHARGE</t>
  </si>
  <si>
    <t>OUT TRASF EB1908295792081 F023
F023TO9122225
FLIGHT SOLUTIONS SP ZOO</t>
  </si>
  <si>
    <t>OUT TRASF EB1908295792081 F023
F023TO9122225
COMMISSION AND/OR SWIFT CHARGE</t>
  </si>
  <si>
    <t>INWARD TRNSF F0023TI9147501
B/O JET 24 GMBH
INVOICE  9967-08-JL GES AM</t>
  </si>
  <si>
    <t>INWARD TRNSF F0023TI9148754 B/O OSOO 'AVIA TRAFFIC COMPANY PAYMENT FOR THE COMBUSTIBLE</t>
  </si>
  <si>
    <t>INWARD TRNSF F0023TI9148715
B/O AVB 2012
INV.9952-08-JL/21.08.2019</t>
  </si>
  <si>
    <t>INWARD TRNSF F0023TI9147493
B/O EXCELLENT AIR GMBH
Invoice 9944-08-JL</t>
  </si>
  <si>
    <t>INWARD TRNSF F0023TI9148948
B/O DC AVIATION LTD 9909-07-JL</t>
  </si>
  <si>
    <t>OUT TRASF EB1909027968046 F023
F023TO9124212 LLC OKKO AVIA</t>
  </si>
  <si>
    <t>OUT TRASF EB1909027968046 F023
F023TO9124212
COMMISSION AND/OR SWIFT CHARGE</t>
  </si>
  <si>
    <t>Service Charges
STATEMENT FEE - AUGUST 2019</t>
  </si>
  <si>
    <t>OUT TRASF EB1909038499739 F023
F023TO9124742
STATE ENTERPRISE BORYSPIL INTE</t>
  </si>
  <si>
    <t>OUT TRASF EB1909038499739 F023
F023TO9124742
COMMISSION AND/OR SWIFT CHARGE</t>
  </si>
  <si>
    <t>INWARD TRNSF F0023TI9150095 B/O PREDSTAVITELSTVO AKTSIONER PAYMENT FROM ELLINAR S.A. TO J</t>
  </si>
  <si>
    <t>INWARD TRNSF F0023TI9150083 B/O LAUDAMOTION EXECUTIVE GMBH BANK CHARGES</t>
  </si>
  <si>
    <t>INWARD TRNSF F0023TI9151225 B/O GLOBAL JET AUSTRIA GMBH 9843-07-JL 9845-07-JL 9844-07-</t>
  </si>
  <si>
    <t>INWARD TRNSF F0023TI9151834
B/O FLYING SERVICE NV
9895-07-JL 9954-08-JL 9971-08-</t>
  </si>
  <si>
    <t>OUT TRASF EB1909059594739 F023
F023TO9126204
SKY HANDLING LLC UKRAINE 03036</t>
  </si>
  <si>
    <t>OUT TRASF EB1909059594739 F023
F023TO9126204
COMMISSION AND/OR SWIFT CHARGE</t>
  </si>
  <si>
    <t>OUT TRASF EB1909059597618 F023
F023TO9126205 AMIC UKRAINE CFI</t>
  </si>
  <si>
    <t>OUT TRASF EB1909059597618 F023
F023TO9126205
COMMISSION AND/OR SWIFT CHARGE</t>
  </si>
  <si>
    <t>OUT TRASF EB1909059755133 F023
F023TO9126374
COMPANY DNIPROAVIASERVIS LTD</t>
  </si>
  <si>
    <t>OUT TRASF EB1909059755133 F023
F023TO9126374
COMMISSION AND/OR SWIFT CHARGE</t>
  </si>
  <si>
    <t>INWARD TRNSF F0023TI9152421 B/O PREDSTAVITELSTVO AKTSIONER PAYMENT FROM ELLINAR S.A. TO J</t>
  </si>
  <si>
    <t>INWARD TRNSF F0023TI9152799
B/O UNIJET 9850-07-JL</t>
  </si>
  <si>
    <t>INWARD TRNSF F0023TI9151995 B/O PRINCE AVIATION DOO BEOGRA INVOICE 10001-JL</t>
  </si>
  <si>
    <t>INWARD TRNSF F0023TI9153248 B/O PREDSTAVITELSTVO AKTSIONER PAYMENT FROM ELLINAR S.A. TO J</t>
  </si>
  <si>
    <t>OUT TRASF EB1909060472810 F023
F023TO9127170 LLC OKKO AVIA</t>
  </si>
  <si>
    <t>OUT TRASF EB1909060472810 F023
F023TO9127170
COMMISSION AND/OR SWIFT CHARGE</t>
  </si>
  <si>
    <t>OUT TRASF EB1909060473379 F023
F023TO9127171
LLC MASTER-AVIA POVITROFLOTSKI</t>
  </si>
  <si>
    <t>OUT TRASF EB1909060473379 F023
F023TO9127171
COMMISSION AND/OR SWIFT CHARGE</t>
  </si>
  <si>
    <t>INWARD TRNSF F0023TI9154293
B/O CARPATAIR SA
INVOICE 9861-08-AD ACCOUNT</t>
  </si>
  <si>
    <t>OUT TRASF EB1909101589857 F023
F023TO9128152 NEW SYSTEMS AM</t>
  </si>
  <si>
    <t>OUT TRASF EB1909101589857 F023
F023TO9128152
COMMISSION AND/OR SWIFT CHARGE</t>
  </si>
  <si>
    <t>OUT TRASF EB1909101592133 F023
F023TO9128157 NEW SYSTEMS AM</t>
  </si>
  <si>
    <t>OUT TRASF EB1909101592133 F023
F023TO9128157
COMMISSION AND/OR SWIFT CHARGE</t>
  </si>
  <si>
    <t>OUT TRASF EB1909101593938 F023
F023TO9128161
STATE ENTERPRISE INTERNATIONAL</t>
  </si>
  <si>
    <t>OUT TRASF EB1909101593938 F023
F023TO9128161
COMMISSION AND/OR SWIFT CHARGE</t>
  </si>
  <si>
    <t>INWARD TRNSF F0023TI9154439
B/O PANAVIATIC AS
Invoice 9865-07-JL for ground</t>
  </si>
  <si>
    <t>INWARD TRNSF F0023TI9154347
B/O UAB  KLASJET
9907-07-JL , 9910-07-JL , 9936</t>
  </si>
  <si>
    <t>INWARD TRNSF F0023TI9154905
B/O MHS AVIATION GMBH INVOICE 9891-07-JL, 9925-07-JL</t>
  </si>
  <si>
    <t>OUT TRASF EB1909111973897 F023
F023TO9128592 AMIC UKRAINE CFI</t>
  </si>
  <si>
    <t>OUT TRASF EB1909111973897 F023
F023TO9128592
COMMISSION AND/OR SWIFT CHARGE</t>
  </si>
  <si>
    <t>INWARD TRNSF F0023TI9154995
B/O ELITE JET S R O INV 10012-JL</t>
  </si>
  <si>
    <t>INWARD TRNSF F0023TI9155919
B/O JUNG SKY D.O.O.
3 INVOICES  9984-08-JL, 9985-0</t>
  </si>
  <si>
    <t>OUT TRASF EB1909122570026 F023
F023TO9129432 LUX COUNTRY LLC</t>
  </si>
  <si>
    <t>OUT TRASF EB1909122570026 F023
F023TO9129432
COMMISSION AND/OR SWIFT CHARGE</t>
  </si>
  <si>
    <t>INWARD TRNSF F0023TI9155070 B/O TRANSAIR BEDARFSFLUGUNTERN INVOICE NO.  9800-07-JL</t>
  </si>
  <si>
    <t>INWARD TRNSF F0023TI9156556
B/O AVIOSTART OOD INV. 10025-JL/04.09.2019</t>
  </si>
  <si>
    <t>INWARD TRNSF F0023TI9156545
B/O SMARTWINGS, A.S. 10030JL 20.00 FEE DEDUCTED</t>
  </si>
  <si>
    <t>INWARD TRNSF F0023TI9155938
B/O AIR ALSIE A/S
AIR ALSIE INVOICE 9949-08-JL</t>
  </si>
  <si>
    <t>INWARD TRNSF F0023TI9155981 B/O PRINCE AVIATION DOO BEOGRA INVOICE 10033-JL</t>
  </si>
  <si>
    <t>OUT TRASF EB1909133084458 F023
F023TO9129972
STATE ENTERPRISE BORYSPIL INTE</t>
  </si>
  <si>
    <t>OUT TRASF EB1909133084458 F023
F023TO9129972
COMMISSION AND/OR SWIFT CHARGE</t>
  </si>
  <si>
    <t>OUT TRASF EB1909133167367 F023
F023TO9130144
FLIGHT SOLUTIONS SP ZOO</t>
  </si>
  <si>
    <t>OUT TRASF EB1909133167367 F023
F023TO9130144
COMMISSION AND/OR SWIFT CHARGE</t>
  </si>
  <si>
    <t>INWARD TRNSF F0023TI9156925 B/O PREDSTAVITELSTVO AKTSIONER PAYMENT FROM ELLINAR S.A. TO J</t>
  </si>
  <si>
    <t>INWARD TRNSF F0023TI9156555
B/O DC AVIATION GMBH NO.9948-08-JL  /22.8.2019</t>
  </si>
  <si>
    <t>INWARD TRNSF F0023TI9156880
B/O Avcon Jet AG
9975-08, 10002-JL, 10044-JL</t>
  </si>
  <si>
    <t>INWARD TRNSF F0023TI9156534
B/O AIR HAMBURG
9932-08-CN USD -376,75 9972-08</t>
  </si>
  <si>
    <t>OUT TRASF EB1909163957623 F023
F023TO9130586
LLC MASTER-AVIA POVITROFLOTSKI</t>
  </si>
  <si>
    <t>OUT TRASF EB1909163957623 F023
F023TO9130586
COMMISSION AND/OR SWIFT CHARGE</t>
  </si>
  <si>
    <t>OUT TRASF EB1909163960006 F023
F023TO9130589
COMPANY DNIPROAVIASERVIS LTD</t>
  </si>
  <si>
    <t>OUT TRASF EB1909163960006 F023
F023TO9130589
COMMISSION AND/OR SWIFT CHARGE</t>
  </si>
  <si>
    <t>INWARD TRNSF F0023TI9157904 B/O AIR SWISSLION RD D.O.O. BE INV//10019-JL</t>
  </si>
  <si>
    <t>INWARD TRNSF F0023TI9158144 B/O LAUDAMOTION EXECUTIVE GMBH INV.10018-JL/030919</t>
  </si>
  <si>
    <t>OUT TRASF EB1909185314443 F023
F023TO9132291
STATE ENTERPRISE INTERNATIONAL</t>
  </si>
  <si>
    <t>OUT TRASF EB1909185314443 F023
F023TO9132291
COMMISSION AND/OR SWIFT CHARGE</t>
  </si>
  <si>
    <t>INWARD TRNSF F0023TI9157489
B/O ELITAVIA MALTA LIMITED
/RFU/OJETS</t>
  </si>
  <si>
    <t>INWARD TRNSF F0023TI9157487
B/O ELITAVIA MALTA LIMITED
/RFU/OJETS</t>
  </si>
  <si>
    <t>INWARD TRNSF F0023TI9158841 B/O GLOBAL JET AUSTRIA GMBH 10021-JL 10022-JL 10023-JL</t>
  </si>
  <si>
    <t>INWARD TRNSF F0023TI9159483
B/O SILESIA AIR S.R.O. 10009-JL</t>
  </si>
  <si>
    <t>INWARD TRNSF F0023TI9159439 B/O PREDSTAVITELSTVO AKTSIONER PAYMENT FROM ELLINAR S.A. TO J</t>
  </si>
  <si>
    <t>INWARD TRNSF F0023TI9160161
B/O MOONJET FZE INVOICE 10043</t>
  </si>
  <si>
    <t>INWARD TRNSF F0023TI9159485
B/O AIR ALSIE A/S
AIR ALSIE INVOICE 10051-JL</t>
  </si>
  <si>
    <t>INWARD TRNSF F0023TI9159513
B/O Smartwings, a.s. 10029JL</t>
  </si>
  <si>
    <t>INWARD TRNSF F0023TI9160165
B/O AIR HAMBURG
10035-JL RFB 19091901ZA77327</t>
  </si>
  <si>
    <t>INWARD TRNSF F0023TI9160163
B/O GREEN HOLDING SP. Z O.O. 9915-97-JL RFB BR1926120202416</t>
  </si>
  <si>
    <t>INWARD TRNSF F0023TI9160613
B/O DC AVIATION LTD 10036-JL</t>
  </si>
  <si>
    <t>OUT TRASF EB1909237062559 F023
F023TO9133869
LLC MASTER-AVIA POVITROFLOTSKI</t>
  </si>
  <si>
    <t>OUT TRASF EB1909237062559 F023
F023TO9133869
COMMISSION AND/OR SWIFT CHARGE</t>
  </si>
  <si>
    <t>OUT TRASF EB1909237068731 F023
F023TO9133872 AMIC UKRAINE CFI</t>
  </si>
  <si>
    <t>OUT TRASF EB1909237068731 F023
F023TO9133872
COMMISSION AND/OR SWIFT CHARGE</t>
  </si>
  <si>
    <t>INWARD TRNSF F0023TI9162040 B/O PREDSTAVITELSTVO AKTSIONER PAYMENT FROM ELLINAR S.A. TO J</t>
  </si>
  <si>
    <t>INWARD TRNSF F0023TI9161543
B/O International Jet Manageme INV. 10031-JL, 10048-JL LESS U</t>
  </si>
  <si>
    <t>INWARD TRNSF F0023TI9161729
B/O UAB  KLASJET
overdue invoices</t>
  </si>
  <si>
    <t>OUT TRASF EB1909258430041 F023
F023TO9135303
STATE ENTERPRISE BORYSPIL INTE</t>
  </si>
  <si>
    <t>OUT TRASF EB1909258430041 F023
F023TO9135303
COMMISSION AND/OR SWIFT CHARGE</t>
  </si>
  <si>
    <t>INWARD TRNSF F0023TI9162355
B/O ELITE JET S R O INV 10089-JL</t>
  </si>
  <si>
    <t>OUT TRASF EB1909269152892 F023
F023TO9136270 AMIC UKRAINE CFI</t>
  </si>
  <si>
    <t>OUT TRASF EB1909269152892 F023
F023TO9136270
COMMISSION AND/OR SWIFT CHARGE</t>
  </si>
  <si>
    <t>INWARD TRNSF F0023TI9166627
B/O AVIOSTART OOD
INV. 10055-JL 11 SEPT 2019</t>
  </si>
  <si>
    <t>INWARD TRNSF F0023TI9168664
B/O UAB  KLASJET
For overdue invoices</t>
  </si>
  <si>
    <t>INWARD TRNSF F0023TI9168395 B/O PREDSTAVITELSTVO AKTSIONER PAYMENT FROM ELLINAR S.A. TO J</t>
  </si>
  <si>
    <t>Service Charges
STATEMENT FEE - SEPTEMBER 2019</t>
  </si>
  <si>
    <t>OUT TRASF EB1910024670562 F023
F023TO9140533
SKY HANDLING LLC UKRAINE 03036</t>
  </si>
  <si>
    <t>OUT TRASF EB1910024670562 F023
F023TO9140533
COMMISSION AND/OR SWIFT CHARGE</t>
  </si>
  <si>
    <t>INWARD TRNSF F0023TI9169124 B/O PRINCE AVIATION DOO BEOGRA INVOICE 10081-JL INVOICE 10145</t>
  </si>
  <si>
    <t>INWARD TRNSF F0023TI9169654
B/O AVB 2012
INV.10106-JL/10121-JL/10135-JL</t>
  </si>
  <si>
    <t>OUT TRASF EB1910034892821 F023
F023TO9140830
TONI PETKOV TOTOV</t>
  </si>
  <si>
    <t>OUT TRASF EB1910034892821 F023
F023TO9140830
COMMISSION AND/OR SWIFT CHARGE</t>
  </si>
  <si>
    <t>INWARD TRNSF F0023TI9169584
B/O CLASSIC JET UAB
Invoice No 9869-07-JL,9870-07-</t>
  </si>
  <si>
    <t>INWARD TRNSF F0023TI9170211 B/O SAXONAIR CHARTER LTD SAXONAIR</t>
  </si>
  <si>
    <t>OUT TRASF EB1910045491730 F023
F023TO9141701
LLC MASTER-AVIA POVITROFLOTSKI</t>
  </si>
  <si>
    <t>OUT TRASF EB1910045491730 F023
F023TO9141701
COMMISSION AND/OR SWIFT CHARGE</t>
  </si>
  <si>
    <t>INWARD TRNSF F0023TI9171939
B/O JET AVIATION BUSINESS JETS
/INV/10049-JL 6.9.2019/INV/100</t>
  </si>
  <si>
    <t>INWARD TRNSF F0023TI9171607
B/O CLASSIC JET UAB
Invoice No 9892-07-JL</t>
  </si>
  <si>
    <t>INWARD TRNSF F0023TI9173046
B/O STE  REGOURD AVIATION
VRT JETLUX LTD FHRGD handling</t>
  </si>
  <si>
    <t>INWARD TRNSF F0023TI9172727 B/O PREDSTAVITELSTVO AKTSIONER PAYMENT FROM ELLINAR S.A. TO J</t>
  </si>
  <si>
    <t>INWARD TRNSF F0023TI9172725 B/O PREDSTAVITELSTVO AKTSIONER PAYMENT FROM ELLINAR S.A. TO J</t>
  </si>
  <si>
    <t>OUT TRASF EB1910087152115 F023
F023TO9143360
STATE ENTERPRISE BORYSPIL INTE</t>
  </si>
  <si>
    <t>OUT TRASF EB1910087152115 F023
F023TO9143360
COMMISSION AND/OR SWIFT CHARGE</t>
  </si>
  <si>
    <t>OUT TRASF EB1910087153491 F023
F023TO9143364
UE INTERNATIONAL AIRPORT ZAPOR</t>
  </si>
  <si>
    <t>OUT TRASF EB1910087153491 F023
F023TO9143364
COMMISSION AND/OR SWIFT CHARGE</t>
  </si>
  <si>
    <t>OUT TRASF EB1910087157436 F023
F023TO9143369
INTERAVIA LLC, 01034, KIEV, VO</t>
  </si>
  <si>
    <t>OUT TRASF EB1910087157436 F023
F023TO9143369
COMMISSION AND/OR SWIFT CHARGE</t>
  </si>
  <si>
    <t>INWARD TRNSF F0023TI9172775
B/O UAB  KLASJET 9990-08-JL</t>
  </si>
  <si>
    <t>INWARD TRNSF F0023TI9174034 B/O AIR SWISSLION RD D.O.O. BE INV//10147-JL</t>
  </si>
  <si>
    <t>INWARD TRNSF F0023TI9174230
B/O JET 24 GMBH INVOICE  10053-JL GWV</t>
  </si>
  <si>
    <t>INWARD TRNSF F0023TI9173366
B/O CTR GROUP A.S. INVOICE NO. 10129-JL</t>
  </si>
  <si>
    <t>INWARD TRNSF F0023TI9174706 B/O JET AVIATION BUSINESS JETS 00096000017450004044537</t>
  </si>
  <si>
    <t>INWARD TRNSF F0023TI9174229
B/O VISTAJET LIMITED
/INV/9953-08-CN 23.8.2019/INV</t>
  </si>
  <si>
    <t>INWARD TRNSF F0023TI9174242 B/O LAUDAMOTION EXECUTIVE GMBH INV.10111-JL/240919</t>
  </si>
  <si>
    <t>OUT TRASF EB1910118595000 F023
F023TO9145036 NEW SYSTEMS AM</t>
  </si>
  <si>
    <t>OUT TRASF EB1910118595000 F023
F023TO9145036
COMMISSION AND/OR SWIFT CHARGE</t>
  </si>
  <si>
    <t>OUT TRASF EB1910118630713 F023
F023TO9145123
STATE ENTERPRISE INTERNATIONAL</t>
  </si>
  <si>
    <t>OUT TRASF EB1910118630713 F023
F023TO9145123
COMMISSION AND/OR SWIFT CHARGE</t>
  </si>
  <si>
    <t>OUT TRASF EB1910118593517 F023
F023TO9145165
LLC MASTER-AVIA POVITROFLOTSKI</t>
  </si>
  <si>
    <t>OUT TRASF EB1910118593517 F023
F023TO9145165
COMMISSION AND/OR SWIFT CHARGE</t>
  </si>
  <si>
    <t>INWARD TRNSF F0023TI9174997 B/O GLOBAL JET AUSTRIA GMBH 10087-JL 10086-JL 10104-JL 101</t>
  </si>
  <si>
    <t>INWARD TRNSF F0023TI9175018 B/O PRINCE AVIATION DOO BEOGRA INVOICE 10152-JL INVOICE 10170</t>
  </si>
  <si>
    <t>INWARD TRNSF F0023TI9174996
B/O DC AVIATION GMBH NO.10010-JL    /30.8.2019</t>
  </si>
  <si>
    <t>OUT TRASF EB1910149353071 F023
F023TO9145461 LLC OKKO AVIA</t>
  </si>
  <si>
    <t>OUT TRASF EB1910149353071 F023
F023TO9145461
COMMISSION AND/OR SWIFT CHARGE</t>
  </si>
  <si>
    <t>INWARD TRNSF F0023TI9176505 B/O PREDSTAVITELSTVO AKTSIONER PAYMENT FROM ELLINAR S.A. TO J</t>
  </si>
  <si>
    <t>OUT TRASF EB1910160350072 F023
F023TO9146794 COMPANY SKY SERVICE</t>
  </si>
  <si>
    <t>OUT TRASF EB1910160350072 F023
F023TO9146794
COMMISSION AND/OR SWIFT CHARGE</t>
  </si>
  <si>
    <t>INWARD TRNSF F0023TI9177440 B/O 'EUROSYSTEMS TRADE'WARENHA INVOICE 10154-JL 04/10/2019 ER</t>
  </si>
  <si>
    <t>INWARD TRNSF F0023TI9176501
B/O DC AVIATION GMBH
SEE PAYMENT ADVICE NOTE 201950</t>
  </si>
  <si>
    <t>INWARD TRNSF F0023TI9178813
B/O DC AVIATION LIMITED 10198-JL</t>
  </si>
  <si>
    <t>INWARD TRNSF F0023TI9179220 B/O JET AVIATION BUSINESS JETS 00096000018050004044537</t>
  </si>
  <si>
    <t>OUT TRASF EB1910171147860 F023
F023TO9148236 LLC OKKO AVIA</t>
  </si>
  <si>
    <t>OUT TRASF EB1910171147860 F023
F023TO9148236
COMMISSION AND/OR SWIFT CHARGE</t>
  </si>
  <si>
    <t>INWARD TRNSF F0023TI9178656
B/O AIR ALSIE A/S
AIR ALSIE INVOICE 10177-JL</t>
  </si>
  <si>
    <t>INWARD TRNSF F0023TI9178717
B/O SMARTWINGS, A.S. 10182JL</t>
  </si>
  <si>
    <t>OUT TRASF EB1910181527139 F023
F023TO9148854 JETEX FZE</t>
  </si>
  <si>
    <t>OUT TRASF EB1910181527139 F023
F023TO9148854
COMMISSION AND/OR SWIFT CHARGE</t>
  </si>
  <si>
    <t>INWARD TRNSF F0023TI9181256
B/O AVIOSTART OOD
INV. 10156-JL/04.10.2019 10156</t>
  </si>
  <si>
    <t>INWARD TRNSF F0023TI9181788 B/O OSOO 'AVIA TRAFFIC COMPANY PAYMENT FOR THE COMBUSTIBLE</t>
  </si>
  <si>
    <t>OUT TRASF EB1910222894037 F023
F023TO9150228
LLC MASTER AVIA POVITROFLOTSKI</t>
  </si>
  <si>
    <t>OUT TRASF EB1910222894037 F023
F023TO9150228
COMMISSION AND/OR SWIFT CHARGE</t>
  </si>
  <si>
    <t>INWARD TRNSF F0023TI9182569
B/O AVB 2012
INVOICES 10187-JL/10176-JL/101</t>
  </si>
  <si>
    <t>INWARD TRNSF F0023TI9183860
B/O CARGOJET AIRWAYS LTD. 10142-JL</t>
  </si>
  <si>
    <t>INWARD TRNSF F0023TI9185228 B/O CONTINENTAL JET SERVICES F HANDLING INVOICE</t>
  </si>
  <si>
    <t>INWARD TRNSF F0023TI9185229
B/O AIR HAMBURG
10210-JL RFB 19102501ZA93842</t>
  </si>
  <si>
    <t>OUT TRASF EB1910295818292 F023
F023TO9153202 LUX COUNTRY LLC</t>
  </si>
  <si>
    <t>OUT TRASF EB1910295818292 F023
F023TO9153202
COMMISSION AND/OR SWIFT CHARGE</t>
  </si>
  <si>
    <t>INWARD TRNSF F0023TI9185242
B/O PRO JET GMBH INVOICE 10178</t>
  </si>
  <si>
    <t>INWARD TRNSF F0023TI9184976
B/O VISTAJET LIMITED
/INV/9953-08-JL 23.8.2019</t>
  </si>
  <si>
    <t>INWARD TRNSF F0023TI9190080 B/O AIR SWISSLION RD D.O.O. BE INV//10099, 10114, 10132, 1022</t>
  </si>
  <si>
    <t>INWARD TRNSF F0023TI9189800
B/O QATAR AIRWAYS CO
/RFB/5/BILL 230007096</t>
  </si>
  <si>
    <t>OUT TRASF EB1910318065013 F023
F023TO9156404
LLC MASTER-AVIA POVITROFLOTSKI</t>
  </si>
  <si>
    <t>OUT TRASF EB1910318065013 F023
F023TO9156404
COMMISSION AND/OR SWIFT CHARGE</t>
  </si>
  <si>
    <t>INWARD TRNSF F0023TI9136122
B/O AIR ART D.O.O</t>
  </si>
  <si>
    <t>INWARD TRNSF F0023TI9138085 
B/O AIR SWISSLION RD D.O.O. BE INV//9838-07-JL</t>
  </si>
  <si>
    <t>INWARD TRNSF F0023TI9138122 
B/O EMPEROR AVIATION</t>
  </si>
  <si>
    <t>INWARD TRNSF F0023TI9144199
B/O AIR ART D.O.O</t>
  </si>
  <si>
    <t>OUT TRASF EB1908015830985 F023
F023TO9109818 
COMMISSION AND/OR SWIFT CHARGE</t>
  </si>
  <si>
    <t>OUT TRASF EB1908212424312 F023
F023TO9117832
LLC MASTER-AVIA POVITROFLOTSKI</t>
  </si>
  <si>
    <t>OUT TRASF EB1908212424312 F023
F023TO9117832
COMMISSION AND/OR SWIFT CHARGE</t>
  </si>
  <si>
    <t>F023TO9117832 FUNDS RETURNED
Y
Y</t>
  </si>
  <si>
    <t>OUT TRASF EB1908161252122 F023
F023TO9116514 SKY HANDLING LLC</t>
  </si>
  <si>
    <t>OUT TRASF EB1908161252122 F023
F023TO9116514COMMISSION AND/OR SWIFT CHARGE</t>
  </si>
  <si>
    <t>OUT TRASF EB1907032008692 F023
F023TO9093995 FUEL FOR YOU LTD</t>
  </si>
  <si>
    <t>OUT TRASF EB1908222906452 F023
F023TO9118565
FUEL FOR YOU LTD</t>
  </si>
  <si>
    <t>OUT TRASF EB1908222906452 F023
F023TO9118565
COMMISSION AND/OR SWIFT CHARGE</t>
  </si>
  <si>
    <t>INWARD TRNSF F0023TI9160161
B/O AIR ART D.O.O</t>
  </si>
  <si>
    <t>INWARD TRNSF F0023TI9157481
B/O B/O AIR ART D.O.O</t>
  </si>
  <si>
    <t>INWARD TRNSF F0023TI9157376
B/O AIR ART D.O.O</t>
  </si>
  <si>
    <t>INWARD TRNSF F0023TI9155987
B/O AIR ART D.O.O</t>
  </si>
  <si>
    <t>OUT TRASF EB1909059594787 F023
F023TO9126233
PENTON PUBLICATION</t>
  </si>
  <si>
    <t>OUT TRASF EB1909059594787 F023
F023TO9126233
COMMISSION AND/OR SWIFT CHARGE</t>
  </si>
  <si>
    <t>OUT TRASF EB1909038610630 F023 F023TO9124936
ATHANASIOS NIKOGLOU</t>
  </si>
  <si>
    <t>OUT TRASF EB1909038610630 F023 F023TO9124936
COMMISSION AND/OR SWIFT CHARGE</t>
  </si>
  <si>
    <t>OUT TRASF EB1909185314488 F023
F023TO9132344
COMMISSION AND/OR SWIFT CHARGE</t>
  </si>
  <si>
    <t>OUT TRASF EB1909185314488 F023
F023TO9132344 LUX COUNTRY LLC</t>
  </si>
  <si>
    <t>INWARD TRNSF F0023TI9168399 
B/O AIR ART D.O.O</t>
  </si>
  <si>
    <t>INWARD TRNSF F0023TI9168687 
B/O AIR ART D.O.O</t>
  </si>
  <si>
    <t>INWARD TRNSF F0023TI9173133
B/O AIR ART D.O.O</t>
  </si>
  <si>
    <t>INWARD TRNSF F0023TI9174139 
B/O AIR ART D.O.O</t>
  </si>
  <si>
    <t>INWARD TRNSF F0023TI9174139 
B/O IKAR LETALSTVO D.O.O. / INV10034</t>
  </si>
  <si>
    <t>INWARD TRNSF F0023TI9174346 
B/O AIR AR D.O.O</t>
  </si>
  <si>
    <t>INWARD TRNSF F0023TI9181236
B/O FALCKENBERGH AVIATION LIMI
/RFB/INVOICE 10221-JL DD</t>
  </si>
  <si>
    <t>INWARD TRNSF F0023TI9181251
B/O AIR ART D.O.O</t>
  </si>
  <si>
    <t>OUT TRASF EB1910181527165 F023
F023TO9148898
COMMISSION AND/OR SWIFT CHARGE</t>
  </si>
  <si>
    <t>F023TO9148898 FUNDS RETURNED
Y
Y</t>
  </si>
  <si>
    <t>OUT TRASF EB1910181527165 F023
F023TO9148898 
B/O UAB NORDIC AIRCRAFT SYSTE</t>
  </si>
  <si>
    <t>OUT TRASF EB1910295818377 F023
F023TO9153276
COMMISSION AND/OR SWIFT CHARGE</t>
  </si>
  <si>
    <t>OUT TRASF EB1910295818377 F023
F023TO9153276 FUEL FOR YOU LTD</t>
  </si>
  <si>
    <t>OUT TRASF EB1911061800481 F023
F023TO9160492
COMPANY DNIPROAVIASERVIS LTD</t>
  </si>
  <si>
    <t>OUT TRASF EB1911061800481 F023
F023TO9160492
COMMISSION AND/OR SWIFT CHARGE</t>
  </si>
  <si>
    <t>OUT TRASF EB1910171147888 F023
F023TO9148245 
WORLD FUEL SERVICES EUROPE LTD</t>
  </si>
  <si>
    <t>OUT TRASF EB1910171147888 F023
F023TO9148245 COMMISSION AND/OR SWIFT CHARGE</t>
  </si>
  <si>
    <t>OUT TRASF EB1911082708038 F023
F023TO9161748
GROUND HANDLING COMPANY TBILIS</t>
  </si>
  <si>
    <t>OUT TRASF EB1911082708038 F023
F023TO9161748
COMMISSION AND/OR SWIFT CHARGE</t>
  </si>
  <si>
    <t>OUT TRASF EB1910171147965 F023
F023TO9148279
AMIC UKRAINE CFI</t>
  </si>
  <si>
    <t>OUT TRASF EB1910171147965 F023
F023TO9148279
COMMISSION AND/OR SWIFT CHARGE</t>
  </si>
  <si>
    <t>OUT TRASF EB1911019477409 F023
F023TO9158683
LLC MASTER AVIA POVITROFLOTSKI</t>
  </si>
  <si>
    <t>OUT TRASF EB1911019477409 F023
F023TO9158683
COMMISSION AND/OR SWIFT CHARGE</t>
  </si>
  <si>
    <t>INWARD TRNSF F0023TI8133918 B/O ADRIA AIRWAYS D.O.O. PROFORMA 8538-09-JL</t>
  </si>
  <si>
    <t>OUT TRASF EB1909111975814 F023
F023TO9128594
CLICK AVIATION NETWORK DMCC</t>
  </si>
  <si>
    <t>OUT TRASF EB1909111975814 F023
F023TO9128594
COMMISSION AND/OR SWIFT CHARGE</t>
  </si>
  <si>
    <t>F023TO9063699 FUNDS RETURNED
Y
Y</t>
  </si>
  <si>
    <t>OUT TRANSFER FEE F023TO9063699
F023TO9063699
COMMISSION AND/OR SWIFT CHARGE</t>
  </si>
  <si>
    <t>F023TO9052243 FUNDS RETURNED
Y
Y</t>
  </si>
  <si>
    <t>OUT TRASF EB1810098856618 F023
F023TO8140041
LLC MASTER-AVIA POVITROFLOTSKI</t>
  </si>
  <si>
    <t>OUT TRASF EB1810098856618 F023
F023TO8140041
COMMISSION AND/OR SWIFT CHARGE</t>
  </si>
  <si>
    <t>OUT TRASF EB1909270200394 F023
F023TO9137321 LLC OKKO AVIA</t>
  </si>
  <si>
    <t>OUT TRASF EB1909270200394 F023
F023TO9137321
COMMISSION AND/OR SWIFT CHARGE</t>
  </si>
  <si>
    <t>INWARD TRNSF F0023TI9139237
B/O TRANSAIR BEDARFSFLUGUNTERNEHMEN // 9799</t>
  </si>
  <si>
    <t>F023TO9106392 FUNDS RETURNED
Y
Y</t>
  </si>
  <si>
    <t>OUT TRASF EB1908222906443 F023
F023TO9118559
LLC OKKO AVIA</t>
  </si>
  <si>
    <t>OUT TRASF EB1908222906443 F023
F023TO9118559
COMMISSION AND/OR SWIFT CHARGE</t>
  </si>
  <si>
    <t>OUT TRASF EB1907292739790 F023
F023TO9106380 LLC OKKO AVIA</t>
  </si>
  <si>
    <t>OUT TRASF EB1907292739790 F023
F023TO9106380
COMMISSION AND/OR SWIFT CHARGE</t>
  </si>
  <si>
    <t>OUT TRASF EB1901224248202 F023
F023TO9008611
COMMISSION AND/OR SWIFT CHARGE</t>
  </si>
  <si>
    <t>OUT TRASF EB1812053435833 F023
F023TO8169399
COMMISSION AND/OR SWIFT CHARGE</t>
  </si>
  <si>
    <t>OUT TRASF EB1808228769005 F023
F023TO8115002
STATE ENTERPRISE BORYSPIL INTE</t>
  </si>
  <si>
    <t>OUT TRASF EB1907010955423 F023
F023TO9092793 AEROPORT SERVICE SRL</t>
  </si>
  <si>
    <r>
      <rPr>
        <b/>
        <sz val="8"/>
        <rFont val="Helvetica"/>
        <family val="2"/>
      </rPr>
      <t>Service Charges
STATEMENT FEE - OCTOBER 2019</t>
    </r>
  </si>
  <si>
    <r>
      <rPr>
        <b/>
        <sz val="8"/>
        <rFont val="Helvetica"/>
        <family val="2"/>
      </rPr>
      <t>INWARD TRNSF F0023TI9190481 B/O GLOBAL JET AUSTRIA GMBH 10184-JL 10180-JL 10183-JL 101</t>
    </r>
  </si>
  <si>
    <r>
      <rPr>
        <b/>
        <sz val="8"/>
        <rFont val="Helvetica"/>
        <family val="2"/>
      </rPr>
      <t>INWARD TRNSF F0023TI9190482
B/O AIR ALSIE A/S
AIR ALSIE INVOICE 10235-JL</t>
    </r>
  </si>
  <si>
    <r>
      <rPr>
        <b/>
        <sz val="8"/>
        <rFont val="Helvetica"/>
        <family val="2"/>
      </rPr>
      <t>INWARD TRNSF F0023TI9190458 B/O PRINCE AVIATION DOO BEOGRA INVOICE 10230-JL INVOICE 10250</t>
    </r>
  </si>
  <si>
    <r>
      <rPr>
        <b/>
        <sz val="8"/>
        <rFont val="Helvetica"/>
        <family val="2"/>
      </rPr>
      <t>OUT TRASF EB1911019480698 F023
F023TO9157743
WORLD FUEL SERVICES EUROPE LTD</t>
    </r>
  </si>
  <si>
    <r>
      <rPr>
        <b/>
        <sz val="8"/>
        <rFont val="Helvetica"/>
        <family val="2"/>
      </rPr>
      <t>OUT TRASF EB1911019480698 F023
F023TO9157743
COMMISSION AND/OR SWIFT CHARGE</t>
    </r>
  </si>
  <si>
    <r>
      <rPr>
        <b/>
        <sz val="8"/>
        <rFont val="Helvetica"/>
        <family val="2"/>
      </rPr>
      <t>OUT TRASF EB1911124105798 F023
F023TO9163495 LUX COUNTRY LLC</t>
    </r>
  </si>
  <si>
    <r>
      <rPr>
        <b/>
        <sz val="8"/>
        <rFont val="Helvetica"/>
        <family val="2"/>
      </rPr>
      <t>OUT TRASF EB1911124105798 F023
F023TO9163495
COMMISSION AND/OR SWIFT CHARGE</t>
    </r>
  </si>
  <si>
    <r>
      <rPr>
        <b/>
        <sz val="8"/>
        <rFont val="Helvetica"/>
        <family val="2"/>
      </rPr>
      <t>OUT TRASF EB1911145090398 F023
F023TO9164729 LLC OKKO AVIA</t>
    </r>
  </si>
  <si>
    <r>
      <rPr>
        <b/>
        <sz val="8"/>
        <rFont val="Helvetica"/>
        <family val="2"/>
      </rPr>
      <t>OUT TRASF EB1911145090398 F023
F023TO9164729
COMMISSION AND/OR SWIFT CHARGE</t>
    </r>
  </si>
  <si>
    <r>
      <rPr>
        <b/>
        <sz val="8"/>
        <rFont val="Helvetica"/>
        <family val="2"/>
      </rPr>
      <t>OUT TRASF EB1911019490266 F023
F023TO9157837
LIMITED LIABILITY MERCURE HOTE</t>
    </r>
  </si>
  <si>
    <r>
      <rPr>
        <b/>
        <sz val="8"/>
        <rFont val="Helvetica"/>
        <family val="2"/>
      </rPr>
      <t>OUT TRASF EB1911019490266 F023
F023TO9157837
COMMISSION AND/OR SWIFT CHARGE</t>
    </r>
  </si>
  <si>
    <r>
      <rPr>
        <b/>
        <sz val="8"/>
        <rFont val="Helvetica"/>
        <family val="2"/>
      </rPr>
      <t>OUT TRASF EB1911019500571 F023
F023TO9157846
STATE ENTERPRISE BORYSPIL INTE</t>
    </r>
  </si>
  <si>
    <r>
      <rPr>
        <b/>
        <sz val="8"/>
        <rFont val="Helvetica"/>
        <family val="2"/>
      </rPr>
      <t>OUT TRASF EB1911019500571 F023
F023TO9157846
COMMISSION AND/OR SWIFT CHARGE</t>
    </r>
  </si>
  <si>
    <t>INWARD TRNSF F0023TI9192445 B/O PRINCE AVIATION DOO BEOGRA INVOICE 10264-JL INVOICE 10259</t>
  </si>
  <si>
    <t>INWARD TRNSF F0023TI9192528 B/O
AIR ART D.O.O</t>
  </si>
  <si>
    <r>
      <rPr>
        <b/>
        <sz val="8"/>
        <rFont val="Helvetica"/>
        <family val="2"/>
      </rPr>
      <t>INWARD TRNSF F0023TI9195108
B/O DC AVIATION LTD 10233-JL-10217-JL</t>
    </r>
  </si>
  <si>
    <r>
      <rPr>
        <b/>
        <sz val="8"/>
        <rFont val="Helvetica"/>
        <family val="2"/>
      </rPr>
      <t>OUT TRASF EB1911051135603 F023
F023TO9159548 SKY HANDLING LLC</t>
    </r>
  </si>
  <si>
    <r>
      <rPr>
        <b/>
        <sz val="8"/>
        <rFont val="Helvetica"/>
        <family val="2"/>
      </rPr>
      <t>OUT TRASF EB1911051135603 F023
F023TO9159548
COMMISSION AND/OR SWIFT CHARGE</t>
    </r>
  </si>
  <si>
    <r>
      <rPr>
        <b/>
        <sz val="8"/>
        <rFont val="Helvetica"/>
        <family val="2"/>
      </rPr>
      <t>INWARD TRNSF F0023TI9196036
B/O JET AVIATION BUSINESS JETS 00096000018880004044537</t>
    </r>
  </si>
  <si>
    <r>
      <rPr>
        <b/>
        <sz val="8"/>
        <rFont val="Helvetica"/>
        <family val="2"/>
      </rPr>
      <t>INWARD TRNSF F0023TI9196184
B/O AIR HAMBURG
10234-JL USD 3.996,36 10239-JL</t>
    </r>
  </si>
  <si>
    <r>
      <rPr>
        <b/>
        <sz val="8"/>
        <rFont val="Helvetica"/>
        <family val="2"/>
      </rPr>
      <t>INWARD TRNSF F0023TI9196343 B/O AIR SWISSLION RD D.O.O. BE INV//10236-JL</t>
    </r>
  </si>
  <si>
    <r>
      <rPr>
        <b/>
        <sz val="8"/>
        <rFont val="Helvetica"/>
        <family val="2"/>
      </rPr>
      <t>INWARD TRNSF F0023TI9195228
B/O UAB  KLASJET
overdue invoices</t>
    </r>
  </si>
  <si>
    <r>
      <rPr>
        <b/>
        <sz val="8"/>
        <rFont val="Helvetica"/>
        <family val="2"/>
      </rPr>
      <t>OUT TRASF EB1911061798710 F023
F023TO9160489 COMPANY SKY SERVICE</t>
    </r>
  </si>
  <si>
    <r>
      <rPr>
        <b/>
        <sz val="8"/>
        <rFont val="Helvetica"/>
        <family val="2"/>
      </rPr>
      <t>OUT TRASF EB1911061798710 F023
F023TO9160489
COMMISSION AND/OR SWIFT CHARGE</t>
    </r>
  </si>
  <si>
    <r>
      <rPr>
        <b/>
        <sz val="8"/>
        <rFont val="Helvetica"/>
        <family val="2"/>
      </rPr>
      <t>OUT TRASF EB1911061803076 F023
F023TO9160497 ATHANASIOS NIKOGLOU</t>
    </r>
  </si>
  <si>
    <r>
      <rPr>
        <b/>
        <sz val="8"/>
        <rFont val="Helvetica"/>
        <family val="2"/>
      </rPr>
      <t>OUT TRASF EB1911061803076 F023
F023TO9160497
COMMISSION AND/OR SWIFT CHARGE</t>
    </r>
  </si>
  <si>
    <r>
      <rPr>
        <b/>
        <sz val="8"/>
        <rFont val="Helvetica"/>
        <family val="2"/>
      </rPr>
      <t>INWARD TRNSF F0023TI9197025
B/O CTR GROUP A.S. INVOICE NO. 10257-JL</t>
    </r>
  </si>
  <si>
    <r>
      <rPr>
        <b/>
        <sz val="8"/>
        <rFont val="Helvetica"/>
        <family val="2"/>
      </rPr>
      <t>INWARD TRNSF F0023TI9197261 B/O GLOBAL JET AUSTRIA GMBH 10231-JL 10227-JL 10252-JL 102</t>
    </r>
  </si>
  <si>
    <r>
      <rPr>
        <b/>
        <sz val="8"/>
        <rFont val="Helvetica"/>
        <family val="2"/>
      </rPr>
      <t>INWARD TRNSF F0023TI9197340 B/O PRINCE AVIATION DOO BEOGRA INVOICE 10268-JL</t>
    </r>
  </si>
  <si>
    <r>
      <rPr>
        <b/>
        <sz val="8"/>
        <rFont val="Helvetica"/>
        <family val="2"/>
      </rPr>
      <t>OUT TRASF EB1911196989035 F023
F023TO9167396 MASTER AVIA LLC</t>
    </r>
  </si>
  <si>
    <r>
      <rPr>
        <b/>
        <sz val="8"/>
        <rFont val="Helvetica"/>
        <family val="2"/>
      </rPr>
      <t>OUT TRASF EB1911196989035 F023
F023TO9167396
COMMISSION AND/OR SWIFT CHARGE</t>
    </r>
  </si>
  <si>
    <r>
      <rPr>
        <b/>
        <sz val="8"/>
        <rFont val="Helvetica"/>
        <family val="2"/>
      </rPr>
      <t>INWARD TRNSF F0023TI9199101
B/O MHS AVIATION GMBH INVOICE 10134-JL,10139-JL,1015</t>
    </r>
  </si>
  <si>
    <r>
      <rPr>
        <b/>
        <sz val="8"/>
        <rFont val="Helvetica"/>
        <family val="2"/>
      </rPr>
      <t>INWARD TRNSF F0023TI9198197
B/O AIR ALSIE A/S
AIR ALSIE INVOICE 10242-JL</t>
    </r>
  </si>
  <si>
    <r>
      <rPr>
        <b/>
        <sz val="8"/>
        <rFont val="Helvetica"/>
        <family val="2"/>
      </rPr>
      <t>INWARD TRNSF F0023TI9199154 B/O AIR SWISSLION RD D.O.O. BE INV//10269-JL</t>
    </r>
  </si>
  <si>
    <r>
      <rPr>
        <b/>
        <sz val="8"/>
        <rFont val="Helvetica"/>
        <family val="2"/>
      </rPr>
      <t>INWARD TRNSF F0023TI9198198
B/O ELITE JET S R O INV 10223-JL</t>
    </r>
  </si>
  <si>
    <r>
      <rPr>
        <b/>
        <sz val="8"/>
        <rFont val="Helvetica"/>
        <family val="2"/>
      </rPr>
      <t>INWARD TRNSF F0023TI9200093 B/O EMPIRE AVIATION GROUP FZCO INV.NO.10254.JL</t>
    </r>
  </si>
  <si>
    <t>INWARD TRNSF F0023TI9200062
B/O SMARTWINGS, A.S. 10214JL</t>
  </si>
  <si>
    <t>INWARD TRNSF F0023TI9200455
B/O SMARTWINGS, A.S. 10265JL</t>
  </si>
  <si>
    <r>
      <rPr>
        <b/>
        <sz val="8"/>
        <rFont val="Helvetica"/>
        <family val="2"/>
      </rPr>
      <t>INWARD TRNSF F0023TI9200593 B/O OSOO SKY KG AIRLINES FUELING AT UKLL ACC. TO INVOIC</t>
    </r>
  </si>
  <si>
    <r>
      <rPr>
        <b/>
        <sz val="8"/>
        <rFont val="Helvetica"/>
        <family val="2"/>
      </rPr>
      <t>INWARD TRNSF F0023TI9200272
B/O IKAR LETALSTVO, PREVOZI, D
/INV/10034-AD</t>
    </r>
  </si>
  <si>
    <r>
      <rPr>
        <b/>
        <sz val="8"/>
        <rFont val="Helvetica"/>
        <family val="2"/>
      </rPr>
      <t>INWARD TRNSF F0023TI9201149
B/O UAB  KLASJET
overdue invoices</t>
    </r>
  </si>
  <si>
    <r>
      <rPr>
        <b/>
        <sz val="8"/>
        <rFont val="Helvetica"/>
        <family val="2"/>
      </rPr>
      <t>INWARD TRNSF F0023TI9201229 B/O PRINCE AVIATION DOO BEOGRA INVOICE 10282-JL</t>
    </r>
  </si>
  <si>
    <r>
      <rPr>
        <b/>
        <sz val="8"/>
        <rFont val="Helvetica"/>
        <family val="2"/>
      </rPr>
      <t>INWARD TRNSF F0023TI9201638
B/O FLYING SERVICE NV 10215-JL</t>
    </r>
  </si>
  <si>
    <r>
      <rPr>
        <b/>
        <sz val="8"/>
        <rFont val="Helvetica"/>
        <family val="2"/>
      </rPr>
      <t>INWARD TRNSF F0023TI9202775
B/O DANA AIRLINES LTD HANDLING CHARGES FOR BKI  INV</t>
    </r>
  </si>
  <si>
    <r>
      <rPr>
        <b/>
        <sz val="8"/>
        <rFont val="Helvetica"/>
        <family val="2"/>
      </rPr>
      <t>INWARD TRNSF F0023TI9202796
B/O JUNG SKY D.O.O.
INVOICE 10284-JL 30.00 FEE DED</t>
    </r>
  </si>
  <si>
    <r>
      <rPr>
        <b/>
        <sz val="8"/>
        <rFont val="Helvetica"/>
        <family val="2"/>
      </rPr>
      <t>INWARD TRNSF F0023TI9202797
B/O DC AVIATION GMBH NO.10226-JL /23.10.2019</t>
    </r>
  </si>
  <si>
    <r>
      <rPr>
        <b/>
        <sz val="8"/>
        <rFont val="Helvetica"/>
        <family val="2"/>
      </rPr>
      <t>INWARD TRNSF F0023TI9202810
B/O DC AVIATION LTD 10261-JL-10261-AD</t>
    </r>
  </si>
  <si>
    <r>
      <rPr>
        <b/>
        <sz val="8"/>
        <rFont val="Helvetica"/>
        <family val="2"/>
      </rPr>
      <t>INWARD TRNSF F0023TI9202820
B/O TIME AIR, S.R.O. 10270</t>
    </r>
  </si>
  <si>
    <r>
      <rPr>
        <b/>
        <sz val="8"/>
        <rFont val="Helvetica"/>
        <family val="2"/>
      </rPr>
      <t>OUT TRASF EB1911218118545 F023
F023TO9168813 LUX COUNTRY LLC</t>
    </r>
  </si>
  <si>
    <r>
      <rPr>
        <b/>
        <sz val="8"/>
        <rFont val="Helvetica"/>
        <family val="2"/>
      </rPr>
      <t>OUT TRASF EB1911218118545 F023
F023TO9168813
COMMISSION AND/OR SWIFT CHARGE</t>
    </r>
  </si>
  <si>
    <t>OUT TRASF EB1911197071519 F023
F023TO9167233 AMIC UKRAINE CFI</t>
  </si>
  <si>
    <t>OUT TRASF EB1911197071519 F023
F023TO9167233
COMMISSION AND/OR SWIFT CHARGE</t>
  </si>
  <si>
    <r>
      <rPr>
        <b/>
        <sz val="8"/>
        <rFont val="Helvetica"/>
        <family val="2"/>
      </rPr>
      <t>INWARD TRNSF F0023TI9203932
B/O JUNG SKY D.O.O.
INVOICE 10290-JL 30.00 FEE DED</t>
    </r>
  </si>
  <si>
    <r>
      <rPr>
        <b/>
        <sz val="8"/>
        <rFont val="Helvetica"/>
        <family val="2"/>
      </rPr>
      <t>INWARD TRNSF F0023TI9204643
B/O JETSERVICENL B.V. INVOICE 9950-08-JL 4.00 FEE</t>
    </r>
  </si>
  <si>
    <r>
      <rPr>
        <b/>
        <sz val="8"/>
        <rFont val="Helvetica"/>
        <family val="2"/>
      </rPr>
      <t>INWARD TRNSF F0023TI9203933 B/O PRINCE AVIATION DOO BEOGRA INVOICE 10302-JL INVOICE 10303</t>
    </r>
  </si>
  <si>
    <r>
      <rPr>
        <b/>
        <sz val="8"/>
        <rFont val="Helvetica"/>
        <family val="2"/>
      </rPr>
      <t>INWARD TRNSF F0023TI9203951
B/O SMARTWINGS, A.S. 10265CN,10265JL,10296JL</t>
    </r>
  </si>
  <si>
    <t>OUT TRASF EB1911197071534 F023
F023TO9167267
STATE ENTERPRISE BORYSPIL INTE</t>
  </si>
  <si>
    <r>
      <rPr>
        <b/>
        <sz val="8"/>
        <rFont val="Helvetica"/>
        <family val="2"/>
      </rPr>
      <t>OUT TRASF EB1911197071534 F023
F023TO9167267
COMMISSION AND/OR SWIFT CHARGE</t>
    </r>
  </si>
  <si>
    <r>
      <rPr>
        <b/>
        <sz val="8"/>
        <rFont val="Helvetica"/>
        <family val="2"/>
      </rPr>
      <t>OUT TRASF EB1912024800578 F023
F023TO9177566 MASTER AVIA LLC</t>
    </r>
  </si>
  <si>
    <r>
      <rPr>
        <b/>
        <sz val="8"/>
        <rFont val="Helvetica"/>
        <family val="2"/>
      </rPr>
      <t>OUT TRASF EB1912024800578 F023
F023TO9177566
COMMISSION AND/OR SWIFT CHARGE</t>
    </r>
  </si>
  <si>
    <t>INWARD TRNSF F0023TI9204181
AIR ART D.O.O</t>
  </si>
  <si>
    <r>
      <rPr>
        <b/>
        <sz val="8"/>
        <rFont val="Helvetica"/>
        <family val="2"/>
      </rPr>
      <t>OUT TRASF EB1911207654209 F023
F023TO9168205
OKP MIZHNARODNIY AEROPORT RIVN</t>
    </r>
  </si>
  <si>
    <r>
      <rPr>
        <b/>
        <sz val="8"/>
        <rFont val="Helvetica"/>
        <family val="2"/>
      </rPr>
      <t>OUT TRASF EB1911207654209 F023
F023TO9168205
COMMISSION AND/OR SWIFT CHARGE</t>
    </r>
  </si>
  <si>
    <r>
      <rPr>
        <b/>
        <sz val="8"/>
        <rFont val="Helvetica"/>
        <family val="2"/>
      </rPr>
      <t>INWARD TRNSF F0023TI9204493
B/O ELITAVIA MALTA LIMITED
/RFU/OJETS</t>
    </r>
  </si>
  <si>
    <r>
      <rPr>
        <b/>
        <sz val="8"/>
        <rFont val="Helvetica"/>
        <family val="2"/>
      </rPr>
      <t>INWARD TRNSF F0023TI9206512 B/O JET AVIATION BUSINESS JETS 00096000020320004044537</t>
    </r>
  </si>
  <si>
    <r>
      <rPr>
        <b/>
        <sz val="8"/>
        <rFont val="Helvetica"/>
        <family val="2"/>
      </rPr>
      <t>INWARD TRNSF F0023TI9207176
B/O DC AVIATION LTD 10276-JL</t>
    </r>
  </si>
  <si>
    <t>INWARD TRNSF F0023TI9206913 B/O
AIR ART D.O.O</t>
  </si>
  <si>
    <t>INWARD TRNSF F0023TI9207122 B/O
AIR ART D.O.O</t>
  </si>
  <si>
    <r>
      <rPr>
        <b/>
        <sz val="8"/>
        <rFont val="Helvetica"/>
        <family val="2"/>
      </rPr>
      <t>INWARD TRNSF F0023TI9207671
B/O DC AVIATION GMBH NO.10188-JL /9.10.2019</t>
    </r>
  </si>
  <si>
    <t>INWARD TRNSF F0023TI9207694 B/O
AIR ART D.O.O</t>
  </si>
  <si>
    <t>INWARD TRNSF F0023TI9208544
B/O QUEEN AIR S.R.O. INVOICE NO 10305-JL</t>
  </si>
  <si>
    <r>
      <rPr>
        <b/>
        <sz val="8"/>
        <rFont val="Helvetica"/>
        <family val="2"/>
      </rPr>
      <t>INWARD TRNSF F0023TI9208647 B/O PRINCE AVIATION DOO BEOGRA INVOICE 10293-JL</t>
    </r>
  </si>
  <si>
    <r>
      <rPr>
        <b/>
        <sz val="8"/>
        <rFont val="Helvetica"/>
        <family val="2"/>
      </rPr>
      <t>INWARD TRNSF F0023TI9209687 B/O TRANSAVIA FLUGBETRIEBSGESE INVOICE 10317-JL.</t>
    </r>
  </si>
  <si>
    <r>
      <rPr>
        <b/>
        <sz val="8"/>
        <rFont val="Helvetica"/>
        <family val="2"/>
      </rPr>
      <t>INWARD TRNSF F0023TI9210793
B/O JUNG SKY D.O.O.
INVOICE 10304-JL 25.00 FEE DED</t>
    </r>
  </si>
  <si>
    <r>
      <rPr>
        <b/>
        <sz val="8"/>
        <rFont val="Helvetica"/>
        <family val="2"/>
      </rPr>
      <t>INWARD TRNSF F0023TI9216039
B/O DC AVIATION GMBH NO.10171-JL /8.10.2019</t>
    </r>
  </si>
  <si>
    <t>Service Charges
STATEMENT FEE - NOVEMBER 2019</t>
  </si>
  <si>
    <r>
      <rPr>
        <b/>
        <sz val="8"/>
        <rFont val="Helvetica"/>
        <family val="2"/>
      </rPr>
      <t>INWARD TRNSF F0023TI9215832 B/O PRINCE AVIATION DOO BEOGRA 10329-JL 10328-JL 10293-AD</t>
    </r>
  </si>
  <si>
    <r>
      <rPr>
        <b/>
        <sz val="8"/>
        <rFont val="Helvetica"/>
        <family val="2"/>
      </rPr>
      <t>INWARD TRNSF F0023TI9217762
B/O DC AVIATION LTD 10294-JL</t>
    </r>
  </si>
  <si>
    <r>
      <rPr>
        <b/>
        <sz val="8"/>
        <rFont val="Helvetica"/>
        <family val="2"/>
      </rPr>
      <t>INWARD TRNSF F0023TI9215804
B/O CTR GROUP A.S. INVOICE NO. 10312-JL</t>
    </r>
  </si>
  <si>
    <r>
      <rPr>
        <b/>
        <sz val="8"/>
        <rFont val="Helvetica"/>
        <family val="2"/>
      </rPr>
      <t>OUT TRASF EB1912130439929 F023
F023TO9184753 MASTER AVIA LLC</t>
    </r>
  </si>
  <si>
    <r>
      <rPr>
        <b/>
        <sz val="8"/>
        <rFont val="Helvetica"/>
        <family val="2"/>
      </rPr>
      <t>OUT TRASF EB1912130439929 F023
F023TO9184753
COMMISSION AND/OR SWIFT CHARGE</t>
    </r>
  </si>
  <si>
    <r>
      <rPr>
        <b/>
        <sz val="8"/>
        <rFont val="Helvetica"/>
        <family val="2"/>
      </rPr>
      <t>OUT TRASF EB1912130612909 F023
F023TO9185724 MASTER AVIA LLC</t>
    </r>
  </si>
  <si>
    <r>
      <rPr>
        <b/>
        <sz val="8"/>
        <rFont val="Helvetica"/>
        <family val="2"/>
      </rPr>
      <t>OUT TRASF EB1912130612909 F023
F023TO9185724
COMMISSION AND/OR SWIFT CHARGE</t>
    </r>
  </si>
  <si>
    <r>
      <rPr>
        <b/>
        <sz val="8"/>
        <rFont val="Helvetica"/>
        <family val="2"/>
      </rPr>
      <t>OUT TRASF EB1912204694818 F023
F023TO9190014 COMPANY SKY SERVICE</t>
    </r>
  </si>
  <si>
    <t>OUT TRASF EB1912204694818 F023
F023TO9190014
COMMISSION AND/OR SWIFT CHARGE</t>
  </si>
  <si>
    <t>OUT TRASF EB1912204694881 F023
F023TO9190023
FLIGHT SOLUTIONS SP ZOO</t>
  </si>
  <si>
    <t>OUT TRASF EB1912204694881 F023
F023TO9190023
COMMISSION AND/OR SWIFT CHARGE</t>
  </si>
  <si>
    <r>
      <rPr>
        <b/>
        <sz val="8"/>
        <rFont val="Helvetica"/>
        <family val="2"/>
      </rPr>
      <t>INWARD TRNSF F0023TI9218326
B/O GLOBAL JET AUSTRIA GMBH 10281-JL 10231-AD 10280-JL</t>
    </r>
  </si>
  <si>
    <r>
      <rPr>
        <b/>
        <sz val="8"/>
        <rFont val="Helvetica"/>
        <family val="2"/>
      </rPr>
      <t>INWARD TRNSF F0023TI9218334
B/O AIR ALSIE A/S
AIR ALSIE INVOICE 10313-JL</t>
    </r>
  </si>
  <si>
    <t>F023TO9167233 FUNDS RETURNED
Y
Y</t>
  </si>
  <si>
    <r>
      <rPr>
        <b/>
        <sz val="8"/>
        <rFont val="Helvetica"/>
        <family val="2"/>
      </rPr>
      <t>INWARD TRNSF F0023TI9222563 B/O AIR SWISSLION RD D.O.O. BE INV//10019-AD, 9625-AD</t>
    </r>
  </si>
  <si>
    <r>
      <rPr>
        <b/>
        <sz val="8"/>
        <rFont val="Helvetica"/>
        <family val="2"/>
      </rPr>
      <t>OUT TRASF EB1912056930594 F023
F023TO9179575 UZGORODSKI AIRLINES LTD</t>
    </r>
  </si>
  <si>
    <r>
      <rPr>
        <b/>
        <sz val="8"/>
        <rFont val="Helvetica"/>
        <family val="2"/>
      </rPr>
      <t>OUT TRASF EB1912056930594 F023
F023TO9179575
COMMISSION AND/OR SWIFT CHARGE</t>
    </r>
  </si>
  <si>
    <r>
      <rPr>
        <b/>
        <sz val="8"/>
        <rFont val="Helvetica"/>
        <family val="2"/>
      </rPr>
      <t>INWARD TRNSF F0023TI9223748
B/O JUNG SKY D.O.O.
INVOICE 10339-JL 30.00 FEE DED</t>
    </r>
  </si>
  <si>
    <r>
      <rPr>
        <b/>
        <sz val="8"/>
        <rFont val="Helvetica"/>
        <family val="2"/>
      </rPr>
      <t>INWARD TRNSF F0023TI9223734
B/O DC AVIATION GMBH
SEE PAYMENT ADVICE NOTE 201950</t>
    </r>
  </si>
  <si>
    <r>
      <rPr>
        <b/>
        <sz val="8"/>
        <rFont val="Helvetica"/>
        <family val="2"/>
      </rPr>
      <t>OUT TRASF EB1912067237437 F023
F023TO9179958 LUX COUNTRY LLC</t>
    </r>
  </si>
  <si>
    <r>
      <rPr>
        <b/>
        <sz val="8"/>
        <rFont val="Helvetica"/>
        <family val="2"/>
      </rPr>
      <t>OUT TRASF EB1912067237437 F023
F023TO9179958
COMMISSION AND/OR SWIFT CHARGE</t>
    </r>
  </si>
  <si>
    <t>INWARD TRNSF F0023TI9225549 B/O AIR SWISSLION RD D.O.O. BE INV//10350-JL 10348-JL</t>
  </si>
  <si>
    <t>INWARD TRNSF F0023TI9225944
B/O FALCKENBERGH AVIATION LIMI
/RFB/INVOICE 10333-JL</t>
  </si>
  <si>
    <r>
      <rPr>
        <b/>
        <sz val="8"/>
        <rFont val="Helvetica"/>
        <family val="2"/>
      </rPr>
      <t>OUT TRASF EB1912108721404 F023
F023TO9181752
STATE ENTERPRISE BORYSPIL INTE</t>
    </r>
  </si>
  <si>
    <r>
      <rPr>
        <b/>
        <sz val="8"/>
        <rFont val="Helvetica"/>
        <family val="2"/>
      </rPr>
      <t>OUT TRASF EB1912108721404 F023
F023TO9181752
COMMISSION AND/OR SWIFT CHARGE</t>
    </r>
  </si>
  <si>
    <r>
      <rPr>
        <b/>
        <sz val="8"/>
        <rFont val="Helvetica"/>
        <family val="2"/>
      </rPr>
      <t>INWARD TRNSF F0023TI9226985
B/O ELITE JET S R O INV 10336-JL</t>
    </r>
  </si>
  <si>
    <r>
      <rPr>
        <b/>
        <sz val="8"/>
        <rFont val="Helvetica"/>
        <family val="2"/>
      </rPr>
      <t>INWARD TRNSF F0023TI9227741
B/O AVB 2012
INVOICE 10323-JL 25/11/2019</t>
    </r>
  </si>
  <si>
    <r>
      <rPr>
        <b/>
        <sz val="8"/>
        <rFont val="Helvetica"/>
        <family val="2"/>
      </rPr>
      <t>INWARD TRNSF F0023TI9227756 B/O JET AVIATION BUSINESS JETS 00096000021370004044537</t>
    </r>
  </si>
  <si>
    <r>
      <rPr>
        <b/>
        <sz val="8"/>
        <rFont val="Helvetica"/>
        <family val="2"/>
      </rPr>
      <t>OUT TRASF EB1912120089621 F023
F023TO9184099 SKY HANDLING LLC</t>
    </r>
  </si>
  <si>
    <r>
      <rPr>
        <b/>
        <sz val="8"/>
        <rFont val="Helvetica"/>
        <family val="2"/>
      </rPr>
      <t>OUT TRASF EB1912120089621 F023
F023TO9184099
COMMISSION AND/OR SWIFT CHARGE</t>
    </r>
  </si>
  <si>
    <r>
      <rPr>
        <b/>
        <sz val="8"/>
        <rFont val="Helvetica"/>
        <family val="2"/>
      </rPr>
      <t>INWARD TRNSF F0023TI9231673
B/O DC AVIATION LTD 10316-JL</t>
    </r>
  </si>
  <si>
    <r>
      <rPr>
        <b/>
        <sz val="8"/>
        <rFont val="Helvetica"/>
        <family val="2"/>
      </rPr>
      <t>OUT TRASF EB1912300134781 F023
F023TO9195508 MASTER AVIA LLC</t>
    </r>
  </si>
  <si>
    <r>
      <rPr>
        <b/>
        <sz val="8"/>
        <rFont val="Helvetica"/>
        <family val="2"/>
      </rPr>
      <t>OUT TRASF EB1912300134781 F023
F023TO9195508
COMMISSION AND/OR SWIFT CHARGE</t>
    </r>
  </si>
  <si>
    <r>
      <rPr>
        <b/>
        <sz val="8"/>
        <rFont val="Helvetica"/>
        <family val="2"/>
      </rPr>
      <t>INWARD TRNSF F0023TI9231656 B/O AMC AVIATION SPOLKA Z OGRA 10359-JL 10358-JL</t>
    </r>
  </si>
  <si>
    <r>
      <rPr>
        <b/>
        <sz val="8"/>
        <rFont val="Helvetica"/>
        <family val="2"/>
      </rPr>
      <t>INWARD TRNSF F0023TI9231693
B/O MPC AIR D.O.O. 10366-JL</t>
    </r>
  </si>
  <si>
    <r>
      <rPr>
        <b/>
        <sz val="8"/>
        <rFont val="Helvetica"/>
        <family val="2"/>
      </rPr>
      <t>INWARD TRNSF F0023TI9231784 B/O PRINCE AVIATION DOO BEOGRA INVOICE 10357-JL</t>
    </r>
  </si>
  <si>
    <r>
      <rPr>
        <b/>
        <sz val="8"/>
        <rFont val="Helvetica"/>
        <family val="2"/>
      </rPr>
      <t>INWARD TRNSF F0023TI9233257 B/O EMPIRE AVIATION GROUP FZCO INV.NO.1054AD</t>
    </r>
  </si>
  <si>
    <r>
      <rPr>
        <b/>
        <sz val="8"/>
        <rFont val="Helvetica"/>
        <family val="2"/>
      </rPr>
      <t>OUT TRASF EB1912236338455 F023
F023TO9191266 LUX COUNTRY LLC</t>
    </r>
  </si>
  <si>
    <r>
      <rPr>
        <b/>
        <sz val="8"/>
        <rFont val="Helvetica"/>
        <family val="2"/>
      </rPr>
      <t>OUT TRASF EB1912236338455 F023
F023TO9191266
COMMISSION AND/OR SWIFT CHARGE</t>
    </r>
  </si>
  <si>
    <r>
      <rPr>
        <b/>
        <sz val="8"/>
        <rFont val="Helvetica"/>
        <family val="2"/>
      </rPr>
      <t>OUT TRASF EB1912204688911 F023
F023TO9190008 AS GROUP LTD</t>
    </r>
  </si>
  <si>
    <r>
      <rPr>
        <b/>
        <sz val="8"/>
        <rFont val="Helvetica"/>
        <family val="2"/>
      </rPr>
      <t>OUT TRASF EB1912204688911 F023
F023TO9190008
COMMISSION AND/OR SWIFT CHARGE</t>
    </r>
  </si>
  <si>
    <t>INWARD TRNSF F0023TI9233211 B/O 
AIR ART D.O.O</t>
  </si>
  <si>
    <r>
      <rPr>
        <b/>
        <sz val="8"/>
        <rFont val="Helvetica"/>
        <family val="2"/>
      </rPr>
      <t>INWARD TRNSF F0023TI9233261 B/O GLOBAL JET AUSTRIA GMBH 10326-JL 10327-JL</t>
    </r>
  </si>
  <si>
    <r>
      <rPr>
        <b/>
        <sz val="8"/>
        <rFont val="Helvetica"/>
        <family val="2"/>
      </rPr>
      <t>INWARD TRNSF F0023TI9233245 B/O AIR TASKING SERVICE DORTMU INVOICE 10315 JL / CORRESPONDE</t>
    </r>
  </si>
  <si>
    <r>
      <rPr>
        <b/>
        <sz val="8"/>
        <rFont val="Helvetica"/>
        <family val="2"/>
      </rPr>
      <t>OUT TRASF EB1912172210185 F023
F023TO9186493
STATE ENTERPRISE INTERNATIONAL</t>
    </r>
  </si>
  <si>
    <r>
      <rPr>
        <b/>
        <sz val="8"/>
        <rFont val="Helvetica"/>
        <family val="2"/>
      </rPr>
      <t>OUT TRASF EB1912172210185 F023
F023TO9186493
COMMISSION AND/OR SWIFT CHARGE</t>
    </r>
  </si>
  <si>
    <r>
      <rPr>
        <b/>
        <sz val="8"/>
        <rFont val="Helvetica"/>
        <family val="2"/>
      </rPr>
      <t>OUT TRASF EB1912172213129 F023
F023TO9186508
NEW SYSTEMS AM LLC</t>
    </r>
  </si>
  <si>
    <r>
      <rPr>
        <b/>
        <sz val="8"/>
        <rFont val="Helvetica"/>
        <family val="2"/>
      </rPr>
      <t>OUT TRASF EB1912172213129 F023
F023TO9186508
COMMISSION AND/OR SWIFT CHARGE</t>
    </r>
  </si>
  <si>
    <r>
      <rPr>
        <b/>
        <sz val="8"/>
        <rFont val="Helvetica"/>
        <family val="2"/>
      </rPr>
      <t>INWARD TRNSF F0023TI9236196 B/O PRINCE AVIATION DOO BEOGRA INVOICE 10373-JL</t>
    </r>
  </si>
  <si>
    <r>
      <rPr>
        <b/>
        <sz val="8"/>
        <rFont val="Helvetica"/>
        <family val="2"/>
      </rPr>
      <t>INWARD TRNSF F0023TI9237427
B/O JET AVIATION HOLDINGS USA,</t>
    </r>
  </si>
  <si>
    <r>
      <rPr>
        <b/>
        <sz val="8"/>
        <rFont val="Helvetica"/>
        <family val="2"/>
      </rPr>
      <t>INWARD TRNSF F0023TI9237245
B/O LONDON EXECUTIVE AVIATION</t>
    </r>
  </si>
  <si>
    <r>
      <rPr>
        <b/>
        <sz val="8"/>
        <rFont val="Helvetica"/>
        <family val="2"/>
      </rPr>
      <t>INWARD TRNSF F0023TI9237559 B/O JET POOL NETWORK LUFTVERKE INVOICENR.  10291-JL, DATE</t>
    </r>
  </si>
  <si>
    <r>
      <rPr>
        <b/>
        <sz val="8"/>
        <rFont val="Helvetica"/>
        <family val="2"/>
      </rPr>
      <t>INWARD TRNSF F0023TI9238936
B/O EGT JET LTD.
INVOICE 10400JL CAA PERMISSION</t>
    </r>
  </si>
  <si>
    <r>
      <rPr>
        <b/>
        <sz val="8"/>
        <rFont val="Helvetica"/>
        <family val="2"/>
      </rPr>
      <t>INWARD TRNSF F0023TI9238931
B/O DC AVIATION GMBH
SEE PAYMENT ADVICE NOTE 201950</t>
    </r>
  </si>
  <si>
    <r>
      <rPr>
        <b/>
        <sz val="8"/>
        <rFont val="Helvetica"/>
        <family val="2"/>
      </rPr>
      <t>INWARD TRNSF F0023TI9240936 B/O AIR SWISSLION RD D.O.O. BE INV//10379 1037510385,10381-JL</t>
    </r>
  </si>
  <si>
    <r>
      <rPr>
        <b/>
        <sz val="8"/>
        <rFont val="Helvetica"/>
        <family val="2"/>
      </rPr>
      <t>INWARD TRNSF F0023TI9240980
B/O AVB 2012 INV.10352-JL 06/12/2019</t>
    </r>
  </si>
  <si>
    <r>
      <rPr>
        <b/>
        <sz val="8"/>
        <rFont val="Helvetica"/>
        <family val="2"/>
      </rPr>
      <t>INWARD TRNSF F0023TI9241311
B/O AIR ALSIE A/S
AIR ALSIE INVOICE 10346-JL</t>
    </r>
  </si>
  <si>
    <t>INWARD TRNSF F0023TI9244381
B/O AIR ART D.O.O</t>
  </si>
  <si>
    <r>
      <rPr>
        <b/>
        <sz val="8"/>
        <rFont val="Helvetica"/>
        <family val="2"/>
      </rPr>
      <t>INWARD TRNSF F0023TI9244436
B/O SILESIA AIR S.R.O. 10394-JL, 10391-JL</t>
    </r>
  </si>
  <si>
    <r>
      <rPr>
        <b/>
        <sz val="8"/>
        <rFont val="Helvetica"/>
        <family val="2"/>
      </rPr>
      <t>INWARD TRNSF F0023TI9244488
B/O UAB  KLASJET OVERDUE INVOICES</t>
    </r>
  </si>
  <si>
    <r>
      <rPr>
        <b/>
        <sz val="8"/>
        <rFont val="Helvetica"/>
        <family val="2"/>
      </rPr>
      <t>OUT TRASF EB1912300198183 F023
F023TO9194986 NEW SYSTEMS AM</t>
    </r>
  </si>
  <si>
    <r>
      <rPr>
        <b/>
        <sz val="8"/>
        <rFont val="Helvetica"/>
        <family val="2"/>
      </rPr>
      <t>OUT TRASF EB1912300198183 F023
F023TO9194986
COMMISSION AND/OR SWIFT CHARGE</t>
    </r>
  </si>
  <si>
    <t>OUT TRASF EB1912300475467 F023
F023TO9195282 NEW SYSTEMS AM</t>
  </si>
  <si>
    <r>
      <rPr>
        <b/>
        <sz val="8"/>
        <rFont val="Helvetica"/>
        <family val="2"/>
      </rPr>
      <t>OUT TRASF EB1912300475467 F023
F023TO9195282
COMMISSION AND/OR SWIFT CHARGE</t>
    </r>
  </si>
  <si>
    <t>OUT TRASF EB1912300475471 F023
F023TO9195289 MASTER AVIA LLC</t>
  </si>
  <si>
    <t>OUT TRASF EB1912300475471 F023
F023TO9195289
COMMISSION AND/OR SWIFT CHARGE</t>
  </si>
  <si>
    <t>OUT TRASF EB1912300475479 F023
F023TO9195293 LLC OKKO AVIA</t>
  </si>
  <si>
    <t>OUT TRASF EB1912300475479 F023
F023TO9195293
COMMISSION AND/OR SWIFT CHARGE</t>
  </si>
  <si>
    <t>OUT TRASF EB1912300475489 F023
F023TO9195302
STATE ENTERPRISE BORYSPIL INTE</t>
  </si>
  <si>
    <t>OUT TRASF EB1912300475489 F023
F023TO9195302
COMMISSION AND/OR SWIFT CHARGE</t>
  </si>
  <si>
    <t>OUT TRASF EB1912300475498 F023
F023TO9195351
LLC SKY FOOD SERVICES</t>
  </si>
  <si>
    <t>OUT TRASF EB1912300475498 F023
F023TO9195351
COMMISSION AND/OR SWIFT CHARGE</t>
  </si>
  <si>
    <t>OUT TRASF EB1912300475512 F023
F023TO9195359
STATE ENTERPRISE INTERNATIONAL</t>
  </si>
  <si>
    <t>OUT TRASF EB1912300475512 F023
F023TO9195359
COMMISSION AND/OR SWIFT CHARGE</t>
  </si>
  <si>
    <t>OUT TRASF EB1912300475531 F023
F023TO9195387
Aerohandling ltd</t>
  </si>
  <si>
    <t>OUT TRASF EB1912300475531 F023
F023TO9195387
COMMISSION AND/OR SWIFT CHARGE</t>
  </si>
  <si>
    <t>OUT TRASF EB1912300475564 F023
F023TO9195396
LUX COUNTRY LLC</t>
  </si>
  <si>
    <t>OUT TRASF EB1912300475564 F023
F023TO9195396
COMMISSION AND/OR SWIFT CHARGE</t>
  </si>
  <si>
    <t>INWARD TRNSF F0023TI9246333
B/O DC AVIATION LTD
10363-JL -10332-JL -10370-JL</t>
  </si>
  <si>
    <t>INWARD TRNSF F0023TI9246347
B/O DC AVIATION LTD
ADD10370-JL</t>
  </si>
  <si>
    <r>
      <rPr>
        <b/>
        <sz val="8"/>
        <rFont val="Helvetica"/>
        <family val="2"/>
      </rPr>
      <t>INWARD TRNSF F0023TI9244283
B/O ELITE JET S R O INV 10365-JL</t>
    </r>
  </si>
  <si>
    <r>
      <rPr>
        <b/>
        <sz val="8"/>
        <rFont val="Helvetica"/>
        <family val="2"/>
      </rPr>
      <t>OUT TRASF EB1912300478691 F023
F023TO9195286 UZGORODSKI AIRLINES LTD</t>
    </r>
  </si>
  <si>
    <r>
      <rPr>
        <b/>
        <sz val="8"/>
        <rFont val="Helvetica"/>
        <family val="2"/>
      </rPr>
      <t>OUT TRASF EB1912300478691 F023
F023TO9195286
COMMISSION AND/OR SWIFT CHARGE</t>
    </r>
  </si>
  <si>
    <t>INWARD TRNSF F0023TI0001812 B/O JET AVIATION BUSINESS JETS 00096000000040004044537</t>
  </si>
  <si>
    <t>OUT TRASF EB2001074069363 F023
F023TO0002404 MASTER AVIA LLC</t>
  </si>
  <si>
    <t>OUT TRASF EB2001136699073 F023
F023TO0005541
STATE ENTERPRISE BORYSPIL INTE</t>
  </si>
  <si>
    <t>INWARD TRNSF F0023TI0005881
B/O ELITAVIA MALTA LIMITED
/RFU/OJETS</t>
  </si>
  <si>
    <t>OUT TRASF EB2001209729800 F023
F023TO0009324 NEW SYSTEMS AM</t>
  </si>
  <si>
    <t>INWARD TRNSF F0023TI0000902 
B/O MHS AVIATION GMBH
INVOICE</t>
  </si>
  <si>
    <t>INWARD TRNSF F0023TI0000861
B/O AIR ART D.O.O</t>
  </si>
  <si>
    <t>INWARD TRNSF F0023TI0005871
B/O AIR ART D.O.O</t>
  </si>
  <si>
    <t>OUT TRASF EB2001157663122 F023
F023TO0006801
EURO JET INTERCONTINENTAL LIMI</t>
  </si>
  <si>
    <t>OUT TRASF EB2001136699112 F023
F023TO0005576 AMIC UKRAINE CFI</t>
  </si>
  <si>
    <t>OUT TRASF EB2001136699154 F023
F023TO0005579
COMPANY DNIPROAVIASERVIS LTD</t>
  </si>
  <si>
    <t>OUT TRASF EB2001157663122 F023
F023TO0006801
COMMISSION AND/OR SWIFT CHARGE</t>
  </si>
  <si>
    <t>OUT TRASF EB2001136699112 F023
F023TO0005576
COMMISSION AND/OR SWIFT CHARGE</t>
  </si>
  <si>
    <t>OUT TRASF EB2001136699154 F023
F023TO0005579
COMMISSION AND/OR SWIFT CHARGE</t>
  </si>
  <si>
    <t>OUT TRASF EB2001209729800 F023
F023TO0009324
COMMISSION AND/OR SWIFT CHARGE</t>
  </si>
  <si>
    <r>
      <rPr>
        <b/>
        <sz val="8"/>
        <rFont val="Helvetica"/>
        <family val="2"/>
      </rPr>
      <t>INWARD TRNSF F0023TI0001001
B/O ELITE JET S R O INV 10404-JL</t>
    </r>
  </si>
  <si>
    <r>
      <rPr>
        <b/>
        <sz val="8"/>
        <rFont val="Helvetica"/>
        <family val="2"/>
      </rPr>
      <t>INWARD TRNSF F0023TI0002345
B/O UAB  KLASJET OVERDUE INVOICES</t>
    </r>
  </si>
  <si>
    <r>
      <rPr>
        <b/>
        <sz val="8"/>
        <rFont val="Helvetica"/>
        <family val="2"/>
      </rPr>
      <t>OUT TRASF EB2001074069363 F023
F023TO0002404
COMMISSION AND/OR SWIFT CHARGE</t>
    </r>
  </si>
  <si>
    <r>
      <rPr>
        <b/>
        <sz val="8"/>
        <rFont val="Helvetica"/>
        <family val="2"/>
      </rPr>
      <t>INWARD TRNSF F0023TI0003132
B/O IPS JETS S.R.O. INVOICE NUMBER  10413-JL</t>
    </r>
  </si>
  <si>
    <r>
      <rPr>
        <b/>
        <sz val="8"/>
        <rFont val="Helvetica"/>
        <family val="2"/>
      </rPr>
      <t>INWARD TRNSF F0023TI0003004
B/O CLASSIC JET UAB
Invoice No 10057-JL</t>
    </r>
  </si>
  <si>
    <r>
      <rPr>
        <b/>
        <sz val="8"/>
        <rFont val="Helvetica"/>
        <family val="2"/>
      </rPr>
      <t>INWARD TRNSF F0023TI0003974 B/O PRINCE AVIATION DOO BEOGRA INVOICE 10411-JL</t>
    </r>
  </si>
  <si>
    <r>
      <rPr>
        <b/>
        <sz val="8"/>
        <rFont val="Helvetica"/>
        <family val="2"/>
      </rPr>
      <t>OUT TRASF EB2001136464604 F023
F023TO0005138 LLC OKKO AVIA</t>
    </r>
  </si>
  <si>
    <r>
      <rPr>
        <b/>
        <sz val="8"/>
        <rFont val="Helvetica"/>
        <family val="2"/>
      </rPr>
      <t>OUT TRASF EB2001136464604 F023
F023TO0005138
COMMISSION AND/OR SWIFT CHARGE</t>
    </r>
  </si>
  <si>
    <r>
      <rPr>
        <b/>
        <sz val="8"/>
        <rFont val="Helvetica"/>
        <family val="2"/>
      </rPr>
      <t>INWARD TRNSF F0023TI0005757
B/O ARAB WINGS CO
0101 INVOICE PAYMENT AND PURCH</t>
    </r>
  </si>
  <si>
    <r>
      <rPr>
        <b/>
        <sz val="8"/>
        <rFont val="Helvetica"/>
        <family val="2"/>
      </rPr>
      <t>INWARD TRNSF F0023TI0004779 B/O GLOBAL JET AUSTRIA GMBH 10390-JL 10406-JL</t>
    </r>
  </si>
  <si>
    <r>
      <rPr>
        <b/>
        <sz val="8"/>
        <rFont val="Helvetica"/>
        <family val="2"/>
      </rPr>
      <t>INWARD TRNSF F0023TI0005770
B/O EGT JET LTD.
INVOICE 10416-JL PAYMENT FOR G</t>
    </r>
  </si>
  <si>
    <r>
      <rPr>
        <b/>
        <sz val="8"/>
        <rFont val="Helvetica"/>
        <family val="2"/>
      </rPr>
      <t>OUT TRASF EB2001136699073 F023
F023TO0005541
COMMISSION AND/OR SWIFT CHARGE</t>
    </r>
  </si>
  <si>
    <r>
      <rPr>
        <b/>
        <sz val="8"/>
        <rFont val="Helvetica"/>
        <family val="2"/>
      </rPr>
      <t>INWARD TRNSF F0023TI0005767
B/O MPC AIR D.O.O. 10366-AD</t>
    </r>
  </si>
  <si>
    <r>
      <rPr>
        <b/>
        <sz val="8"/>
        <rFont val="Helvetica"/>
        <family val="2"/>
      </rPr>
      <t>OUT TRASF EB2001157659719 F023
F023TO0006792 STANSTED NEWS LTD</t>
    </r>
  </si>
  <si>
    <r>
      <rPr>
        <b/>
        <sz val="8"/>
        <rFont val="Helvetica"/>
        <family val="2"/>
      </rPr>
      <t>OUT TRASF EB2001157659719 F023
F023TO0006792
COMMISSION AND/OR SWIFT CHARGE</t>
    </r>
  </si>
  <si>
    <r>
      <rPr>
        <b/>
        <sz val="8"/>
        <rFont val="Helvetica"/>
        <family val="2"/>
      </rPr>
      <t>INWARD TRNSF F0023TI0008400
B/O FLYING SERVICE NV 10367-JL</t>
    </r>
  </si>
  <si>
    <r>
      <rPr>
        <b/>
        <sz val="8"/>
        <rFont val="Helvetica"/>
        <family val="2"/>
      </rPr>
      <t>OUT TRASF EB2001168210030 F023
F023TO0007803 MASTER AVIA LLC</t>
    </r>
  </si>
  <si>
    <r>
      <rPr>
        <b/>
        <sz val="8"/>
        <rFont val="Helvetica"/>
        <family val="2"/>
      </rPr>
      <t>OUT TRASF EB2001168210030 F023
F023TO0007803
COMMISSION AND/OR SWIFT CHARGE</t>
    </r>
  </si>
  <si>
    <r>
      <rPr>
        <b/>
        <sz val="8"/>
        <rFont val="Helvetica"/>
        <family val="2"/>
      </rPr>
      <t>OUT TRASF EB2001209729049 F023
F023TO0009322 NEW SYSTEMS AM</t>
    </r>
  </si>
  <si>
    <r>
      <rPr>
        <b/>
        <sz val="8"/>
        <rFont val="Helvetica"/>
        <family val="2"/>
      </rPr>
      <t>OUT TRASF EB2001209729049 F023
F023TO0009322
COMMISSION AND/OR SWIFT CHARGE</t>
    </r>
  </si>
  <si>
    <r>
      <rPr>
        <b/>
        <sz val="8"/>
        <rFont val="Helvetica"/>
        <family val="2"/>
      </rPr>
      <t>INWARD TRNSF F0023TI0009985 B/O PRINCE AVIATION DOO BEOGRA INVOICE 10426-JL INVOICE 10418</t>
    </r>
  </si>
  <si>
    <t>OUT TRASF EB2001272747214 F023
F023TO0012856
EURO JET INTERCONTINENTAL LIMI</t>
  </si>
  <si>
    <t>OUT TRASF EB2001272746986 F023
F023TO0012833
COMMISSION AND/OR SWIFT CHARGE</t>
  </si>
  <si>
    <t>OUT TRASF EB2001272747214 F023
F023TO0012856
COMMISSION AND/OR SWIFT CHARGE</t>
  </si>
  <si>
    <r>
      <rPr>
        <b/>
        <sz val="8"/>
        <rFont val="Helvetica"/>
        <family val="2"/>
      </rPr>
      <t>INWARD TRNSF F0023TI0012558
B/O JUNG SKY D.O.O.
INVOICE 10427-JL 30.00 FEE DED</t>
    </r>
  </si>
  <si>
    <r>
      <rPr>
        <b/>
        <sz val="8"/>
        <rFont val="Helvetica"/>
        <family val="2"/>
      </rPr>
      <t>INWARD TRNSF F0023TI0012516
B/O EGT JET LTD.
INVOICE 10386-JL CAA PERMISSIO</t>
    </r>
  </si>
  <si>
    <r>
      <rPr>
        <b/>
        <sz val="8"/>
        <rFont val="Helvetica"/>
        <family val="2"/>
      </rPr>
      <t>INWARD TRNSF F0023TI0013210
B/O DC AVIATION GROUP
DC AVIATION GROUP- 10410-JL-10</t>
    </r>
  </si>
  <si>
    <r>
      <rPr>
        <b/>
        <sz val="8"/>
        <rFont val="Helvetica"/>
        <family val="2"/>
      </rPr>
      <t>INWARD TRNSF F0023TI0013356
B/O IPS JETS S.R.O.
INVOICE NUMBER  10435-JL AND 1</t>
    </r>
  </si>
  <si>
    <r>
      <rPr>
        <b/>
        <sz val="8"/>
        <rFont val="Helvetica"/>
        <family val="2"/>
      </rPr>
      <t>INWARD TRNSF F0023TI0014286
B/O TIME AIR, S.R.O. INVOICE NO. 10433</t>
    </r>
  </si>
  <si>
    <r>
      <rPr>
        <b/>
        <sz val="8"/>
        <rFont val="Helvetica"/>
        <family val="2"/>
      </rPr>
      <t>INWARD TRNSF F0023TI0014792
B/O CLASSIC JET UAB
Invoice No 10112-JL</t>
    </r>
  </si>
  <si>
    <r>
      <rPr>
        <b/>
        <sz val="8"/>
        <rFont val="Helvetica"/>
        <family val="2"/>
      </rPr>
      <t>INWARD TRNSF F0023TI0014320 B/O PRINCE AVIATION DOO BEOGRA INVOICE 10432-JL INVOICE 10436</t>
    </r>
  </si>
  <si>
    <r>
      <rPr>
        <b/>
        <sz val="8"/>
        <rFont val="Helvetica"/>
        <family val="2"/>
      </rPr>
      <t>OUT TRASF EB2001272746986 F023
F023TO0012833 SKY HANDLING LLC</t>
    </r>
  </si>
  <si>
    <r>
      <rPr>
        <b/>
        <sz val="8"/>
        <rFont val="Helvetica"/>
        <family val="2"/>
      </rPr>
      <t>INWARD TRNSF F0023TI0016291 B/O PRINCE AVIATION DOO BEOGRA INVOICE 10452-JL</t>
    </r>
  </si>
  <si>
    <r>
      <rPr>
        <b/>
        <sz val="8"/>
        <rFont val="Helvetica"/>
        <family val="2"/>
      </rPr>
      <t>INWARD TRNSF F0023TI0017434
B/O EGT JET LTD.
INVOICE 10463-JL PAYMENT FOR G</t>
    </r>
  </si>
  <si>
    <r>
      <rPr>
        <b/>
        <sz val="8"/>
        <rFont val="Helvetica"/>
        <family val="2"/>
      </rPr>
      <t>OUT TRASF EB2001294240655 F023
F023TO0015141 MASTER AVIA LLC</t>
    </r>
  </si>
  <si>
    <r>
      <rPr>
        <b/>
        <sz val="8"/>
        <rFont val="Helvetica"/>
        <family val="2"/>
      </rPr>
      <t>OUT TRASF EB2001294240655 F023
F023TO0015141
COMMISSION AND/OR SWIFT CHARGE</t>
    </r>
  </si>
  <si>
    <r>
      <rPr>
        <b/>
        <sz val="8"/>
        <rFont val="Helvetica"/>
        <family val="2"/>
      </rPr>
      <t>INWARD TRNSF F0023TI0017726
B/O DANA AIRLINES LTD
PAYMENT FOR SKYHANDLING CHARGE</t>
    </r>
  </si>
  <si>
    <r>
      <rPr>
        <b/>
        <sz val="8"/>
        <rFont val="Helvetica"/>
        <family val="2"/>
      </rPr>
      <t>INWARD TRNSF F0023TI0018708
B/O FLYING SERVICE NV 10387-JL 10437-JL</t>
    </r>
  </si>
  <si>
    <r>
      <rPr>
        <b/>
        <sz val="8"/>
        <rFont val="Helvetica"/>
        <family val="2"/>
      </rPr>
      <t>OUT TRASF EB2001305000724 F023
F023TO0015818
STATE ENTERPRISE BORYSPIL INTE</t>
    </r>
  </si>
  <si>
    <r>
      <rPr>
        <b/>
        <sz val="8"/>
        <rFont val="Helvetica"/>
        <family val="2"/>
      </rPr>
      <t>OUT TRASF EB2001305000724 F023
F023TO0015818
COMMISSION AND/OR SWIFT CHARGE</t>
    </r>
  </si>
  <si>
    <r>
      <rPr>
        <b/>
        <sz val="8"/>
        <rFont val="Helvetica"/>
        <family val="2"/>
      </rPr>
      <t>INWARD TRNSF F0023TI0018799 B/O GLOBAL JET AUSTRIA GMBH 10414-JL 10424-JL 10423-JL 104</t>
    </r>
  </si>
  <si>
    <r>
      <rPr>
        <b/>
        <sz val="8"/>
        <rFont val="Helvetica"/>
        <family val="2"/>
      </rPr>
      <t>INWARD TRNSF F0023TI0018958 B/O PRINCE AVIATION DOO BEOGRA 10454-JL 10461-JL 10458-JL</t>
    </r>
  </si>
  <si>
    <t>Service Charges
STATEMENT FEE - DECEMBER 2019</t>
  </si>
  <si>
    <t>Service Charges
STATEMENT FEE - JANUARY 2020</t>
  </si>
  <si>
    <t>OUT TRASF EB2002037434287 F023
F023TO0019981 LUX COUNTRY LLC</t>
  </si>
  <si>
    <r>
      <rPr>
        <b/>
        <sz val="8"/>
        <rFont val="Helvetica"/>
        <family val="2"/>
      </rPr>
      <t>INWARD TRNSF F0023TI0023933
B/O DANA AIRLINES LTD
PAYMENT FOR SKYHANDLING CHARGE</t>
    </r>
  </si>
  <si>
    <r>
      <rPr>
        <b/>
        <sz val="8"/>
        <rFont val="Helvetica"/>
        <family val="2"/>
      </rPr>
      <t>OUT TRASF EB2002037434255 F023
F023TO0019955 MASTER AVIA LLC</t>
    </r>
  </si>
  <si>
    <r>
      <rPr>
        <b/>
        <sz val="8"/>
        <rFont val="Helvetica"/>
        <family val="2"/>
      </rPr>
      <t>OUT TRASF EB2002037434255 F023
F023TO0019955
COMMISSION AND/OR SWIFT CHARGE</t>
    </r>
  </si>
  <si>
    <r>
      <t xml:space="preserve">OUT TRASF EB2002037434287 F023
F023TO0019981
</t>
    </r>
    <r>
      <rPr>
        <b/>
        <sz val="8"/>
        <rFont val="Helvetica"/>
        <family val="2"/>
      </rPr>
      <t>COMMISSION AND/OR SWIFT CHARGE</t>
    </r>
  </si>
  <si>
    <r>
      <rPr>
        <b/>
        <sz val="8"/>
        <rFont val="Helvetica"/>
        <family val="2"/>
      </rPr>
      <t>INWARD TRNSF F0023TI0026410
B/O AIR HAMBURG
10453-JL RFB 20020301ZA36811</t>
    </r>
  </si>
  <si>
    <r>
      <rPr>
        <b/>
        <sz val="8"/>
        <rFont val="Helvetica"/>
        <family val="2"/>
      </rPr>
      <t>INWARD TRNSF F0023TI0027645 B/O JET AVIATION BUSINESS JETS 00096000002040004044537</t>
    </r>
  </si>
  <si>
    <r>
      <rPr>
        <b/>
        <sz val="8"/>
        <rFont val="Helvetica"/>
        <family val="2"/>
      </rPr>
      <t>OUT TRASF EB2002058651961 F023
F023TO0020459 SKY HANDLING LLC</t>
    </r>
  </si>
  <si>
    <r>
      <rPr>
        <b/>
        <sz val="8"/>
        <rFont val="Helvetica"/>
        <family val="2"/>
      </rPr>
      <t>OUT TRASF EB2002058651961 F023
F023TO0020459
COMMISSION AND/OR SWIFT CHARGE</t>
    </r>
  </si>
  <si>
    <r>
      <rPr>
        <b/>
        <sz val="8"/>
        <rFont val="Helvetica"/>
        <family val="2"/>
      </rPr>
      <t>OUT TRASF EB2002058657891 F023
F023TO0020469
TONI PETKOV TOTOV</t>
    </r>
  </si>
  <si>
    <r>
      <rPr>
        <b/>
        <sz val="8"/>
        <rFont val="Helvetica"/>
        <family val="2"/>
      </rPr>
      <t>OUT TRASF EB2002058657891 F023
F023TO0020469
COMMISSION AND/OR SWIFT CHARGE</t>
    </r>
  </si>
  <si>
    <r>
      <rPr>
        <b/>
        <sz val="8"/>
        <rFont val="Helvetica"/>
        <family val="2"/>
      </rPr>
      <t>INWARD TRNSF F0023TI0027876 B/O PRINCE AVIATION DOO BEOGRA INVOICE 10469-JL CREDIT NOTE 1</t>
    </r>
  </si>
  <si>
    <r>
      <rPr>
        <b/>
        <sz val="8"/>
        <rFont val="Helvetica"/>
        <family val="2"/>
      </rPr>
      <t>INWARD TRNSF F0023TI0028795
B/O DC AVIATION GROUP
DC AVIATION GROUP- 10438-JL PA</t>
    </r>
  </si>
  <si>
    <r>
      <rPr>
        <b/>
        <sz val="8"/>
        <rFont val="Helvetica"/>
        <family val="2"/>
      </rPr>
      <t>INWARD TRNSF F0023TI0028803
B/O AIR ART D.O.O</t>
    </r>
  </si>
  <si>
    <r>
      <rPr>
        <b/>
        <sz val="8"/>
        <rFont val="Helvetica"/>
        <family val="2"/>
      </rPr>
      <t>OUT TRASF EB2002069526611 F023
F023TO0021840
STATE ENTERPRISE BORYSPIL INTE</t>
    </r>
  </si>
  <si>
    <r>
      <rPr>
        <b/>
        <sz val="8"/>
        <rFont val="Helvetica"/>
        <family val="2"/>
      </rPr>
      <t>OUT TRASF EB2002069526611 F023
F023TO0021840
COMMISSION AND/OR SWIFT CHARGE</t>
    </r>
  </si>
  <si>
    <r>
      <rPr>
        <b/>
        <sz val="8"/>
        <rFont val="Helvetica"/>
        <family val="2"/>
      </rPr>
      <t>INWARD TRNSF F0023TI0029730 B/O FOREIGN REAL ESTATE INVEST FOREIGN REAL ESTATE INVESTMENT</t>
    </r>
  </si>
  <si>
    <t>INWARD TRNSF F0023TI8030311 B/O JETLUX LTD PAYMENT FOR SERVICES</t>
  </si>
  <si>
    <t>TRSF FM ASTROBANK NEW IBU CUSTOMERS Y</t>
  </si>
  <si>
    <t xml:space="preserve">  </t>
  </si>
  <si>
    <t>INWARD TRNSF F0023TI8031195 B/O PRINCE AVIATION DOO BEOGRA INVOICE 7818-02-JL INVOICE 782</t>
  </si>
  <si>
    <t>INWARD TRNSF F0023TI8034550 B/O PRINCE AVIATION DOO BEOGRA INVOICE 7855-02-JL INVOICE 786</t>
  </si>
  <si>
    <t>INWARD TRNSF F0023TI8035104 B/O JUNG SKY D.O.O. /RFB/20180313EBG00601</t>
  </si>
  <si>
    <t>INWARD TRNSF F0023TI8035760 B/O ANDA AIR LTD PREPAYMENT FOR FUEL</t>
  </si>
  <si>
    <t>INWARD TRNSF F0023TI8035686 B/O LAUDAMOTION GMBH 7854-02-JL 1.763,63-+</t>
  </si>
  <si>
    <t>INWARD TRNSF F0023TI8036290 B/O MAGNA Air Luftfahrtgesell- /RFB/AAU64653/130318</t>
  </si>
  <si>
    <t>INWARD TRNSF F0023TI8037137 B/O CLASSIC JET UAB INVOICE NO 7753-01-JL</t>
  </si>
  <si>
    <t>OUTWARD TRANSFER F023TO8037416 F023TO8037416 STATE ENTERPRISE BORYSPOL</t>
  </si>
  <si>
    <t>OUT TRANSFER FEE F023TO8037416 F023TO8037416 COMMISSION AND/OR SWIFT CHARGE</t>
  </si>
  <si>
    <t>OUTWARD TRANSFER F023TO8037417 F023TO8037417 STATE ENTERPRISE INTERNATIONAL</t>
  </si>
  <si>
    <t>OUT TRANSFER FEE F023TO8037417 F023TO8037417 COMMISSION AND/OR SWIFT CHARGE</t>
  </si>
  <si>
    <t>OUTWARD TRANSFER F023TO8037427 F023TO8037427 BRANCH INTERNATIONAL AIRPORT I</t>
  </si>
  <si>
    <t>OUT TRANSFER FEE F023TO8037427 F023TO8037427 COMMISSION AND/OR SWIFT CHARGE</t>
  </si>
  <si>
    <t>INWARD TRNSF F0023TI8038394 B/O GLOBAL JET LUXEMBOURG S.A. 7770-01-JL 7775-01-JL 7787-01-</t>
  </si>
  <si>
    <t>INWARD TRNSF F0023TI8039172 B/O G.A.D FLIGHTS LTD SERVICES INITIATOR DOV AMSALE</t>
  </si>
  <si>
    <t>OUTWARD TRANSFER F023TO8038624 F023TO8038624 UTN-GROUP LTD</t>
  </si>
  <si>
    <t>OUT TRANSFER FEE F023TO8038624 F023TO8038624 COMMISSION AND/OR SWIFT CHARGE</t>
  </si>
  <si>
    <t>OUTWARD TRANSFER F023TO8040073 F023TO8040073 LLC MASTER-AVIA</t>
  </si>
  <si>
    <t>OUT TRANSFER FEE F023TO8040073 F023TO8040073 COMMISSION AND/OR SWIFT CHARGE</t>
  </si>
  <si>
    <t>OUTWARD TRANSFER F023TO8038625 F023TO8038625 COMPANY SKY SERVICE</t>
  </si>
  <si>
    <t>OUT TRANSFER FEE F023TO8038625 F023TO8038625 COMMISSION AND/OR SWIFT CHARGE</t>
  </si>
  <si>
    <t>INWARD TRNSF F0023TI8039546 B/O OSOO 'AVIA TRAFFIC COMPANY PAYMENT FOR COMBUSTIBLE LUBRIC</t>
  </si>
  <si>
    <t>OUT TRASF EB1804205442958 F023 F023TO8052678 GROUND HANDLING COMPANY TBILIS</t>
  </si>
  <si>
    <t>OUT TRASF EB1804205442958 F023 F023TO8052678 COMMISSION AND/OR SWIFT CHARGE</t>
  </si>
  <si>
    <t>INWARD TRNSF F0023TI8039591 B/O JUNG SKY D.O.O. /RFB/20180322EBG00397</t>
  </si>
  <si>
    <t>OUTWARD TRANSFER F023TO8047883 F023TO8047883 UTN-GROUP LTD</t>
  </si>
  <si>
    <t>OUT TRANSFER FEE F023TO8047883 F023TO8047883 COMMISSION AND/OR SWIFT CHARGE</t>
  </si>
  <si>
    <t>INWARD TRNSF F0023TI8040178 B/O GENERAL AVIATION SERVICES INVOICE 7821-02-JL RFB BR18081</t>
  </si>
  <si>
    <t>OUTWARD TRANSFER F023TO8040423 F023TO8040423 FLIGHT SOLUTIONS SP. Z.O.O.</t>
  </si>
  <si>
    <t>OUT TRANSFER FEE F023TO8040423 F023TO8040423 COMMISSION AND/OR SWIFT CHARGE</t>
  </si>
  <si>
    <t>INWARD TRNSF F0023TI8041184 B/O AIRLEC AIR ESPACE SA JETLUX F301/25 180311</t>
  </si>
  <si>
    <t>OUTWARD TRANSFER F023TO8040509 F023TO8040509 STATE ENTERPRISE INTERNATIONAL</t>
  </si>
  <si>
    <t>OUT TRANSFER FEE F023TO8040509 F023TO8040509 COMMISSION AND/OR SWIFT CHARGE</t>
  </si>
  <si>
    <t>OUTWARD TRANSFER F023TO8040634 F023TO8040634 LLC NEW SYSTEMS AM</t>
  </si>
  <si>
    <t>OUT TRANSFER FEE F023TO8040634 F023TO8040634 COMMISSION AND/OR SWIFT CHARGE</t>
  </si>
  <si>
    <t>OUTWARD TRANSFER F023TO8040636 F023TO8040636 LLC NEW SYSTEMS AM</t>
  </si>
  <si>
    <t>OUT TRANSFER FEE F023TO8040636 F023TO8040636 COMMISSION AND/OR SWIFT CHARGE</t>
  </si>
  <si>
    <t>INWARD TRNSF F0023TI8041598 B/O ARAB WINGS CO 0101 INVOICE PAYMENT AND PURCH</t>
  </si>
  <si>
    <t>OUT TRASF EB1804133260719 F023 F023TO8049787 LLC MASTER-AVIA POVITROFLOTSKI</t>
  </si>
  <si>
    <t>OUT TRASF EB1804133260719 F023 F023TO8049787 COMMISSION AND/OR SWIFT CHARGE</t>
  </si>
  <si>
    <t>INWARD TRNSF F0023TI8041587 B/O JUNG SKY D.O.O. /RFB/20180327EBG00759</t>
  </si>
  <si>
    <t>INWARD TRNSF F0023TI8040868 B/O FLYING SERVICE NV /ROC/7776-01-JL//7776-01-JL</t>
  </si>
  <si>
    <t>INWARD TRNSF F0023TI8041589 B/O SILESIA AIR S.R.O. /RFB/EBNTS004925384</t>
  </si>
  <si>
    <t>OUTWARD TRANSFER F023TO8042783 F023TO8042783 CFI AMIC UKRAINE</t>
  </si>
  <si>
    <t>OUT TRANSFER FEE F023TO8042783 F023TO8042783 COMMISSION AND/OR SWIFT CHARGE</t>
  </si>
  <si>
    <t>INWARD TRNSF F0023TI8042345 B/O WINDROSE AIR JETCHARTER GM 7831-02-JL 0576</t>
  </si>
  <si>
    <t>OUTWARD TRANSFER F023TO8044207 F023TO8044207 STATE ENTERPRISE INTERNATIONAL</t>
  </si>
  <si>
    <t>OUT TRANSFER FEE F023TO8044207 F023TO8044207 COMMISSION AND/OR SWIFT CHARGE</t>
  </si>
  <si>
    <t>INWARD TRNSF F0023TI8044261 B/O AIR HH INVOICE 7936 03 JL FROM 22.03.</t>
  </si>
  <si>
    <t>OUTWARD TRANSFER F023TO8045348 F023TO8045348 COMPANY SKY SERVICE</t>
  </si>
  <si>
    <t>OUT TRANSFER FEE F023TO8045348 F023TO8045348 COMMISSION AND/OR SWIFT CHARGE</t>
  </si>
  <si>
    <t>INWARD TRNSF F0023TI8044876 B/O PREDSTAVITELSTVO AKTSIONER PAYMENT FROM ELLINAR S.A. TO J</t>
  </si>
  <si>
    <t>OUT TRASF EB1805039988880 F023 F023TO8059094 LUX COUNTRY LLC</t>
  </si>
  <si>
    <t>OUT TRASF EB1805039988880 F023 F023TO8059094 COMMISSION AND/OR SWIFT CHARGE</t>
  </si>
  <si>
    <t>INWARD TRNSF F0023TI8044986 B/O ANDA AIR LTD PREPAYMENT FOR FUEL</t>
  </si>
  <si>
    <t>INWARD TRNSF F0023TI8046132 B/O GLOBAL JET LUXEMBOURG S.A. 7851-02-JL 7876-03-JL 7894-03-</t>
  </si>
  <si>
    <t>OUTWARD TRANSFER F023TO8046355 F023TO8046355 DO AND CO KYIV LLC</t>
  </si>
  <si>
    <t>OUT TRANSFER FEE F023TO8046355 F023TO8046355 COMMISSION AND/OR SWIFT CHARGE</t>
  </si>
  <si>
    <t>INWARD TRNSF F0023TI8048533 B/O EURO JET INTERCONTINENTAL 7915-03-JL, 7955-03-JL</t>
  </si>
  <si>
    <t>INWARD TRNSF F0023TI8047757 B/O CLASSIC JET UAB Invoice No 7778-01-JL</t>
  </si>
  <si>
    <t>INWARD TRNSF F0023TI8047549 B/O PRINCE AVIATION DOO BEOGRA INVOICE 7962-03-JL CREDIT NOTE</t>
  </si>
  <si>
    <t>INWARD TRNSF F0023TI8048776 B/O AVCON JET S.R.L. ADVICE</t>
  </si>
  <si>
    <t>INWARD TRNSF F0023TI8048648 B/O LAUDAMOTION GMBH 7949-03-JL</t>
  </si>
  <si>
    <t>INWARD TRNSF F0023TI8050829 B/O NORD HOLDING LLC INVOICE 7861 02 JL DATE 05 04</t>
  </si>
  <si>
    <t>INWARD TRNSF F0023TI8050165 B/O JET EXECUTIVE INTERNATIONA INVOICE 7988-03-JL</t>
  </si>
  <si>
    <t>INWARD TRNSF F0023TI8050800 B/O 1/DC AVIATION GMBH /RFB/03FH180404349170</t>
  </si>
  <si>
    <t>OUT TRASF EB1804133267008 F023 F023TO8049367 OU MARVECOM SOLE STREET 7622 E</t>
  </si>
  <si>
    <t>OUT TRASF EB1804133267008 F023 F023TO8049367 COMMISSION AND/OR SWIFT CHARGE</t>
  </si>
  <si>
    <t>INWARD TRNSF F0023TI8050823 B/O WINAIR D.O.O. /RFB/20180412EBG01490</t>
  </si>
  <si>
    <t>INWARD TRNSF F0023TI8065765 B/O DC AVIATION GMBH NO.7638,7640</t>
  </si>
  <si>
    <t>OUT TRASF F0023TI8062216 F023TO8050005 EURO JET INTERCONTINENTAL</t>
  </si>
  <si>
    <t>OUT TRASF EB1804174250251 F023 F023TO8050005 COMMISSION AND/OR SWIFT CHARGE</t>
  </si>
  <si>
    <t>OUT TRASF EB1804174250251 F023 F023TO8050515 PJSC UKRTATNAFTA</t>
  </si>
  <si>
    <t>OUT TRASF EB1804174250251 F023 F023TO8050515 COMMISSION AND/OR SWIFT CHARGE</t>
  </si>
  <si>
    <t>OUT TRASF EB1804266976717 F023 F023TO8055286 LLC MASTER-AVIA POVITROFLOTSKI</t>
  </si>
  <si>
    <t>OUT TRASF EB1804266976717 F023 F023TO8055286 COMMISSION AND/OR SWIFT CHARGE</t>
  </si>
  <si>
    <t>INWARD TRNSF F0023TI8052283 B/O PRINCE AVIATION DOO BEOGRA INVOICE 8000-04-JL INVOICE 800</t>
  </si>
  <si>
    <t>INWARD TRNSF F0023TI8052815 B/O TRAVEL SERVICE A.S. 795303JL,796403JL 20.00 FEE</t>
  </si>
  <si>
    <t>INWARD TRNSF F0023TI8053025 B/O PANAVIATIC AS Invoice 7844-02-JL</t>
  </si>
  <si>
    <t>OUT TRASF EB1804184777344 F023 F023TO8051535 STATE ENTERPRISE INTERNATIONAL</t>
  </si>
  <si>
    <t>OUT TRASF EB1804184777344 F023 F023TO8051535 COMMISSION AND/OR SWIFT CHARGE</t>
  </si>
  <si>
    <t>OUT TRASF EB1804184778813 F023 F023TO8051537 UTN-GROUP LTD</t>
  </si>
  <si>
    <t>OUT TRASF EB1804184778813 F023 F023TO8051537 COMMISSION AND/OR SWIFT CHARGE</t>
  </si>
  <si>
    <t>INWARD TRNSF F0023TI8052804 B/O SILESIA AIR S.R.O. /RFB/EBNTS004957184</t>
  </si>
  <si>
    <t>INWARD TRNSF F0023TI8053841 B/O ADRIA AIRWAYS D.O.O. 8010-04-JL</t>
  </si>
  <si>
    <t>INWARD TRNSF F0023TI8051334 B/O AIR HH INVOICE NO. 7815 02 JL FROM</t>
  </si>
  <si>
    <t>OUT TRASF EB1804205301721 F023 F023TO8052448 COMPANY SKY SERVICE</t>
  </si>
  <si>
    <t>OUT TRASF EB1804205301721 F023 F023TO8052448 COMMISSION AND/OR SWIFT CHARGE</t>
  </si>
  <si>
    <t>INWARD TRNSF F0023TI8053877 B/O TIME AIR, S.R.O. /RFB/EBNTS004960925</t>
  </si>
  <si>
    <t>INWARD TRNSF F0023TI8053899 B/O DC AVIATION GMBH NO.7995</t>
  </si>
  <si>
    <t>INWARD TRNSF F0023TI8053878 B/O AIR HH INVOICE 7999 03 JL FROM 11.04.</t>
  </si>
  <si>
    <t>INWARD TRNSF F0023TI8054413 B/O ANDA AIR LTD PREPAYMENT FOR FUEL</t>
  </si>
  <si>
    <t>INWARD TRNSF F0023TI8054423 B/O AVCON JET S.R.L. PAYMENT ADVISE</t>
  </si>
  <si>
    <t>INWARD TRNSF F0023TI8054923 B/O AVIMAXX W L L INV 7977 03 JL 7987 03 JL</t>
  </si>
  <si>
    <t>CREDIT EB20180424161439011436342687 LIS inv 7784-10-JL</t>
  </si>
  <si>
    <t>INWARD TRNSF F0023TI80555191 B/O JETLUX LTD PAYMENT FOR SERVICES</t>
  </si>
  <si>
    <t>INWARD TRNSF F0023TI8055719 B/O GLOBAL JET LUXEMBOURG S.A. 7868-02-JL 7885-02-JL 7926-03-</t>
  </si>
  <si>
    <t>OUT TRASF EB1804256784015 F023 F023TO8054779 SOCAR AVIA LLC</t>
  </si>
  <si>
    <t>OUT TRASF EB1804256784015 F023 F023TO8054779 COMMISSION AND/OR SWIFT CHARGE</t>
  </si>
  <si>
    <t>INWARD TRNSF F0023TI8056520 B/O PREDSTAVITELSTVO AKTSIONER PAYMENT FROM ELLINAR S.A. TO J</t>
  </si>
  <si>
    <t>INWARD TRNSF F0023TI8055687 B/O MAGNA Air Luftfahrtgesell- Invoice 7816-02-JL</t>
  </si>
  <si>
    <t>INWARD TRNSF F0023TI8057344 B/O UAB NORDIC AIRCRAFT SYSTE INVOICE 8035-04-JL</t>
  </si>
  <si>
    <t>INWARD TRNSF F0023TI8057345 B/O ATLAS AIR SERVICE RNR 8005-04-JL DATUM 13.04.201</t>
  </si>
  <si>
    <t>OUT TRASF EB1804308959502 F023 F023TO8057665 SOCAR AVIA LLC</t>
  </si>
  <si>
    <t>OUT TRASF EB1804308959502 F023 F023TO8057665 COMMISSION AND/OR SWIFT CHARGE</t>
  </si>
  <si>
    <t xml:space="preserve"> </t>
  </si>
  <si>
    <t>Service Charges STATEMENT FEE - MAY 2018</t>
  </si>
  <si>
    <t>INWARD TRNSF F0023TI8060256 B/O AQUILINE INTL CORP. LIMITE /RFB/INVOICE 7558 11 JL</t>
  </si>
  <si>
    <t>INWARD TRNSF F0023TI8060247 B/O GLOBAL JET AUSTRIA GMBH 7992-04-JL 7994-04-JL 7998-04-</t>
  </si>
  <si>
    <t>OUT TRASF EB1805030179977 F023 F023TO8059499 STATE ENTERPRISE INTERNATIONAL</t>
  </si>
  <si>
    <t>OUT TRASF EB1805030179977 F023 F023TO8059499 COMMISSION AND/OR SWIFT CHARGE</t>
  </si>
  <si>
    <t>OUT TRASF EB1805030182104 F023 F023TO8059557 NEW SYSTEMS AM LLC</t>
  </si>
  <si>
    <t>OUT TRASF EB1805030182104 F023 F023TO8059557 COMMISSION AND/OR SWIFT CHARGE</t>
  </si>
  <si>
    <t>OUT TRASF EB1805030183362 F023 F023TO8059558 NEW SYSTEMS AM LLC</t>
  </si>
  <si>
    <t>OUT TRASF EB1805030183362 F023 F023TO8059558 COMMISSION AND/OR SWIFT CHARGE</t>
  </si>
  <si>
    <t>OUT TRASF EB1805143398465 F023 F023TO8064118 LLC MASTER-AVIA POVITROFLOTSKI</t>
  </si>
  <si>
    <t>OUT TRASF EB1805143398465 F023 F023TO8064118 COMMISSION AND/OR SWIFT CHARGE</t>
  </si>
  <si>
    <t>OUT TRASF EB1805236247245 F023 F023TO8068390 AMIC UKRAINE CFI</t>
  </si>
  <si>
    <t>OUT TRASF EB1805236247245 F023 F023TO8068390 COMMISSION AND/OR SWIFT CHARGE</t>
  </si>
  <si>
    <t>OUT TRASF EB1805215778887 F023 F023TO8067645 SOCAR AVIA LLC</t>
  </si>
  <si>
    <t>OUT TRASF EB1805215778887 F023 F023TO8067645 COMMISSION AND/OR SWIFT CHARGE</t>
  </si>
  <si>
    <t>INWARD TRNSF F0023TI8061529 B/O CLASSIC JET UAB Invoice No 7836-02-JL</t>
  </si>
  <si>
    <t>INWARD TRNSF F0023TI8061387 B/O DRF STIFTUNG LUFTRETTUNG 7939-03-JL SK 0,00 2.369,47</t>
  </si>
  <si>
    <t>INWARD TRNSF F0023TI8061392 B/O JUNG SKY D.O.O. /RFB/20180502EBG00504</t>
  </si>
  <si>
    <t>INWARD TRNSF F0023TI8061572 B/O PRINCE AVIATION DOO BEOGRA INVOICE 8041-04-JL INVOICE 804</t>
  </si>
  <si>
    <t>INWARD TRNSF F0023TI8062216 B/O EURO JET INTERCONTINENTAL 802304JL</t>
  </si>
  <si>
    <t>OUT TRASF EB1805040500077 F023 F023TO8059986 STATE ENTERPRISE BORYSPIL INTE</t>
  </si>
  <si>
    <t>OUT TRASF EB1805040500077 F023 F023TO8059986 COMMISSION AND/OR SWIFT CHARGE</t>
  </si>
  <si>
    <t>OUT TRASF EB1805040503416 F023 F023TO8059995 ASSOCIATED ENERGY GROUP LLC</t>
  </si>
  <si>
    <t>OUT TRASF EB1805040503416 F023 F023TO8059995 COMMISSION AND/OR SWIFT CHARGE</t>
  </si>
  <si>
    <t>INWARD TRNSF F0023TI8063164 B/O ACCESS FLIGHT SUPPORT DMCC INV.NO. 799304JL 30.00 FEE DED</t>
  </si>
  <si>
    <t>INWARD TRNSF F0023TI8063078 B/O Avcon Jet AG /RFB/20180504PAY00880</t>
  </si>
  <si>
    <t>INWARD TRNSF F0023TI8062269 B/O CLEARWAY HANDLING OPERAT INV.NR.8034-04-JL 23.04.18 RFB</t>
  </si>
  <si>
    <t>OUT TRASF EB1805081520692 F023 F023TO8061246 STATE ENTERPRISE INTERNATIONAL</t>
  </si>
  <si>
    <t>OUT TRASF EB1805081520692 F023 F023TO8061246 COMMISSION AND/OR SWIFT CHARGE</t>
  </si>
  <si>
    <t>OUT TRASF EB1805081521103 F023 F023TO8061247 AS GROUP LTD</t>
  </si>
  <si>
    <t>OUT TRASF EB1805081521103 F023 F023TO8061247 COMMISSION AND/OR SWIFT CHARGE</t>
  </si>
  <si>
    <t>INWARD TRNSF F0023TI8063864 B/O JUNG SKY D.O.O. /RFB/20180507EBG00761</t>
  </si>
  <si>
    <t>INWARD TRNSF F0023TI8064517 B/O TRAVEL SERVICE A.S. 801104JL 20.00 FEE DEDUCTED</t>
  </si>
  <si>
    <t>INWARD TRNSF F0023TI8064512 B/O DRF STIFTUNG LUFTRETTUNG 7991-04-JL SK 0,00 1.405,10</t>
  </si>
  <si>
    <t>OUT TRASF EB1805102392553 F023 F023TO8062819 FLIGHT SOLUTIONS SP ZOO</t>
  </si>
  <si>
    <t>OUT TRASF EB1805102392553 F023 F023TO8062819 COMMISSION AND/OR SWIFT CHARGE</t>
  </si>
  <si>
    <t>INWARD TRNSF F0023TI8066441 B/O AVIO-DELTA LTD/ INV. 8069-04-JL/03.05.2018 807</t>
  </si>
  <si>
    <t>INWARD TRNSF F0023TI8065757 B/O UAB NORDIC AIRCRAFT SYSTE INVOICE 8074-05-JL DD. 08/05/2</t>
  </si>
  <si>
    <t>INWARD TRNSF F0023TI8065773 B/O REGOURD AVIATION NONE</t>
  </si>
  <si>
    <t>INWARD TRNSF F0023TI8065765 B/O DC AVIATION GMBH NO.8060-04-JL /30.4.2018</t>
  </si>
  <si>
    <t>INWARD TRNSF F0023TI8066499 B/O JET AVIATION BUSINESS JETS /INV/8071-04-JL 7.5.2018</t>
  </si>
  <si>
    <t>OUT TRASF EB1805143396916 F023 F023TO8063875 LUX COUNTRY LLC</t>
  </si>
  <si>
    <t>OUT TRASF EB1805143396916 F023 F023TO8063875 COMMISSION AND/OR SWIFT CHARGE</t>
  </si>
  <si>
    <t>OUT TRASF EB1805143395728 F023 F023TO8063922 COMPANY SKY SERVICE</t>
  </si>
  <si>
    <t>OUT TRASF EB1805143395728 F023 F023TO8063922 COMMISSION AND/OR SWIFT CHARGE</t>
  </si>
  <si>
    <t>OUT TRASF EB1805143428541 F023 F023TO8063937 STATE ENTERPRISE INTERNATIONAL</t>
  </si>
  <si>
    <t>OUT TRASF EB1805143428541 F023 F023TO8063937 COMMISSION AND/OR SWIFT CHARGE</t>
  </si>
  <si>
    <t>INWARD TRNSF F0023TI8066855 B/O AIR-CORVIGLIA AG INVOICE 8033-05-JL DATE</t>
  </si>
  <si>
    <t>INWARD TRNSF F0023TI8066446 B/O PRINCE AVIATION DOO BEOGRA INVOICE 8079-04-JL</t>
  </si>
  <si>
    <t>OUT TRASF EB1805215780646 F023 F023TO8067647 OU MARVECOM</t>
  </si>
  <si>
    <t>OUT TRASF EB1805215780646 F023 F023TO8067647 COMMISSION AND/OR SWIFT CHARGE</t>
  </si>
  <si>
    <t>OUT TRASF EB1805226072712 F023 F023TO8068189 LLC MASTER-AVIA POVITROFLOTSKI</t>
  </si>
  <si>
    <t>OUT TRASF EB1806196146294 F023 F023TO8083182 AN AVIATION</t>
  </si>
  <si>
    <t>OUT TRASF EB1806196146294 F023 F023TO8083182 COMMISSION AND/OR SWIFT CHARGE</t>
  </si>
  <si>
    <t>OUT TRASF EB1805226072712 F023 F023TO8068189 COMMISSION AND/OR SWIFT CHARGE</t>
  </si>
  <si>
    <t>OUT TRASF EB1805246880055 F023 F023TO8069818 LLC MASTER-AVIA POVITROFLOTSKI</t>
  </si>
  <si>
    <t>OUT TRASF EB1805246880055 F023 F023TO8069818 COMMISSION AND/OR SWIFT CHARGE</t>
  </si>
  <si>
    <t>INWARD TRNSF F0023TI8067844 B/O TRANSAVIA FLUGBETRIEBSGESE INVOICE 8068-04-JL</t>
  </si>
  <si>
    <t>INWARD TRNSF F0023TI8068750 B/O JET AVIATION BUSINESS JETS INVOICES NO. 7822-02-JL AND</t>
  </si>
  <si>
    <t>INWARD TRNSF F0023TI8067599 B/O CLASSIC JET UAB Invoice No 8001-04-JL</t>
  </si>
  <si>
    <t>INWARD TRNSF F0023TI8067835 B/O WINAIR D.O.O. /RFB/20180515EBG01097</t>
  </si>
  <si>
    <t>OUT TRASF EB1805174734451 F023 F023TO8066171 UTN-GROUP LTD</t>
  </si>
  <si>
    <t>OUT TRASF EB1805174734451 F023 F023TO8066171 COMMISSION AND/OR SWIFT CHARGE</t>
  </si>
  <si>
    <t>OUT TRASF EB1805246878776 F023 F023TO8069707 LUX COUNTRY LLC</t>
  </si>
  <si>
    <t>OUT TRASF EB1805246878776 F023 F023TO8069707 COMMISSION AND/OR SWIFT CHARGE</t>
  </si>
  <si>
    <t>OUT TRASF EB1805246878825 F023 F023TO8069791 COMMISSION AND/OR SWIFT CHARGE</t>
  </si>
  <si>
    <t>INWARD TRNSF F0023TI8069041 B/O EURO JET INTERCONTINENTAL Y</t>
  </si>
  <si>
    <t>INWARD TRNSF F0023TI8069937 B/O ZPUE S.A. INVOICE 8020-04-JL</t>
  </si>
  <si>
    <t>INWARD TRNSF F0023TI8070375 B/O OSOO 'AVIA TRAFFIC COMPANY PAYMENT FOR COMBUSTIBLE LUBRIC</t>
  </si>
  <si>
    <t>INWARD TRNSF F0023TI8069930 B/O PRINCE AVIATION DOO BEOGRA INVOICE 8128-05-JL INVOICE 810</t>
  </si>
  <si>
    <t>INWARD TRNSF F0023TI8069942 B/O DC AVIATION GMBH NO.8084-04-JL /10.5.2018</t>
  </si>
  <si>
    <t>INWARD TRNSF F0023TI8069949 B/O JUNG SKY D.O.O. /RFB/20180518EBG00664</t>
  </si>
  <si>
    <t>INWARD TRNSF F0023TI8070506 B/O CARPATAIR SA INVOICE NO.8132-05-JL</t>
  </si>
  <si>
    <t>INWARD TRNSF F0023TI8070629 B/O AIR-CORVIGLIA AG INVOICE 8117-05-JL DATE 17/0</t>
  </si>
  <si>
    <t>F023TO8067647 FUNDS RETURNED Y Y</t>
  </si>
  <si>
    <t>INWARD TRNSF F0023TI8071804 B/O SOUTH AFRICAN AIRWAYS (PTY 8154-05-JL, 8155-05-JL, 8156-0</t>
  </si>
  <si>
    <t>INWARD TRNSF F0023TI8071166 B/O GLOBAL JET AUSTRIA GMBH 8036-04-JL 8053-04-JL 8061-04-</t>
  </si>
  <si>
    <t>INWARD TRNSF F0023TI8072415 B/O TRAVEL SERVICE A.S. 808104JL,810405JL 20.00 FEE</t>
  </si>
  <si>
    <t>INWARD TRNSF F0023TI8071857 B/O PRINCE AVIATION DOO BEOGRA INVOICE 8139-05-JL</t>
  </si>
  <si>
    <t>OUT TRASF EB1805246880666 F023 F023TO8069708 STATE ENTERPRISE INTERNATIONAL</t>
  </si>
  <si>
    <t>OUT TRASF EB1805246880666 F023 F023TO8069708 COMMISSION AND/OR SWIFT CHARGE</t>
  </si>
  <si>
    <t>OUT TRASF EB1805308512673 F023 F023TO8072444 LLC MASTER-AVIA POVITROFLOTSKI</t>
  </si>
  <si>
    <t>OUT TRASF EB1805308512673 F023 F023TO8072444 COMMISSION AND/OR SWIFT CHARGE</t>
  </si>
  <si>
    <t>INWARD TRNSF F0023TI8072519 B/O UAB NORDIC AIRCRAFT SYSTE INVOICE 8171-05-JL</t>
  </si>
  <si>
    <t>INWARD TRNSF F0023TI8072969 B/O SAXONAIR CHARTER LTD SAXONAIR INV 8118-05-JL RFB F</t>
  </si>
  <si>
    <t>INWARD TRNSF F0023TI8073244 B/O IDN150340010077 INVINVOICE 8130-05-JL DD 18.05</t>
  </si>
  <si>
    <t>INWARD TRNSF F0023TI8074045 B/O HYPERION AVIATION LIMITED 8055-04-JL</t>
  </si>
  <si>
    <t>INWARD TRNSF F0023TI8073089 B/O WINAIR D.O.O. /RFB/20180525EBG00893</t>
  </si>
  <si>
    <t>INWARD TRNSF F0023TI8073165 B/O REGOURD AVIATION RFB 1912156/1</t>
  </si>
  <si>
    <t>INWARD TRNSF F0023TI8074231 B/O DSA A.S. INVOICE NO 8153-05-JL</t>
  </si>
  <si>
    <t>INWARD TRNSF F0023TI8072811 B/O CLASSIC JET UAB Invoice No 8062-04-JL</t>
  </si>
  <si>
    <t>OUT TRASF EB1805308522430 F023 F023TO8071770 STATE ENTERPRISE BORYSPIL INTE</t>
  </si>
  <si>
    <t>OUT TRASF EB1805308522430 F023 F023TO8071770 COMMISSION AND/OR SWIFT CHARGE</t>
  </si>
  <si>
    <t>OUT TRASF EB1805308526481 F023 F023TO8071775 OU MARVECOM</t>
  </si>
  <si>
    <t>OUT TRASF EB1805308526481 F023 F023TO8071775 COMMISSION AND/OR SWIFT CHARGE</t>
  </si>
  <si>
    <t>OUT TRASF EB1805308517656 F023 F023TO8072056 LIMITED LIABILITY MERCURE HOTE</t>
  </si>
  <si>
    <t>OUT TRASF EB1805308517656 F023 F023TO8072056 COMMISSION AND/OR SWIFT CHARGE</t>
  </si>
  <si>
    <t>INWARD TRNSF F0023TI8074345 B/O PRINCE AVIATION DOO BEOGRA INVOICE 8182-05-JL INVOICE 819</t>
  </si>
  <si>
    <t>OUT TRASF EB1805319236498 F023 F023TO8073080 SOCAR AVIA LLC</t>
  </si>
  <si>
    <t>OUT TRASF EB1805319236498 F023 F023TO8073080 COMMISSION AND/OR SWIFT CHARGE</t>
  </si>
  <si>
    <t>OUT TRASF EB1806123843644 F023 F023TO8079661 LUX COUNTRY LLC</t>
  </si>
  <si>
    <t>OUT TRASF EB1806123843644 F023 F023TO8079661 COMMISSION AND/OR SWIFT CHARGE</t>
  </si>
  <si>
    <t>OUT TRASF EB1805319238433 F023 F023TO8073334 NEW SYSTEMS AM LLC</t>
  </si>
  <si>
    <t>OUT TRASF EB1805319238433 F023 F023TO8073334 COMMISSION AND/OR SWIFT CHARGE</t>
  </si>
  <si>
    <t>Service Charges STATEMENT FEE - JUNE 2018</t>
  </si>
  <si>
    <t>F023TO8071775 FUNDS RTN Y</t>
  </si>
  <si>
    <t>INWARD TRNSF F0023TI8078178 B/O Avcon Jet AG /RFB/20180601PAY01121</t>
  </si>
  <si>
    <t>INWARD TRNSF F0023TI8078183 B/O PRINCE AVIATION DOO BEOGRA INVOICE 8192</t>
  </si>
  <si>
    <t>OUT TRASF EB1806040901787 F023 F023TO8075050 AMIC UKRAINE CFI</t>
  </si>
  <si>
    <t>OUT TRASF EB1806040901787 F023 F023TO8075050 COMMISSION AND/OR SWIFT CHARGE</t>
  </si>
  <si>
    <t>OUT TRASF EB1806216693855 F023 F023TO8084028 LLC MASTER-AVIA POVITROFLOTSKI</t>
  </si>
  <si>
    <t>OUT TRASF EB1806216693855 F023 F023TO8084028 COMMISSION AND/OR SWIFT CHARGE</t>
  </si>
  <si>
    <t>INWARD TRNSF F0023TI8079988 B/O EXCLUSIVE TOURS S R O TRADE RELATED 8196 05 JL EXCLU</t>
  </si>
  <si>
    <t>INWARD TRNSF F0023TI8079300 B/O PRINCE AVIATION DOO BEOGRA INVOICE 8200-05-JL INVOICE 821</t>
  </si>
  <si>
    <t>INWARD TRNSF F0023TI8079197 B/O UAB KLASJET 8110-05-JL</t>
  </si>
  <si>
    <t>INWARD TRNSF F0023TI8080119 B/O JET 24 GMBH 8045-04-JL</t>
  </si>
  <si>
    <t>OUT TRASF EB1806061983995 F023 F023TO8076951 COMPANY DNIPROAVIASERVIS LTD</t>
  </si>
  <si>
    <t>OUT TRASF EB1806061983995 F023 F023TO8076951 COMMISSION AND/OR SWIFT CHARGE</t>
  </si>
  <si>
    <t>INWARD TRNSF F0023TI8080918 B/O AMC AVIATION SPOLKA Z OGRA 8133-05-JL 8044-04-JL 8057-04-</t>
  </si>
  <si>
    <t>INWARD TRNSF F0023TI8079996 B/O CTR GROUP A.S. INVOICE NO. 8184-05-JL</t>
  </si>
  <si>
    <t>OUT TRASF EB1806072414428 F023 F023TO8077752 NEW SYSTEMS AM LLC</t>
  </si>
  <si>
    <t>OUT TRASF EB1806072414428 F023 F023TO8077752 COMMISSION AND/OR SWIFT CHARGE</t>
  </si>
  <si>
    <t>OUT TRASF EB1806072414934 F023 F023TO8077753 NEW SYSTEMS AM LLC</t>
  </si>
  <si>
    <t>OUT TRASF EB1806072414934 F023 F023TO8077753 COMMISSION AND/OR SWIFT CHARGE</t>
  </si>
  <si>
    <t>INWARD TRNSF F0023TI8081563 B/O ENEBORG INVEST APS INVOICE 8148-05-JL</t>
  </si>
  <si>
    <t>INWARD TRNSF F0023TI8082067 B/O Avcon Jet AG /RFB/20180608PAY00595</t>
  </si>
  <si>
    <t>INWARD TRNSF F0023TI8081660 B/O PRINCE AVIATION DOO BEOGRA INVOICE 8223-05-JL INVOICE 822</t>
  </si>
  <si>
    <t>INWARD TRNSF F0023TI8081566 B/O GLOBAL JET LUXEMBOURG S.A. 7979-03-JL</t>
  </si>
  <si>
    <t>INWARD TRNSF F0023TI8082197 B/O RAPID AVIATION UDRUZENJE A /RFB/INVOICE NO. 8206-05-JL</t>
  </si>
  <si>
    <t>INWARD TRNSF F0023TI8082199 B/O RAPID AVIATION UDRUZENJE A /RFB/INVOICE 8217-05-JL</t>
  </si>
  <si>
    <t>INWARD TRNSF F0023TI8081565 B/O GLOBEAIR AG CAS</t>
  </si>
  <si>
    <t>OUT TRASF EB1806113391283 F023 F023TO8078889 SOCAR AVIA LLC</t>
  </si>
  <si>
    <t>OUT TRASF EB1806113391283 F023 F023TO8078889 COMMISSION AND/OR SWIFT CHARGE</t>
  </si>
  <si>
    <t>OUT TRASF EB1806113399723 F023 F023TO8078902 BRANCH INTERNATIONAL AIRPORT I</t>
  </si>
  <si>
    <t>OUT TRASF EB1806113399723 F023 F023TO8078902 COMMISSION AND/OR SWIFT CHARGE</t>
  </si>
  <si>
    <t>OUT TRASF EB1806113394440 F023 F023TO8078993 LLC SKY FOOD SERVICES</t>
  </si>
  <si>
    <t>OUT TRASF EB1806113394440 F023 F023TO8078993 COMMISSION AND/OR SWIFT CHARGE</t>
  </si>
  <si>
    <t>OUT TRASF EB1806113399411 F023 F023TO8090883 STATE ENTERPRISE BORYSPIL INTE</t>
  </si>
  <si>
    <t>OUT TRASF EB1806113399411 F023 F023TO8090883 COMMISSION AND/OR SWIFT CHARGE</t>
  </si>
  <si>
    <t>INWARD TRNSF F0023TI8082263 B/O JUNG SKY D.O.O. /RFB/20180608EBG01181</t>
  </si>
  <si>
    <t>INWARD TRNSF F0023TI8082267 B/O AIR HH INVOICE 8209 05 JL FROM 04.06.</t>
  </si>
  <si>
    <t>INWARD TRNSF F0023TI8084069 B/O CTR GROUP A.S. INVOICE NO. 8232-05-JL</t>
  </si>
  <si>
    <t>INWARD TRNSF F0023TI8085172 B/O OSOO 'AVIA TRAFFIC COMPANY PAYMENT FOR COMBUSTIBLE LUBRIC</t>
  </si>
  <si>
    <t>INWARD TRNSF F0023TI8085119 B/O PREDSTAVITELSTVO AKTSIONER PAYMENT FROM ELLINAR S.A. TO J</t>
  </si>
  <si>
    <t>OUT TRASF EB1806154896327 F023 F023TO8081329 AMIC UKRAINE CFI</t>
  </si>
  <si>
    <t>OUT TRASF EB1806154896327 F023 F023TO8081329 COMMISSION AND/OR SWIFT CHARGE</t>
  </si>
  <si>
    <t>OUT TRASF EB1806154915705 F023 F023TO8081365 WIND ROSE AVIATION COMPANY</t>
  </si>
  <si>
    <t>OUT TRASF EB1806154915705 F023 F023TO8081365 COMMISSION AND/OR SWIFT CHARGE</t>
  </si>
  <si>
    <t>OUT TRASF EB1806154892827 F023 F023TO8081552 LLC MASTER-AVIA POVITROFLOTSKI</t>
  </si>
  <si>
    <t>OUT TRASF EB1806154892827 F023 F023TO8081552 COMMISSION AND/OR SWIFT CHARGE</t>
  </si>
  <si>
    <t>OUT TRASF EB1806154897112 F023 F023TO8083904 SBA FLIGHT SUPPORT SERVICES LT</t>
  </si>
  <si>
    <t>OUT TRASF EB1806154897112 F023 F023TO8083904 COMMISSION AND/OR SWIFT CHARGE</t>
  </si>
  <si>
    <t>OUT TRASF EB1806268358452 F023 F023TO8086643 LUX COUNTRY LLC</t>
  </si>
  <si>
    <t>OUT TRASF EB1806268358452 F023 F023TO8086643 COMMISSION AND/OR SWIFT CHARGE</t>
  </si>
  <si>
    <t>TRF FROM 1767437EUR AT 1.1588 INV 8134-05-JL 9HPVL Y</t>
  </si>
  <si>
    <t>INWARD TRNSF F0023TI8086116 B/O PRINCE AVIATION DOO BEOGRA INVOICE 8213-05-AD</t>
  </si>
  <si>
    <t>INWARD TRNSF F0023TI8084975 B/O CLASSIC JET UAB Invoice No 8185-05-JL</t>
  </si>
  <si>
    <t>INWARD TRNSF F0023TI8086811 B/O PREDSTAVITELSTVO AKTSIONER PAYMENT FROM ELLINAR S.A. TO J</t>
  </si>
  <si>
    <t>OUT TRASF EB1806196145478 F023 F023TO8083179 SOCAR AVIA LLC</t>
  </si>
  <si>
    <t>OUT TRASF EB1806196145478 F023 F023TO8083179 COMMISSION AND/OR SWIFT CHARGE</t>
  </si>
  <si>
    <t>OUT TRASF EB1806196146836 F023 F023TO8083184 GROUND HANDLING COMPANY TBILIS</t>
  </si>
  <si>
    <t>OUT TRASF EB1806196146836 F023 F023TO8083184 COMMISSION AND/OR SWIFT CHARGE</t>
  </si>
  <si>
    <t>INWARD TRNSF F0023TI8087514 B/O GLOBAL JET AUSTRIA GMBH 8065-05-JL 8075-04-JL 8078-04-</t>
  </si>
  <si>
    <t>INWARD TRNSF F0023TI8088081 B/O TRAVEL SERVICE A.S. 822905JL,826605JL 20.00 FEE</t>
  </si>
  <si>
    <t>OUT TRASF EB1806216696769 F023 F023TO8083894 REGOURD AVIATION</t>
  </si>
  <si>
    <t>OUT TRASF EB1806216696769 F023 F023TO8083894 COMMISSION AND/OR SWIFT CHARGE</t>
  </si>
  <si>
    <t>OUT TRASF EB1806216698848 F023 F023TO8083904 SBA FLIGHT SUPPORT SERVICES</t>
  </si>
  <si>
    <t>OUT TRASF EB1806216698848 F023 F023TO8083904 COMMISSION AND/OR SWIFT CHARGE</t>
  </si>
  <si>
    <t>OUT TRASF EB1806216700638 F023 F023TO8083909 DO AND CO KYIV LLC</t>
  </si>
  <si>
    <t>OUT TRASF EB1806216700638 F023 F023TO8083909 COMMISSION AND/OR SWIFT CHARGE</t>
  </si>
  <si>
    <t>OUT TRASF EB1807031599183 F023 F023TO8090875 CARPATAIR SA</t>
  </si>
  <si>
    <t>OUT TRASF EB1807031599183 F023 F023TO8090875 COMMISSION AND/OR SWIFT CHARGE</t>
  </si>
  <si>
    <t>INWARD TRNSF F0023TI8088844 B/O PANAVIATIC AS Invoice 8203-05-JL,8259-05-JL</t>
  </si>
  <si>
    <t>INWARD TRNSF F0023TI8089077 B/O JETMAGIC 9HAVM USD 9HAVM INV 814105JL 20.00 FEE</t>
  </si>
  <si>
    <t>INWARD TRNSF F0023TI8088790 B/O PRINCE AVIATION DOO BEOGRA INVOICE 8274-05-JL INVOICE 828</t>
  </si>
  <si>
    <t>INWARD TRNSF F0023TI8089342 B/O LAUDAMOTION EXECUTIVE GMBH DOC/825405JL/5335.54/20180612/</t>
  </si>
  <si>
    <t>INWARD TRNSF F0023TI8089346 B/O PRINCE AVIATION DOO BEOGRA INVOICE 8296-06-JL INVOICE 829</t>
  </si>
  <si>
    <t>INWARD TRNSF F0023TI8090008 B/O WINAIR D.O.O. /RFB/20180621EBG00840</t>
  </si>
  <si>
    <t>INWARD TRNSF F0023TI8090677 B/O PREDSTAVITELSTVO AKTSIONER PAYMENT FROM ELLINAR S.A. TO J</t>
  </si>
  <si>
    <t>INWARD TRNSF F0023TI8090691 B/O JUNG SKY D.O.O. /RFB/20180626EBG00860</t>
  </si>
  <si>
    <t>OUT TRASF EB1807124975175 F023 F023TO8095738 LUX COUNTRY LLC</t>
  </si>
  <si>
    <t>OUT TRASF EB1807124975175 F023 F023TO8095738 COMMISSION AND/OR SWIFT CHARGE</t>
  </si>
  <si>
    <t>INWARD TRNSF F0023TI8093224 B/O AMC AVIATION SPOLKA Z OGRA 8230-05-JL SP-DOM</t>
  </si>
  <si>
    <t>Service Charges STATEMENT FEE - JULY 2018</t>
  </si>
  <si>
    <t>INWARD TRNSF F0023TI8094552 B/O TRAVEL SERVICE A.S. 828806JL,828706JL 20.00 FEE</t>
  </si>
  <si>
    <t>INWARD TRNSF F0023TI8094538 B/O MINISTRSTVO ZA OBRAMBO LJU 8183-05</t>
  </si>
  <si>
    <t>INWARD TRNSF F0023TI8094356 B/O Avcon Jet AG /RFB/20180629PAY00816</t>
  </si>
  <si>
    <t>INWARD TRNSF F0023TI8094660 B/O IDN150340010077 INV8130-05-AD DD 27/06/2018</t>
  </si>
  <si>
    <t>INWARD TRNSF F0023TI8094557 B/O GLOBAL JET AUSTRIA GMBH 8214-06-JL 8235-05-JL</t>
  </si>
  <si>
    <t>OUT TRASF EB1807031602535 F023 F023TO8090883 STATE ENTERPRISE BORYSPIL INTE</t>
  </si>
  <si>
    <t>OUT TRASF EB1807031602535 F023 F023TO8090883 COMMISSION AND/OR SWIFT CHARGE</t>
  </si>
  <si>
    <t>OUT TRASF EB1807093720389 F023 F023TO8093687 LLC MASTER-AVIA POVITROFLOTSKI</t>
  </si>
  <si>
    <t>OUT TRASF EB1807093720389 F023 F023TO8093687 COMMISSION AND/OR SWIFT CHARGE</t>
  </si>
  <si>
    <t>OUT TRASF EB1807031604400 F023 F023TO8090894 SOCAR AVIA LLC</t>
  </si>
  <si>
    <t>OUT TRASF EB1807031604400 F023 F023TO8090894 COMMISSION AND/OR SWIFT CHARGE</t>
  </si>
  <si>
    <t>OUT TRASF EB1807031607836 F023 F023TO8090900 STATE ENTERPRISE INTERNATIONAL</t>
  </si>
  <si>
    <t>OUT TRASF EB1807031607836 F023 F023TO8090900 COMMISSION AND/OR SWIFT CHARGE</t>
  </si>
  <si>
    <t>OUT TRASF EB1807031609844 F023 F023TO8090991 ROCKET ROUTE</t>
  </si>
  <si>
    <t>OUT TRASF EB1807031609844 F023 F023TO8090991 COMMISSION AND/OR SWIFT CHARGE</t>
  </si>
  <si>
    <t>OUT TRASF EB1807031610821 F023 F023TO8091433 NEW SYSTEMS AM LLC</t>
  </si>
  <si>
    <t>OUT TRASF EB1807031610821 F023 F023TO8091433 COMMISSION AND/OR SWIFT CHARGE</t>
  </si>
  <si>
    <t>OUT TRASF EB1807031609554 F023 F023TO8091437 NEW SYSTEMS AM LLC</t>
  </si>
  <si>
    <t>OUT TRASF EB1807031609554 F023 F023TO8091437 COMMISSION AND/OR SWIFT CHARGE</t>
  </si>
  <si>
    <t>INWARD TRNSF F0023TI8095569 B/O PRINCE AVIATION DOO BEOGRA INVOICE 8320-06-JL</t>
  </si>
  <si>
    <t>INWARD TRNSF F0023TI8095504 B/O WINAIR D.O.O. invoice 8181-05-JL</t>
  </si>
  <si>
    <t>OUT TRASF EB1807042230336 F023 F023TO8091842 COMPANY SKY SERVICE</t>
  </si>
  <si>
    <t>OUT TRASF EB1807042230336 F023 F023TO8091842 COMMISSION AND/OR SWIFT CHARGE</t>
  </si>
  <si>
    <t>OUT TRASF EB1807248697708 F023 F023TO8100834 AS GROUP LTD</t>
  </si>
  <si>
    <t>OUT TRASF EB1807248697708 F023 F023TO8100834 COMMISSION AND/OR SWIFT CHARGE</t>
  </si>
  <si>
    <t>OUT TRASF EB1807135371982 F023 F023TO8096290 INTERAVIA LLC, 01034, KIEV, VO</t>
  </si>
  <si>
    <t>OUT TRASF EB1807135371982 F023 F023TO8096290 COMMISSION AND/OR SWIFT CHARGE</t>
  </si>
  <si>
    <t>OUT TRASF EB1807207863389 F023 F023TO8099880 LLC MASTER-AVIA POVITROFLOTSKI</t>
  </si>
  <si>
    <t>OUT TRASF EB1807207863389 F023 F023TO8099880 COMMISSION AND/OR SWIFT CHARGE</t>
  </si>
  <si>
    <t>INWARD TRNSF F0023TI8097934 B/O AIR-CORVIGLIA AG 8117-05-AD / HB-FXO</t>
  </si>
  <si>
    <t>INWARD TRNSF F0023TI8097940 B/O PREDSTAVITELSTVO AKTSIONER PAYMENT FROM ELLINAR S.A. TO J</t>
  </si>
  <si>
    <t>INWARD TRNSF F0023TI8097083 B/O CLASSIC JET UAB Invoice No 8201-05-JL</t>
  </si>
  <si>
    <t>OUT TRASF EB1807073420194 F023 F023TO8093387 AMIC UKRAINE CFI</t>
  </si>
  <si>
    <t>OUT TRASF EB1807073420194 F023 F023TO8093387 COMMISSION AND/OR SWIFT CHARGE</t>
  </si>
  <si>
    <t>INWARD TRNSF F0023TI8098512 B/O SAXONAIR CHARTER LTD SAXONAIR RFB FT197115161501</t>
  </si>
  <si>
    <t>INWARD TRNSF F0023TI8098721 B/O UAB KLASJET 8257-05-JL</t>
  </si>
  <si>
    <t>INWARD TRNSF F0023TI8099480 B/O RAPID AVIATION UDRUZENJE A /INV/INVOICE 833706JL</t>
  </si>
  <si>
    <t>INWARD TRNSF F0023TI8099683 B/O ACCESS FLIGHT SUPPORT DMCC PAYMENT 20.00 FEE DEDUCTED</t>
  </si>
  <si>
    <t>OUT TRASF EB1807104121014 F023 F023TO8094390 COMPANY DNIPROAVIASERVIS LTD</t>
  </si>
  <si>
    <t>OUT TRASF EB1807104121014 F023 F023TO8094390 COMMISSION AND/OR SWIFT CHARGE</t>
  </si>
  <si>
    <t>INWARD TRNSF F0023TI8100206 B/O AMC AVIATION SPOLKA Z OGRA 8300-06-JL</t>
  </si>
  <si>
    <t>INWARD TRNSF F0023TI8100569 B/O ALLODIUM S.A. 8325AD</t>
  </si>
  <si>
    <t>INWARD TRNSF F0023TI8099551 B/O UAB KLASJET 8265-05-JL, 8218-05-JL</t>
  </si>
  <si>
    <t>INWARD TRNSF F0023TI8100208 B/O GLOBAL JET AUSTRIA GMBH 8278-05-JL 8298-06-JL 8294-06-</t>
  </si>
  <si>
    <t>INWARD TRNSF F0023TI8100215 B/O JUNG SKY D.O.O. INVOICE 8308-06-JL</t>
  </si>
  <si>
    <t>INWARD TRNSF F0023TI8106645 B/O Avcon Jet AG /DOC/819705JL/1944.09/20180529</t>
  </si>
  <si>
    <t>INWARD TRNSF F0023TI8101460 B/O AFS ALPINE FLIGHTSERVICE G INVOICE NO 8333-06-JL DATE</t>
  </si>
  <si>
    <t>INWARD TRNSF F0023TI8101324 B/O PREDSTAVITELSTVO AKTSIONER PAYMENT FROM ELLINAR S.A. TO J</t>
  </si>
  <si>
    <t>OUT TRASF EB1807135366590 F023 F023TO8096282 STATE ENTERPRISE BORYSPIL INTE</t>
  </si>
  <si>
    <t>OUT TRASF EB1807135366590 F023 F023TO8096282 COMMISSION AND/OR SWIFT CHARGE</t>
  </si>
  <si>
    <t>OUT TRASF EB1807135367744 F023 F023TO8096283 COMPANY SKY SERVICE</t>
  </si>
  <si>
    <t>OUT TRASF EB1807135367744 F023 F023TO8096283 COMMISSION AND/OR SWIFT CHARGE</t>
  </si>
  <si>
    <t>OUT TRASF EB1807135368605 F023 F023TO8096284 SOCAR AVIA LLC</t>
  </si>
  <si>
    <t>OUT TRASF EB1807135368605 F023 F023TO8096284 COMMISSION AND/OR SWIFT CHARGE</t>
  </si>
  <si>
    <t>OUT TRASF EB1807186973387 F023 F023TO8098422 LUX COUNTRY LLC</t>
  </si>
  <si>
    <t>OUT TRASF EB1807186973387 F023 F023TO8098422 COMMISSION AND/OR SWIFT CHARGE</t>
  </si>
  <si>
    <t>INWARD TRNSF F0023TI8101066 F023TO8090883 STATE ENTERPRISE BORYSPIL INTE</t>
  </si>
  <si>
    <t>OUT TRASF EB1807186993355 F023 F023TO8090883 COMMISSION AND/OR SWIFT CHARGE</t>
  </si>
  <si>
    <t>INWARD TRNSF F0023TI8101434 B/O WINDROSE AIR JETCHARTER GM 8293-06-JL 2342</t>
  </si>
  <si>
    <t>INWARD TRNSF F0023TI8101498 B/O PRINCE AVIATION DOO BEOGRA INVOICE 8362-07-JL INVOICE 829</t>
  </si>
  <si>
    <t>INWARD TRNSF F0023TI8102072 B/O AIR CORVIGLIA AG 8225-05 - CN - JL HB-FVD</t>
  </si>
  <si>
    <t>INWARD TRNSF F0023TI8102718 B/O EL TEU SOCI AERI TSA INVOICE NUMBER 8234 05 JL</t>
  </si>
  <si>
    <t>OUT TRASF EB1807166251231 F023 F023TO8097196 AIRCRAFT PERFORMANCE GROUP INC</t>
  </si>
  <si>
    <t>OUT TRASF EB1807166251231 F023 F023TO8097196 COMMISSION AND/OR SWIFT CHARGE</t>
  </si>
  <si>
    <t>INWARD TRNSF F0023TI8101433 B/O BOLLORE LOGISTICS 8264-05-JL 8264-05-JL</t>
  </si>
  <si>
    <t>INWARD TRNSF F0023TI8102073 B/O WINAIR D.O.O. invoice 8262-05-JL</t>
  </si>
  <si>
    <t>INWARD TRNSF F0023TI8103595 B/O PREMIUM JET AG /ROC/22-20180717142910037-2-4</t>
  </si>
  <si>
    <t>INWARD TRNSF F0023TI8103596 B/O JET BUSINESS SOLUTIONS F 8228-05-JL</t>
  </si>
  <si>
    <t>INWARD TRNSF F0023TI8103673 B/O NOUVELAIR TUNISIE TAXES AEROPORTUAIRES FAC N</t>
  </si>
  <si>
    <t>OUT TRASF EB1807197233504 F023 F023TO8098773 SOCAR AVIA LLC</t>
  </si>
  <si>
    <t>OUT TRASF EB1807197233504 F023 F023TO8098773 COMMISSION AND/OR SWIFT CHARGE</t>
  </si>
  <si>
    <t>OUT TRASF EB1807197234749 F023 F023TO8098775 AMIC UKRAINE CFI</t>
  </si>
  <si>
    <t>OUT TRASF EB1807197234749 F023 F023TO8098775 COMMISSION AND/OR SWIFT CHARGE</t>
  </si>
  <si>
    <t>INWARD TRNSF F0023TI8104079 B/O CLASSIC JET UAB Invoice No 8329-06-JL</t>
  </si>
  <si>
    <t>INWARD TRNSF F0023TI8104379 B/O UAB NORDIC AIRCRAFT SYSTE INVOICE 8391-07-JL</t>
  </si>
  <si>
    <t>INWARD TRNSF F0023TI8105427 B/O RAPID AVIATION UDRUZENJE A /RFB/INVOICE 8337-07-JL</t>
  </si>
  <si>
    <t>INWARD TRNSF F0023TI8105498 B/O AVIO-DELTA LTD/ INV. 8080-04-JL/10.05.2018</t>
  </si>
  <si>
    <t>INWARD TRNSF F0023TI8105558 B/O JET AVIATION BUSINESS JETS /INV/7822,7986,8261/INV/</t>
  </si>
  <si>
    <t>INWARD TRNSF F0023TI8105370 B/O SAXONAIR CHARTER LTD SAXONAIR RFB FT197574323501</t>
  </si>
  <si>
    <t>INWARD TRNSF F0023TI8105504 B/O PREDSTAVITELSTVO AKTSIONER PAYMENT FROM ELLINAR S.A. TO J</t>
  </si>
  <si>
    <t>INWARD TRNSF F0023TI8104820 B/O ACM AIR CHARTER 8210-05-JL</t>
  </si>
  <si>
    <t>OUT TRASF EB1807248736067 F023 F023TO8100910 LLC MASTER-AVIA POVITROFLOTSKI</t>
  </si>
  <si>
    <t>OUT TRASF EB1807248736067 F023 F023TO8100910 COMMISSION AND/OR SWIFT CHARGE</t>
  </si>
  <si>
    <t>INWARD TRNSF F0023TI8103601 B/O GLOBAL REACH AVIATION A/S PAV5082</t>
  </si>
  <si>
    <t>OUT TRASF EB1808013187036 F023 F023TO8106659 LUX COUNTRY LLC</t>
  </si>
  <si>
    <t>OUT TRASF EB1808013187036 F023 F023TO8106659 COMMISSION AND/OR SWIFT CHARGE</t>
  </si>
  <si>
    <t>INWARD TRNSF F0023TI8106525 B/O JSC AVIACOMPANY BYSKY PREPAYMENT FOR THE GROUND HAND</t>
  </si>
  <si>
    <t>OUT TRASF EB1807269739043 F023 F023TO8102637 STATE ENTERPRISE INTERNATIONAL</t>
  </si>
  <si>
    <t>OUT TRASF EB1807269739043 F023 F023TO8102637 COMMISSION AND/OR SWIFT CHARGE</t>
  </si>
  <si>
    <t>OUT TRASF EB1807269739943 F023 F023TO8102640 SOCAR AVIA LLC</t>
  </si>
  <si>
    <t>OUT TRASF EB1807269739943 F023 F023TO8102640 COMMISSION AND/OR SWIFT CHARGE</t>
  </si>
  <si>
    <t>INWARD TRNSF F0023TI8107820 B/O QUEEN AIR S.R.O. INVOICE NO 8367-07-JL</t>
  </si>
  <si>
    <t>INWARD TRNSF F0023TI8108008 B/O JUNG SKY D.O.O. INVOICE 8416-07-JL</t>
  </si>
  <si>
    <t>INWARD TRNSF F0023TI8107818 B/O QUEEN AIR S.R.O. INVOICE NO 8365-07-JL</t>
  </si>
  <si>
    <t>INWARD TRNSF F0023TI8107819 B/O QUEEN AIR S.R.O. INVOICE NO 8366-07-JL</t>
  </si>
  <si>
    <t>OUT TRASF EB1807301322731 F023 F023TO8104326 SOCAR AVIA LLC</t>
  </si>
  <si>
    <t>OUT TRASF EB1807301322731 F023 F023TO8104326 COMMISSION AND/OR SWIFT CHARGE</t>
  </si>
  <si>
    <t>INWARD TRNSF F0023TI8110560 B/O JET AVIATION BUSINESS JETS /INV/8335-06-JL 5.7.2018/INV/8</t>
  </si>
  <si>
    <t>INWARD TRNSF F0023TI8110629 B/O PREDSTAVITELSTVO AKTSIONER PAYMENT FROM ELLINAR S.A. TO J</t>
  </si>
  <si>
    <t>OUT TRASF EB1807312536216 F023 F023TO8105744 KRIVOY ROG INTERNATIONAL AIRPO</t>
  </si>
  <si>
    <t>OUT TRASF EB1807312536216 F023 F023TO8105744 COMMISSION AND/OR SWIFT CHARGE</t>
  </si>
  <si>
    <t>OUT TRASF EB1807312538866 F023 F023TO8105745 INTERNATIONAL AIRPORT ZAPOROZH</t>
  </si>
  <si>
    <t>OUT TRASF EB1807312538866 F023 F023TO8105745 COMMISSION AND/OR SWIFT CHARGE</t>
  </si>
  <si>
    <t xml:space="preserve">OUT TRASF EB1805246878825 F023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</si>
</sst>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;@"/>
    <numFmt numFmtId="165" formatCode="##\ ##0.00"/>
    <numFmt numFmtId="166" formatCode="0.0000000000"/>
  </numFmts>
  <fonts count="12" x14ac:knownFonts="1">
    <font>
      <sz val="10"/>
      <color rgb="FF000000"/>
      <name val="Times New Roman"/>
      <charset val="204"/>
    </font>
    <font>
      <b/>
      <sz val="8"/>
      <color rgb="FF000000"/>
      <name val="Helvetica"/>
      <family val="2"/>
    </font>
    <font>
      <b/>
      <sz val="8"/>
      <name val="Helvetica"/>
      <family val="2"/>
    </font>
    <font>
      <sz val="8"/>
      <color rgb="FF000000"/>
      <name val="Helvetica"/>
      <family val="2"/>
    </font>
    <font>
      <b/>
      <sz val="8"/>
      <color theme="1"/>
      <name val="Helvetica"/>
      <family val="2"/>
    </font>
    <font>
      <sz val="8"/>
      <name val="Helvetica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ahoma"/>
      <family val="2"/>
    </font>
    <font>
      <b/>
      <sz val="7"/>
      <color rgb="FF000000"/>
      <name val="Helvetica"/>
      <family val="2"/>
    </font>
    <font>
      <b/>
      <sz val="7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65" fontId="4" fillId="0" borderId="0" xfId="0" applyNumberFormat="1" applyFont="1" applyFill="1" applyBorder="1" applyAlignment="1">
      <alignment horizontal="right" vertical="top"/>
    </xf>
    <xf numFmtId="164" fontId="1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164" fontId="1" fillId="0" borderId="0" xfId="0" applyNumberFormat="1" applyFont="1" applyFill="1" applyAlignment="1">
      <alignment horizontal="left" vertical="top" shrinkToFit="1"/>
    </xf>
    <xf numFmtId="0" fontId="1" fillId="0" borderId="0" xfId="0" applyFont="1" applyFill="1" applyBorder="1" applyAlignment="1">
      <alignment horizontal="left" vertical="top"/>
    </xf>
    <xf numFmtId="164" fontId="2" fillId="0" borderId="0" xfId="0" applyNumberFormat="1" applyFont="1" applyFill="1" applyBorder="1" applyAlignment="1">
      <alignment horizontal="left" vertical="top" shrinkToFit="1"/>
    </xf>
    <xf numFmtId="0" fontId="5" fillId="0" borderId="0" xfId="0" applyFont="1" applyFill="1" applyBorder="1" applyAlignment="1">
      <alignment horizontal="left" vertical="top" wrapText="1"/>
    </xf>
    <xf numFmtId="165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64" fontId="1" fillId="0" borderId="0" xfId="0" applyNumberFormat="1" applyFont="1" applyAlignment="1">
      <alignment horizontal="left" vertical="top" shrinkToFi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5" fontId="2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left" vertical="top" shrinkToFi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5" fontId="2" fillId="0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/>
    </xf>
    <xf numFmtId="165" fontId="8" fillId="0" borderId="2" xfId="0" applyNumberFormat="1" applyFont="1" applyFill="1" applyBorder="1" applyAlignment="1">
      <alignment horizontal="right" vertical="top"/>
    </xf>
    <xf numFmtId="165" fontId="8" fillId="0" borderId="3" xfId="0" applyNumberFormat="1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4" fontId="9" fillId="0" borderId="0" xfId="0" applyNumberFormat="1" applyFont="1" applyFill="1" applyAlignment="1">
      <alignment horizontal="left" vertical="top" shrinkToFit="1"/>
    </xf>
    <xf numFmtId="0" fontId="4" fillId="0" borderId="0" xfId="0" applyFont="1" applyFill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4" fontId="11" fillId="0" borderId="0" xfId="0" applyNumberFormat="1" applyFont="1" applyAlignment="1">
      <alignment horizontal="right" vertical="top" wrapText="1"/>
    </xf>
    <xf numFmtId="0" fontId="10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/>
    </xf>
    <xf numFmtId="165" fontId="4" fillId="0" borderId="0" xfId="0" applyNumberFormat="1" applyFont="1" applyFill="1" applyAlignment="1">
      <alignment horizontal="right" vertical="top"/>
    </xf>
    <xf numFmtId="165" fontId="4" fillId="0" borderId="0" xfId="0" applyNumberFormat="1" applyFont="1" applyFill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1901"/>
  <sheetViews>
    <sheetView tabSelected="1" zoomScaleNormal="100" workbookViewId="0">
      <selection activeCell="C9" sqref="C9"/>
    </sheetView>
  </sheetViews>
  <sheetFormatPr defaultColWidth="9" defaultRowHeight="11.25" x14ac:dyDescent="0.2"/>
  <cols>
    <col min="1" max="1" width="14.1640625" style="3" customWidth="1"/>
    <col min="2" max="2" width="5.83203125" style="3" customWidth="1"/>
    <col min="3" max="3" width="33.33203125" style="3" customWidth="1"/>
    <col min="4" max="4" width="14.1640625" style="3" customWidth="1"/>
    <col min="5" max="7" width="11.6640625" style="6" customWidth="1"/>
    <col min="8" max="10" width="9" style="3"/>
    <col min="11" max="11" width="15" style="3" bestFit="1" customWidth="1"/>
    <col min="12" max="16384" width="9" style="3"/>
  </cols>
  <sheetData>
    <row r="1" spans="1:7" ht="12" thickBot="1" x14ac:dyDescent="0.25">
      <c r="A1" s="29" t="s">
        <v>956</v>
      </c>
      <c r="B1" s="30"/>
      <c r="C1" s="30"/>
      <c r="D1" s="30"/>
      <c r="E1" s="31"/>
      <c r="F1" s="31"/>
      <c r="G1" s="32" t="s">
        <v>957</v>
      </c>
    </row>
    <row r="2" spans="1:7" ht="11.25" customHeight="1" x14ac:dyDescent="0.2">
      <c r="A2" s="40" t="s">
        <v>958</v>
      </c>
      <c r="B2" s="40" t="s">
        <v>1587</v>
      </c>
      <c r="C2" s="40" t="s">
        <v>1585</v>
      </c>
      <c r="D2" s="40" t="str">
        <f>A2</f>
        <v>01.03.2018</v>
      </c>
      <c r="E2" s="41"/>
      <c r="F2" s="41">
        <v>211009.42</v>
      </c>
      <c r="G2" s="41">
        <f>F2</f>
        <v>211009.42</v>
      </c>
    </row>
    <row r="3" spans="1:7" ht="11.25" customHeight="1" x14ac:dyDescent="0.2">
      <c r="A3" s="40" t="s">
        <v>958</v>
      </c>
      <c r="B3" s="40" t="s">
        <v>1587</v>
      </c>
      <c r="C3" s="40" t="s">
        <v>1586</v>
      </c>
      <c r="D3" s="40" t="str">
        <f t="shared" ref="D3" si="0">A3</f>
        <v>01.03.2018</v>
      </c>
      <c r="E3" s="41">
        <v>1430</v>
      </c>
      <c r="F3" s="41"/>
      <c r="G3" s="41">
        <f t="shared" ref="G3:G34" si="1">G2-E3+F3</f>
        <v>209579.42</v>
      </c>
    </row>
    <row r="4" spans="1:7" ht="11.25" customHeight="1" x14ac:dyDescent="0.2">
      <c r="A4" s="40" t="s">
        <v>959</v>
      </c>
      <c r="B4" s="40" t="s">
        <v>1587</v>
      </c>
      <c r="C4" s="40" t="s">
        <v>1588</v>
      </c>
      <c r="D4" s="40" t="str">
        <f t="shared" ref="D4" si="2">A4</f>
        <v>08.03.2018</v>
      </c>
      <c r="E4" s="41"/>
      <c r="F4" s="41">
        <v>5402.5</v>
      </c>
      <c r="G4" s="41">
        <f t="shared" si="1"/>
        <v>214981.92</v>
      </c>
    </row>
    <row r="5" spans="1:7" ht="11.25" customHeight="1" x14ac:dyDescent="0.2">
      <c r="A5" s="40" t="s">
        <v>960</v>
      </c>
      <c r="B5" s="40" t="s">
        <v>1587</v>
      </c>
      <c r="C5" s="40" t="s">
        <v>1589</v>
      </c>
      <c r="D5" s="40" t="str">
        <f t="shared" ref="D5" si="3">A5</f>
        <v>14.03.2018</v>
      </c>
      <c r="E5" s="41"/>
      <c r="F5" s="41">
        <v>5801.29</v>
      </c>
      <c r="G5" s="41">
        <f t="shared" si="1"/>
        <v>220783.21000000002</v>
      </c>
    </row>
    <row r="6" spans="1:7" ht="11.25" customHeight="1" x14ac:dyDescent="0.2">
      <c r="A6" s="40" t="s">
        <v>961</v>
      </c>
      <c r="B6" s="40" t="s">
        <v>1587</v>
      </c>
      <c r="C6" s="40" t="s">
        <v>1590</v>
      </c>
      <c r="D6" s="40" t="str">
        <f t="shared" ref="D6" si="4">A6</f>
        <v>15.03.2018</v>
      </c>
      <c r="E6" s="41"/>
      <c r="F6" s="41">
        <v>5376.39</v>
      </c>
      <c r="G6" s="41">
        <f t="shared" si="1"/>
        <v>226159.60000000003</v>
      </c>
    </row>
    <row r="7" spans="1:7" ht="11.25" customHeight="1" x14ac:dyDescent="0.2">
      <c r="A7" s="40" t="s">
        <v>962</v>
      </c>
      <c r="B7" s="40" t="s">
        <v>1587</v>
      </c>
      <c r="C7" s="40" t="s">
        <v>1591</v>
      </c>
      <c r="D7" s="40" t="str">
        <f t="shared" ref="D7" si="5">A7</f>
        <v>16.03.2018</v>
      </c>
      <c r="E7" s="41"/>
      <c r="F7" s="41">
        <v>6981.48</v>
      </c>
      <c r="G7" s="41">
        <f t="shared" si="1"/>
        <v>233141.08000000005</v>
      </c>
    </row>
    <row r="8" spans="1:7" ht="11.25" customHeight="1" x14ac:dyDescent="0.2">
      <c r="A8" s="40" t="s">
        <v>962</v>
      </c>
      <c r="B8" s="40" t="s">
        <v>1587</v>
      </c>
      <c r="C8" s="40" t="s">
        <v>1592</v>
      </c>
      <c r="D8" s="40" t="str">
        <f t="shared" ref="D8" si="6">A8</f>
        <v>16.03.2018</v>
      </c>
      <c r="E8" s="41"/>
      <c r="F8" s="41">
        <v>1751.28</v>
      </c>
      <c r="G8" s="41">
        <f t="shared" si="1"/>
        <v>234892.36000000004</v>
      </c>
    </row>
    <row r="9" spans="1:7" ht="11.25" customHeight="1" x14ac:dyDescent="0.2">
      <c r="A9" s="40" t="s">
        <v>963</v>
      </c>
      <c r="B9" s="40" t="s">
        <v>1587</v>
      </c>
      <c r="C9" s="40" t="s">
        <v>1593</v>
      </c>
      <c r="D9" s="40" t="str">
        <f t="shared" ref="D9" si="7">A9</f>
        <v>19.03.2018</v>
      </c>
      <c r="E9" s="41"/>
      <c r="F9" s="41">
        <v>1</v>
      </c>
      <c r="G9" s="41">
        <f t="shared" si="1"/>
        <v>234893.36000000004</v>
      </c>
    </row>
    <row r="10" spans="1:7" ht="11.25" customHeight="1" x14ac:dyDescent="0.2">
      <c r="A10" s="40" t="s">
        <v>963</v>
      </c>
      <c r="B10" s="40" t="s">
        <v>1587</v>
      </c>
      <c r="C10" s="40" t="s">
        <v>1594</v>
      </c>
      <c r="D10" s="40" t="str">
        <f t="shared" ref="D10" si="8">A10</f>
        <v>19.03.2018</v>
      </c>
      <c r="E10" s="41"/>
      <c r="F10" s="41">
        <v>2837.55</v>
      </c>
      <c r="G10" s="41">
        <f t="shared" si="1"/>
        <v>237730.91000000003</v>
      </c>
    </row>
    <row r="11" spans="1:7" ht="11.25" customHeight="1" x14ac:dyDescent="0.2">
      <c r="A11" s="40" t="s">
        <v>964</v>
      </c>
      <c r="B11" s="40" t="s">
        <v>1587</v>
      </c>
      <c r="C11" s="40" t="s">
        <v>1595</v>
      </c>
      <c r="D11" s="40" t="str">
        <f t="shared" ref="D11" si="9">A11</f>
        <v>20.03.2018</v>
      </c>
      <c r="E11" s="41">
        <v>16016.47</v>
      </c>
      <c r="F11" s="41"/>
      <c r="G11" s="41">
        <f t="shared" si="1"/>
        <v>221714.44000000003</v>
      </c>
    </row>
    <row r="12" spans="1:7" ht="11.25" customHeight="1" x14ac:dyDescent="0.2">
      <c r="A12" s="40" t="s">
        <v>964</v>
      </c>
      <c r="B12" s="40" t="s">
        <v>1587</v>
      </c>
      <c r="C12" s="40" t="s">
        <v>1596</v>
      </c>
      <c r="D12" s="40" t="str">
        <f t="shared" ref="D12" si="10">A12</f>
        <v>20.03.2018</v>
      </c>
      <c r="E12" s="41">
        <v>110</v>
      </c>
      <c r="F12" s="41"/>
      <c r="G12" s="41">
        <f t="shared" si="1"/>
        <v>221604.44000000003</v>
      </c>
    </row>
    <row r="13" spans="1:7" ht="11.25" customHeight="1" x14ac:dyDescent="0.2">
      <c r="A13" s="40" t="s">
        <v>964</v>
      </c>
      <c r="B13" s="40" t="s">
        <v>1587</v>
      </c>
      <c r="C13" s="40" t="s">
        <v>1597</v>
      </c>
      <c r="D13" s="40" t="str">
        <f t="shared" ref="D13" si="11">A13</f>
        <v>20.03.2018</v>
      </c>
      <c r="E13" s="41">
        <v>8500</v>
      </c>
      <c r="F13" s="41"/>
      <c r="G13" s="41">
        <f t="shared" si="1"/>
        <v>213104.44000000003</v>
      </c>
    </row>
    <row r="14" spans="1:7" ht="11.25" customHeight="1" x14ac:dyDescent="0.2">
      <c r="A14" s="40" t="s">
        <v>964</v>
      </c>
      <c r="B14" s="40" t="s">
        <v>1587</v>
      </c>
      <c r="C14" s="40" t="s">
        <v>1598</v>
      </c>
      <c r="D14" s="40" t="str">
        <f t="shared" ref="D14" si="12">A14</f>
        <v>20.03.2018</v>
      </c>
      <c r="E14" s="41">
        <v>90</v>
      </c>
      <c r="F14" s="41"/>
      <c r="G14" s="41">
        <f t="shared" si="1"/>
        <v>213014.44000000003</v>
      </c>
    </row>
    <row r="15" spans="1:7" ht="11.25" customHeight="1" x14ac:dyDescent="0.2">
      <c r="A15" s="40" t="s">
        <v>964</v>
      </c>
      <c r="B15" s="40" t="s">
        <v>1587</v>
      </c>
      <c r="C15" s="40" t="s">
        <v>1599</v>
      </c>
      <c r="D15" s="40" t="str">
        <f t="shared" ref="D15" si="13">A15</f>
        <v>20.03.2018</v>
      </c>
      <c r="E15" s="41">
        <v>1500</v>
      </c>
      <c r="F15" s="41"/>
      <c r="G15" s="41">
        <f t="shared" si="1"/>
        <v>211514.44000000003</v>
      </c>
    </row>
    <row r="16" spans="1:7" ht="11.25" customHeight="1" x14ac:dyDescent="0.2">
      <c r="A16" s="40" t="s">
        <v>964</v>
      </c>
      <c r="B16" s="40" t="s">
        <v>1587</v>
      </c>
      <c r="C16" s="40" t="s">
        <v>1600</v>
      </c>
      <c r="D16" s="40" t="str">
        <f t="shared" ref="D16" si="14">A16</f>
        <v>20.03.2018</v>
      </c>
      <c r="E16" s="41">
        <v>80</v>
      </c>
      <c r="F16" s="41"/>
      <c r="G16" s="41">
        <f t="shared" si="1"/>
        <v>211434.44000000003</v>
      </c>
    </row>
    <row r="17" spans="1:7" ht="11.25" customHeight="1" x14ac:dyDescent="0.2">
      <c r="A17" s="40" t="s">
        <v>965</v>
      </c>
      <c r="B17" s="40" t="s">
        <v>1587</v>
      </c>
      <c r="C17" s="40" t="s">
        <v>1601</v>
      </c>
      <c r="D17" s="40" t="str">
        <f t="shared" ref="D17" si="15">A17</f>
        <v>22.03.2018</v>
      </c>
      <c r="E17" s="41"/>
      <c r="F17" s="41">
        <f>67736.86-12.39</f>
        <v>67724.47</v>
      </c>
      <c r="G17" s="41">
        <f t="shared" si="1"/>
        <v>279158.91000000003</v>
      </c>
    </row>
    <row r="18" spans="1:7" ht="11.25" customHeight="1" x14ac:dyDescent="0.2">
      <c r="A18" s="40" t="s">
        <v>965</v>
      </c>
      <c r="B18" s="40" t="s">
        <v>1587</v>
      </c>
      <c r="C18" s="40" t="s">
        <v>1602</v>
      </c>
      <c r="D18" s="40" t="str">
        <f t="shared" ref="D18" si="16">A18</f>
        <v>22.03.2018</v>
      </c>
      <c r="E18" s="41"/>
      <c r="F18" s="41">
        <f>3228.85
-12.39</f>
        <v>3216.46</v>
      </c>
      <c r="G18" s="41">
        <f t="shared" si="1"/>
        <v>282375.37000000005</v>
      </c>
    </row>
    <row r="19" spans="1:7" ht="11.25" customHeight="1" x14ac:dyDescent="0.2">
      <c r="A19" s="40" t="s">
        <v>965</v>
      </c>
      <c r="B19" s="40" t="s">
        <v>1587</v>
      </c>
      <c r="C19" s="40" t="s">
        <v>1603</v>
      </c>
      <c r="D19" s="40" t="str">
        <f t="shared" ref="D19" si="17">A19</f>
        <v>22.03.2018</v>
      </c>
      <c r="E19" s="41">
        <v>60000</v>
      </c>
      <c r="F19" s="41"/>
      <c r="G19" s="41">
        <f t="shared" si="1"/>
        <v>222375.37000000005</v>
      </c>
    </row>
    <row r="20" spans="1:7" ht="11.25" customHeight="1" x14ac:dyDescent="0.2">
      <c r="A20" s="40" t="s">
        <v>965</v>
      </c>
      <c r="B20" s="40" t="s">
        <v>1587</v>
      </c>
      <c r="C20" s="40" t="s">
        <v>1604</v>
      </c>
      <c r="D20" s="40" t="str">
        <f t="shared" ref="D20" si="18">A20</f>
        <v>22.03.2018</v>
      </c>
      <c r="E20" s="41">
        <v>130</v>
      </c>
      <c r="F20" s="41"/>
      <c r="G20" s="41">
        <f t="shared" si="1"/>
        <v>222245.37000000005</v>
      </c>
    </row>
    <row r="21" spans="1:7" ht="11.25" customHeight="1" x14ac:dyDescent="0.2">
      <c r="A21" s="40" t="s">
        <v>965</v>
      </c>
      <c r="B21" s="40" t="s">
        <v>1587</v>
      </c>
      <c r="C21" s="40" t="s">
        <v>1605</v>
      </c>
      <c r="D21" s="40" t="str">
        <f t="shared" ref="D21" si="19">A21</f>
        <v>22.03.2018</v>
      </c>
      <c r="E21" s="41">
        <v>45000</v>
      </c>
      <c r="F21" s="41"/>
      <c r="G21" s="41">
        <f t="shared" si="1"/>
        <v>177245.37000000005</v>
      </c>
    </row>
    <row r="22" spans="1:7" ht="11.25" customHeight="1" x14ac:dyDescent="0.2">
      <c r="A22" s="40" t="s">
        <v>965</v>
      </c>
      <c r="B22" s="40" t="s">
        <v>1587</v>
      </c>
      <c r="C22" s="40" t="s">
        <v>1606</v>
      </c>
      <c r="D22" s="40" t="str">
        <f t="shared" ref="D22" si="20">A22</f>
        <v>22.03.2018</v>
      </c>
      <c r="E22" s="41">
        <v>130</v>
      </c>
      <c r="F22" s="41"/>
      <c r="G22" s="41">
        <f t="shared" si="1"/>
        <v>177115.37000000005</v>
      </c>
    </row>
    <row r="23" spans="1:7" ht="11.25" customHeight="1" x14ac:dyDescent="0.2">
      <c r="A23" s="40" t="s">
        <v>965</v>
      </c>
      <c r="B23" s="40" t="s">
        <v>1587</v>
      </c>
      <c r="C23" s="40" t="s">
        <v>1607</v>
      </c>
      <c r="D23" s="40" t="str">
        <f t="shared" ref="D23" si="21">A23</f>
        <v>22.03.2018</v>
      </c>
      <c r="E23" s="41">
        <v>5000</v>
      </c>
      <c r="F23" s="41"/>
      <c r="G23" s="41">
        <f t="shared" si="1"/>
        <v>172115.37000000005</v>
      </c>
    </row>
    <row r="24" spans="1:7" ht="11.25" customHeight="1" x14ac:dyDescent="0.2">
      <c r="A24" s="40" t="s">
        <v>965</v>
      </c>
      <c r="B24" s="40" t="s">
        <v>1587</v>
      </c>
      <c r="C24" s="40" t="s">
        <v>1608</v>
      </c>
      <c r="D24" s="40" t="str">
        <f t="shared" ref="D24:D45" si="22">A24</f>
        <v>22.03.2018</v>
      </c>
      <c r="E24" s="41">
        <v>80</v>
      </c>
      <c r="F24" s="41"/>
      <c r="G24" s="41">
        <f t="shared" si="1"/>
        <v>172035.37000000005</v>
      </c>
    </row>
    <row r="25" spans="1:7" ht="11.25" customHeight="1" x14ac:dyDescent="0.2">
      <c r="A25" s="40" t="s">
        <v>966</v>
      </c>
      <c r="B25" s="40" t="s">
        <v>1587</v>
      </c>
      <c r="C25" s="40" t="s">
        <v>1609</v>
      </c>
      <c r="D25" s="40" t="str">
        <f t="shared" ref="D25:D46" si="23">A25</f>
        <v>23.03.2018</v>
      </c>
      <c r="E25" s="41"/>
      <c r="F25" s="41">
        <v>17674.169999999998</v>
      </c>
      <c r="G25" s="41">
        <f t="shared" si="1"/>
        <v>189709.54000000004</v>
      </c>
    </row>
    <row r="26" spans="1:7" ht="11.25" customHeight="1" x14ac:dyDescent="0.2">
      <c r="A26" s="40" t="s">
        <v>967</v>
      </c>
      <c r="B26" s="40" t="s">
        <v>1587</v>
      </c>
      <c r="C26" s="40" t="s">
        <v>1610</v>
      </c>
      <c r="D26" s="40" t="str">
        <f t="shared" ref="D26:D47" si="24">A26</f>
        <v>26.03.2018</v>
      </c>
      <c r="E26" s="41">
        <v>7110</v>
      </c>
      <c r="F26" s="41"/>
      <c r="G26" s="41">
        <f t="shared" si="1"/>
        <v>182599.54000000004</v>
      </c>
    </row>
    <row r="27" spans="1:7" ht="11.25" customHeight="1" x14ac:dyDescent="0.2">
      <c r="A27" s="40" t="s">
        <v>967</v>
      </c>
      <c r="B27" s="40" t="s">
        <v>1587</v>
      </c>
      <c r="C27" s="40" t="s">
        <v>1611</v>
      </c>
      <c r="D27" s="40" t="str">
        <f t="shared" ref="D27:D48" si="25">A27</f>
        <v>26.03.2018</v>
      </c>
      <c r="E27" s="41">
        <v>80</v>
      </c>
      <c r="F27" s="41"/>
      <c r="G27" s="41">
        <f t="shared" si="1"/>
        <v>182519.54000000004</v>
      </c>
    </row>
    <row r="28" spans="1:7" ht="11.25" customHeight="1" x14ac:dyDescent="0.2">
      <c r="A28" s="40" t="s">
        <v>967</v>
      </c>
      <c r="B28" s="40" t="s">
        <v>1587</v>
      </c>
      <c r="C28" s="40" t="s">
        <v>1612</v>
      </c>
      <c r="D28" s="40" t="str">
        <f t="shared" ref="D28:D49" si="26">A28</f>
        <v>26.03.2018</v>
      </c>
      <c r="E28" s="41"/>
      <c r="F28" s="41">
        <v>1715.04</v>
      </c>
      <c r="G28" s="41">
        <f t="shared" si="1"/>
        <v>184234.58000000005</v>
      </c>
    </row>
    <row r="29" spans="1:7" ht="11.25" customHeight="1" x14ac:dyDescent="0.2">
      <c r="A29" s="40" t="s">
        <v>967</v>
      </c>
      <c r="B29" s="40" t="s">
        <v>1587</v>
      </c>
      <c r="C29" s="40" t="s">
        <v>1613</v>
      </c>
      <c r="D29" s="40" t="str">
        <f t="shared" ref="D29:D50" si="27">A29</f>
        <v>26.03.2018</v>
      </c>
      <c r="E29" s="41">
        <v>60000</v>
      </c>
      <c r="F29" s="41"/>
      <c r="G29" s="41">
        <f t="shared" si="1"/>
        <v>124234.58000000005</v>
      </c>
    </row>
    <row r="30" spans="1:7" ht="11.25" customHeight="1" x14ac:dyDescent="0.2">
      <c r="A30" s="40" t="s">
        <v>967</v>
      </c>
      <c r="B30" s="40" t="s">
        <v>1587</v>
      </c>
      <c r="C30" s="40" t="s">
        <v>1614</v>
      </c>
      <c r="D30" s="40" t="str">
        <f t="shared" ref="D30:D51" si="28">A30</f>
        <v>26.03.2018</v>
      </c>
      <c r="E30" s="41">
        <v>130</v>
      </c>
      <c r="F30" s="41"/>
      <c r="G30" s="41">
        <f t="shared" si="1"/>
        <v>124104.58000000005</v>
      </c>
    </row>
    <row r="31" spans="1:7" ht="11.25" customHeight="1" x14ac:dyDescent="0.2">
      <c r="A31" s="40" t="s">
        <v>968</v>
      </c>
      <c r="B31" s="40" t="s">
        <v>1587</v>
      </c>
      <c r="C31" s="40" t="s">
        <v>1615</v>
      </c>
      <c r="D31" s="40" t="str">
        <f t="shared" ref="D31:D52" si="29">A31</f>
        <v>27.03.2018</v>
      </c>
      <c r="E31" s="41"/>
      <c r="F31" s="41">
        <f>1493.61
-12.49
-20</f>
        <v>1461.12</v>
      </c>
      <c r="G31" s="41">
        <f t="shared" si="1"/>
        <v>125565.70000000004</v>
      </c>
    </row>
    <row r="32" spans="1:7" ht="11.25" customHeight="1" x14ac:dyDescent="0.2">
      <c r="A32" s="40" t="s">
        <v>968</v>
      </c>
      <c r="B32" s="40" t="s">
        <v>1587</v>
      </c>
      <c r="C32" s="40" t="s">
        <v>1616</v>
      </c>
      <c r="D32" s="40" t="str">
        <f t="shared" ref="D32:D53" si="30">A32</f>
        <v>27.03.2018</v>
      </c>
      <c r="E32" s="41">
        <v>5000</v>
      </c>
      <c r="F32" s="41"/>
      <c r="G32" s="41">
        <f t="shared" si="1"/>
        <v>120565.70000000004</v>
      </c>
    </row>
    <row r="33" spans="1:7" ht="11.25" customHeight="1" x14ac:dyDescent="0.2">
      <c r="A33" s="40" t="s">
        <v>968</v>
      </c>
      <c r="B33" s="40" t="s">
        <v>1587</v>
      </c>
      <c r="C33" s="40" t="s">
        <v>1617</v>
      </c>
      <c r="D33" s="40" t="str">
        <f t="shared" ref="D33:D54" si="31">A33</f>
        <v>27.03.2018</v>
      </c>
      <c r="E33" s="41">
        <v>80</v>
      </c>
      <c r="F33" s="41"/>
      <c r="G33" s="41">
        <f t="shared" si="1"/>
        <v>120485.70000000004</v>
      </c>
    </row>
    <row r="34" spans="1:7" ht="11.25" customHeight="1" x14ac:dyDescent="0.2">
      <c r="A34" s="40" t="s">
        <v>968</v>
      </c>
      <c r="B34" s="40" t="s">
        <v>1587</v>
      </c>
      <c r="C34" s="40" t="s">
        <v>1618</v>
      </c>
      <c r="D34" s="40" t="str">
        <f t="shared" ref="D34:D55" si="32">A34</f>
        <v>27.03.2018</v>
      </c>
      <c r="E34" s="41"/>
      <c r="F34" s="41">
        <f>4037.69-12.49</f>
        <v>4025.2000000000003</v>
      </c>
      <c r="G34" s="41">
        <f t="shared" si="1"/>
        <v>124510.90000000004</v>
      </c>
    </row>
    <row r="35" spans="1:7" ht="11.25" customHeight="1" x14ac:dyDescent="0.2">
      <c r="A35" s="40" t="s">
        <v>968</v>
      </c>
      <c r="B35" s="40" t="s">
        <v>1587</v>
      </c>
      <c r="C35" s="40" t="s">
        <v>1619</v>
      </c>
      <c r="D35" s="40" t="str">
        <f t="shared" ref="D35:D56" si="33">A35</f>
        <v>27.03.2018</v>
      </c>
      <c r="E35" s="41">
        <v>7000</v>
      </c>
      <c r="F35" s="41"/>
      <c r="G35" s="41">
        <f t="shared" ref="G35:G66" si="34">G34-E35+F35</f>
        <v>117510.90000000004</v>
      </c>
    </row>
    <row r="36" spans="1:7" ht="11.25" customHeight="1" x14ac:dyDescent="0.2">
      <c r="A36" s="40" t="s">
        <v>968</v>
      </c>
      <c r="B36" s="40" t="s">
        <v>1587</v>
      </c>
      <c r="C36" s="40" t="s">
        <v>1620</v>
      </c>
      <c r="D36" s="40" t="str">
        <f t="shared" ref="D36:D57" si="35">A36</f>
        <v>27.03.2018</v>
      </c>
      <c r="E36" s="41">
        <v>80</v>
      </c>
      <c r="F36" s="41"/>
      <c r="G36" s="41">
        <f t="shared" si="34"/>
        <v>117430.90000000004</v>
      </c>
    </row>
    <row r="37" spans="1:7" ht="11.25" customHeight="1" x14ac:dyDescent="0.2">
      <c r="A37" s="40" t="s">
        <v>968</v>
      </c>
      <c r="B37" s="40" t="s">
        <v>1587</v>
      </c>
      <c r="C37" s="40" t="s">
        <v>1621</v>
      </c>
      <c r="D37" s="40" t="str">
        <f t="shared" ref="D37:D58" si="36">A37</f>
        <v>27.03.2018</v>
      </c>
      <c r="E37" s="41">
        <v>6000</v>
      </c>
      <c r="F37" s="41"/>
      <c r="G37" s="41">
        <f t="shared" si="34"/>
        <v>111430.90000000004</v>
      </c>
    </row>
    <row r="38" spans="1:7" ht="11.25" customHeight="1" x14ac:dyDescent="0.2">
      <c r="A38" s="40" t="s">
        <v>968</v>
      </c>
      <c r="B38" s="40" t="s">
        <v>1587</v>
      </c>
      <c r="C38" s="40" t="s">
        <v>1622</v>
      </c>
      <c r="D38" s="40" t="str">
        <f t="shared" ref="D38:D59" si="37">A38</f>
        <v>27.03.2018</v>
      </c>
      <c r="E38" s="41">
        <v>80</v>
      </c>
      <c r="F38" s="41"/>
      <c r="G38" s="41">
        <f t="shared" si="34"/>
        <v>111350.90000000004</v>
      </c>
    </row>
    <row r="39" spans="1:7" ht="11.25" customHeight="1" x14ac:dyDescent="0.2">
      <c r="A39" s="40" t="s">
        <v>968</v>
      </c>
      <c r="B39" s="40" t="s">
        <v>1587</v>
      </c>
      <c r="C39" s="40" t="s">
        <v>1623</v>
      </c>
      <c r="D39" s="40" t="str">
        <f t="shared" ref="D39:D60" si="38">A39</f>
        <v>27.03.2018</v>
      </c>
      <c r="E39" s="41">
        <v>1500</v>
      </c>
      <c r="F39" s="41"/>
      <c r="G39" s="41">
        <f t="shared" si="34"/>
        <v>109850.90000000004</v>
      </c>
    </row>
    <row r="40" spans="1:7" ht="11.25" customHeight="1" x14ac:dyDescent="0.2">
      <c r="A40" s="40" t="s">
        <v>968</v>
      </c>
      <c r="B40" s="40" t="s">
        <v>1587</v>
      </c>
      <c r="C40" s="40" t="s">
        <v>1624</v>
      </c>
      <c r="D40" s="40" t="str">
        <f t="shared" ref="D40:D61" si="39">A40</f>
        <v>27.03.2018</v>
      </c>
      <c r="E40" s="41">
        <v>80</v>
      </c>
      <c r="F40" s="41"/>
      <c r="G40" s="41">
        <f t="shared" si="34"/>
        <v>109770.90000000004</v>
      </c>
    </row>
    <row r="41" spans="1:7" ht="11.25" customHeight="1" x14ac:dyDescent="0.2">
      <c r="A41" s="40" t="s">
        <v>969</v>
      </c>
      <c r="B41" s="40" t="s">
        <v>1587</v>
      </c>
      <c r="C41" s="40" t="s">
        <v>1625</v>
      </c>
      <c r="D41" s="40" t="str">
        <f t="shared" ref="D41:D62" si="40">A41</f>
        <v>28.03.2018</v>
      </c>
      <c r="E41" s="41"/>
      <c r="F41" s="41">
        <f>2926.39-12.53</f>
        <v>2913.8599999999997</v>
      </c>
      <c r="G41" s="41">
        <f t="shared" si="34"/>
        <v>112684.76000000004</v>
      </c>
    </row>
    <row r="42" spans="1:7" ht="11.25" customHeight="1" x14ac:dyDescent="0.2">
      <c r="A42" s="40" t="s">
        <v>969</v>
      </c>
      <c r="B42" s="40" t="s">
        <v>1587</v>
      </c>
      <c r="C42" s="40" t="s">
        <v>1626</v>
      </c>
      <c r="D42" s="40" t="str">
        <f t="shared" ref="D42:D63" si="41">A42</f>
        <v>28.03.2018</v>
      </c>
      <c r="E42" s="41">
        <v>48400</v>
      </c>
      <c r="F42" s="41"/>
      <c r="G42" s="41">
        <f t="shared" si="34"/>
        <v>64284.760000000038</v>
      </c>
    </row>
    <row r="43" spans="1:7" ht="11.25" customHeight="1" x14ac:dyDescent="0.2">
      <c r="A43" s="40" t="s">
        <v>969</v>
      </c>
      <c r="B43" s="40" t="s">
        <v>1587</v>
      </c>
      <c r="C43" s="40" t="s">
        <v>1627</v>
      </c>
      <c r="D43" s="40" t="str">
        <f t="shared" ref="D43:D64" si="42">A43</f>
        <v>28.03.2018</v>
      </c>
      <c r="E43" s="41">
        <v>220</v>
      </c>
      <c r="F43" s="41"/>
      <c r="G43" s="41">
        <f t="shared" si="34"/>
        <v>64064.760000000038</v>
      </c>
    </row>
    <row r="44" spans="1:7" ht="11.25" customHeight="1" x14ac:dyDescent="0.2">
      <c r="A44" s="40" t="s">
        <v>970</v>
      </c>
      <c r="B44" s="40" t="s">
        <v>1587</v>
      </c>
      <c r="C44" s="40" t="s">
        <v>1628</v>
      </c>
      <c r="D44" s="40" t="str">
        <f t="shared" ref="D44" si="43">A44</f>
        <v>29.03.2018</v>
      </c>
      <c r="E44" s="41"/>
      <c r="F44" s="41">
        <f>5341.47-12.49</f>
        <v>5328.9800000000005</v>
      </c>
      <c r="G44" s="41">
        <f t="shared" si="34"/>
        <v>69393.740000000034</v>
      </c>
    </row>
    <row r="45" spans="1:7" ht="11.25" customHeight="1" x14ac:dyDescent="0.2">
      <c r="A45" s="40" t="s">
        <v>970</v>
      </c>
      <c r="B45" s="40" t="s">
        <v>1587</v>
      </c>
      <c r="C45" s="40" t="s">
        <v>1629</v>
      </c>
      <c r="D45" s="40" t="str">
        <f t="shared" si="22"/>
        <v>29.03.2018</v>
      </c>
      <c r="E45" s="41"/>
      <c r="F45" s="41">
        <f>53.5
-3.71
-10</f>
        <v>39.79</v>
      </c>
      <c r="G45" s="41">
        <f t="shared" si="34"/>
        <v>69433.530000000028</v>
      </c>
    </row>
    <row r="46" spans="1:7" ht="11.25" customHeight="1" x14ac:dyDescent="0.2">
      <c r="A46" s="40" t="s">
        <v>970</v>
      </c>
      <c r="B46" s="40" t="s">
        <v>1587</v>
      </c>
      <c r="C46" s="40" t="s">
        <v>1630</v>
      </c>
      <c r="D46" s="40" t="str">
        <f t="shared" si="23"/>
        <v>29.03.2018</v>
      </c>
      <c r="E46" s="41"/>
      <c r="F46" s="41">
        <f>1170.6
-12.49
-25</f>
        <v>1133.1099999999999</v>
      </c>
      <c r="G46" s="41">
        <f t="shared" si="34"/>
        <v>70566.640000000029</v>
      </c>
    </row>
    <row r="47" spans="1:7" ht="11.25" customHeight="1" x14ac:dyDescent="0.2">
      <c r="A47" s="40" t="s">
        <v>970</v>
      </c>
      <c r="B47" s="40" t="s">
        <v>1587</v>
      </c>
      <c r="C47" s="40" t="s">
        <v>1631</v>
      </c>
      <c r="D47" s="40" t="str">
        <f t="shared" si="24"/>
        <v>29.03.2018</v>
      </c>
      <c r="E47" s="41">
        <v>10000</v>
      </c>
      <c r="F47" s="41"/>
      <c r="G47" s="41">
        <f t="shared" si="34"/>
        <v>60566.640000000029</v>
      </c>
    </row>
    <row r="48" spans="1:7" ht="11.25" customHeight="1" x14ac:dyDescent="0.2">
      <c r="A48" s="40" t="s">
        <v>970</v>
      </c>
      <c r="B48" s="40" t="s">
        <v>1587</v>
      </c>
      <c r="C48" s="40" t="s">
        <v>1632</v>
      </c>
      <c r="D48" s="40" t="str">
        <f t="shared" si="25"/>
        <v>29.03.2018</v>
      </c>
      <c r="E48" s="41">
        <v>90</v>
      </c>
      <c r="F48" s="41"/>
      <c r="G48" s="41">
        <f t="shared" si="34"/>
        <v>60476.640000000029</v>
      </c>
    </row>
    <row r="49" spans="1:7" ht="11.25" customHeight="1" x14ac:dyDescent="0.2">
      <c r="A49" s="40" t="s">
        <v>971</v>
      </c>
      <c r="B49" s="40" t="s">
        <v>1587</v>
      </c>
      <c r="C49" s="40" t="s">
        <v>1633</v>
      </c>
      <c r="D49" s="40" t="str">
        <f t="shared" si="26"/>
        <v>30.03.2018</v>
      </c>
      <c r="E49" s="41"/>
      <c r="F49" s="41">
        <f>8630.51
-18.53
-33</f>
        <v>8578.98</v>
      </c>
      <c r="G49" s="41">
        <f t="shared" si="34"/>
        <v>69055.620000000024</v>
      </c>
    </row>
    <row r="50" spans="1:7" ht="11.25" customHeight="1" x14ac:dyDescent="0.2">
      <c r="A50" s="40" t="s">
        <v>971</v>
      </c>
      <c r="B50" s="40" t="s">
        <v>1587</v>
      </c>
      <c r="C50" s="40" t="s">
        <v>1634</v>
      </c>
      <c r="D50" s="40" t="str">
        <f t="shared" si="27"/>
        <v>30.03.2018</v>
      </c>
      <c r="E50" s="41">
        <v>7000</v>
      </c>
      <c r="F50" s="41"/>
      <c r="G50" s="41">
        <f t="shared" si="34"/>
        <v>62055.620000000024</v>
      </c>
    </row>
    <row r="51" spans="1:7" ht="11.25" customHeight="1" x14ac:dyDescent="0.2">
      <c r="A51" s="40" t="s">
        <v>971</v>
      </c>
      <c r="B51" s="40" t="s">
        <v>1587</v>
      </c>
      <c r="C51" s="40" t="s">
        <v>1635</v>
      </c>
      <c r="D51" s="40" t="str">
        <f t="shared" si="28"/>
        <v>30.03.2018</v>
      </c>
      <c r="E51" s="41">
        <v>80</v>
      </c>
      <c r="F51" s="41"/>
      <c r="G51" s="41">
        <f t="shared" si="34"/>
        <v>61975.620000000024</v>
      </c>
    </row>
    <row r="52" spans="1:7" ht="11.25" customHeight="1" x14ac:dyDescent="0.2">
      <c r="A52" s="40" t="s">
        <v>972</v>
      </c>
      <c r="B52" s="40" t="s">
        <v>1587</v>
      </c>
      <c r="C52" s="40" t="s">
        <v>1636</v>
      </c>
      <c r="D52" s="40" t="str">
        <f t="shared" si="29"/>
        <v>02.04.2018</v>
      </c>
      <c r="E52" s="41"/>
      <c r="F52" s="41">
        <f>2529.48
-12.4
-35</f>
        <v>2482.08</v>
      </c>
      <c r="G52" s="41">
        <f t="shared" si="34"/>
        <v>64457.700000000026</v>
      </c>
    </row>
    <row r="53" spans="1:7" ht="11.25" customHeight="1" x14ac:dyDescent="0.2">
      <c r="A53" s="40" t="s">
        <v>973</v>
      </c>
      <c r="B53" s="40" t="s">
        <v>1587</v>
      </c>
      <c r="C53" s="40" t="s">
        <v>1637</v>
      </c>
      <c r="D53" s="40" t="str">
        <f t="shared" si="30"/>
        <v>04.04.2018</v>
      </c>
      <c r="E53" s="41">
        <v>5000</v>
      </c>
      <c r="F53" s="41"/>
      <c r="G53" s="41">
        <f t="shared" si="34"/>
        <v>59457.700000000026</v>
      </c>
    </row>
    <row r="54" spans="1:7" ht="11.25" customHeight="1" x14ac:dyDescent="0.2">
      <c r="A54" s="40" t="s">
        <v>973</v>
      </c>
      <c r="B54" s="40" t="s">
        <v>1587</v>
      </c>
      <c r="C54" s="40" t="s">
        <v>1638</v>
      </c>
      <c r="D54" s="40" t="str">
        <f t="shared" si="31"/>
        <v>04.04.2018</v>
      </c>
      <c r="E54" s="41">
        <v>80</v>
      </c>
      <c r="F54" s="41"/>
      <c r="G54" s="41">
        <f t="shared" si="34"/>
        <v>59377.700000000026</v>
      </c>
    </row>
    <row r="55" spans="1:7" ht="11.25" customHeight="1" x14ac:dyDescent="0.2">
      <c r="A55" s="40" t="s">
        <v>973</v>
      </c>
      <c r="B55" s="40" t="s">
        <v>1587</v>
      </c>
      <c r="C55" s="40" t="s">
        <v>1639</v>
      </c>
      <c r="D55" s="40" t="str">
        <f t="shared" si="32"/>
        <v>04.04.2018</v>
      </c>
      <c r="E55" s="41"/>
      <c r="F55" s="41">
        <v>11356.86</v>
      </c>
      <c r="G55" s="41">
        <f t="shared" si="34"/>
        <v>70734.560000000027</v>
      </c>
    </row>
    <row r="56" spans="1:7" ht="11.25" customHeight="1" x14ac:dyDescent="0.2">
      <c r="A56" s="40" t="s">
        <v>973</v>
      </c>
      <c r="B56" s="40" t="s">
        <v>1587</v>
      </c>
      <c r="C56" s="40" t="s">
        <v>1640</v>
      </c>
      <c r="D56" s="40" t="str">
        <f t="shared" si="33"/>
        <v>04.04.2018</v>
      </c>
      <c r="E56" s="41">
        <v>60000</v>
      </c>
      <c r="F56" s="41"/>
      <c r="G56" s="41">
        <f t="shared" si="34"/>
        <v>10734.560000000027</v>
      </c>
    </row>
    <row r="57" spans="1:7" ht="11.25" customHeight="1" x14ac:dyDescent="0.2">
      <c r="A57" s="40" t="s">
        <v>973</v>
      </c>
      <c r="B57" s="40" t="s">
        <v>1587</v>
      </c>
      <c r="C57" s="40" t="s">
        <v>1641</v>
      </c>
      <c r="D57" s="40" t="str">
        <f t="shared" si="35"/>
        <v>04.04.2018</v>
      </c>
      <c r="E57" s="41">
        <v>130</v>
      </c>
      <c r="F57" s="41"/>
      <c r="G57" s="41">
        <f t="shared" si="34"/>
        <v>10604.560000000027</v>
      </c>
    </row>
    <row r="58" spans="1:7" ht="11.25" customHeight="1" x14ac:dyDescent="0.2">
      <c r="A58" s="40" t="s">
        <v>973</v>
      </c>
      <c r="B58" s="40" t="s">
        <v>1587</v>
      </c>
      <c r="C58" s="40" t="s">
        <v>1642</v>
      </c>
      <c r="D58" s="40" t="str">
        <f t="shared" si="36"/>
        <v>04.04.2018</v>
      </c>
      <c r="E58" s="41"/>
      <c r="F58" s="41">
        <f>5000
-12.42</f>
        <v>4987.58</v>
      </c>
      <c r="G58" s="41">
        <f t="shared" si="34"/>
        <v>15592.140000000027</v>
      </c>
    </row>
    <row r="59" spans="1:7" ht="11.25" customHeight="1" x14ac:dyDescent="0.2">
      <c r="A59" s="40" t="s">
        <v>974</v>
      </c>
      <c r="B59" s="40" t="s">
        <v>1587</v>
      </c>
      <c r="C59" s="40" t="s">
        <v>1643</v>
      </c>
      <c r="D59" s="40" t="str">
        <f t="shared" si="37"/>
        <v>05.04.2018</v>
      </c>
      <c r="E59" s="41"/>
      <c r="F59" s="41">
        <f>39002.1
-12.42</f>
        <v>38989.68</v>
      </c>
      <c r="G59" s="41">
        <f t="shared" si="34"/>
        <v>54581.820000000029</v>
      </c>
    </row>
    <row r="60" spans="1:7" ht="11.25" customHeight="1" x14ac:dyDescent="0.2">
      <c r="A60" s="40" t="s">
        <v>974</v>
      </c>
      <c r="B60" s="40" t="s">
        <v>1587</v>
      </c>
      <c r="C60" s="40" t="s">
        <v>1644</v>
      </c>
      <c r="D60" s="40" t="str">
        <f t="shared" si="38"/>
        <v>05.04.2018</v>
      </c>
      <c r="E60" s="41">
        <v>2000</v>
      </c>
      <c r="F60" s="41"/>
      <c r="G60" s="41">
        <f t="shared" si="34"/>
        <v>52581.820000000029</v>
      </c>
    </row>
    <row r="61" spans="1:7" ht="11.25" customHeight="1" x14ac:dyDescent="0.2">
      <c r="A61" s="40" t="s">
        <v>974</v>
      </c>
      <c r="B61" s="40" t="s">
        <v>1587</v>
      </c>
      <c r="C61" s="40" t="s">
        <v>1645</v>
      </c>
      <c r="D61" s="40" t="str">
        <f t="shared" si="39"/>
        <v>05.04.2018</v>
      </c>
      <c r="E61" s="41">
        <v>80</v>
      </c>
      <c r="F61" s="41"/>
      <c r="G61" s="41">
        <f t="shared" si="34"/>
        <v>52501.820000000029</v>
      </c>
    </row>
    <row r="62" spans="1:7" ht="11.25" customHeight="1" x14ac:dyDescent="0.2">
      <c r="A62" s="40" t="s">
        <v>975</v>
      </c>
      <c r="B62" s="40" t="s">
        <v>1587</v>
      </c>
      <c r="C62" s="40" t="s">
        <v>1646</v>
      </c>
      <c r="D62" s="40" t="str">
        <f t="shared" si="40"/>
        <v>11.04.2018</v>
      </c>
      <c r="E62" s="41"/>
      <c r="F62" s="41">
        <f>7993.04
-26.6</f>
        <v>7966.44</v>
      </c>
      <c r="G62" s="41">
        <f t="shared" si="34"/>
        <v>60468.260000000031</v>
      </c>
    </row>
    <row r="63" spans="1:7" ht="11.25" customHeight="1" x14ac:dyDescent="0.2">
      <c r="A63" s="40" t="s">
        <v>975</v>
      </c>
      <c r="B63" s="40" t="s">
        <v>1587</v>
      </c>
      <c r="C63" s="40" t="s">
        <v>1647</v>
      </c>
      <c r="D63" s="40" t="str">
        <f t="shared" si="41"/>
        <v>11.04.2018</v>
      </c>
      <c r="E63" s="41"/>
      <c r="F63" s="41">
        <f>3461.33
-12.37</f>
        <v>3448.96</v>
      </c>
      <c r="G63" s="41">
        <f t="shared" si="34"/>
        <v>63917.22000000003</v>
      </c>
    </row>
    <row r="64" spans="1:7" ht="11.25" customHeight="1" x14ac:dyDescent="0.2">
      <c r="A64" s="40" t="s">
        <v>975</v>
      </c>
      <c r="B64" s="40" t="s">
        <v>1587</v>
      </c>
      <c r="C64" s="40" t="s">
        <v>1648</v>
      </c>
      <c r="D64" s="40" t="str">
        <f t="shared" si="42"/>
        <v>11.04.2018</v>
      </c>
      <c r="E64" s="41"/>
      <c r="F64" s="41">
        <f>3891.34
-12.37</f>
        <v>3878.9700000000003</v>
      </c>
      <c r="G64" s="41">
        <f t="shared" si="34"/>
        <v>67796.190000000031</v>
      </c>
    </row>
    <row r="65" spans="1:7" ht="11.25" customHeight="1" x14ac:dyDescent="0.2">
      <c r="A65" s="40" t="s">
        <v>975</v>
      </c>
      <c r="B65" s="40" t="s">
        <v>1587</v>
      </c>
      <c r="C65" s="40" t="s">
        <v>1649</v>
      </c>
      <c r="D65" s="40" t="str">
        <f t="shared" ref="D65" si="44">A65</f>
        <v>11.04.2018</v>
      </c>
      <c r="E65" s="41"/>
      <c r="F65" s="41">
        <f>14493.28
-18.6
-41.5</f>
        <v>14433.18</v>
      </c>
      <c r="G65" s="41">
        <f t="shared" si="34"/>
        <v>82229.370000000024</v>
      </c>
    </row>
    <row r="66" spans="1:7" ht="11.25" customHeight="1" x14ac:dyDescent="0.2">
      <c r="A66" s="40" t="s">
        <v>975</v>
      </c>
      <c r="B66" s="40" t="s">
        <v>1587</v>
      </c>
      <c r="C66" s="40" t="s">
        <v>1650</v>
      </c>
      <c r="D66" s="40" t="str">
        <f t="shared" ref="D66" si="45">A66</f>
        <v>11.04.2018</v>
      </c>
      <c r="E66" s="41"/>
      <c r="F66" s="41">
        <f>4220
-12.37</f>
        <v>4207.63</v>
      </c>
      <c r="G66" s="41">
        <f t="shared" si="34"/>
        <v>86437.000000000029</v>
      </c>
    </row>
    <row r="67" spans="1:7" ht="11.25" customHeight="1" x14ac:dyDescent="0.2">
      <c r="A67" s="40" t="s">
        <v>976</v>
      </c>
      <c r="B67" s="40" t="s">
        <v>1587</v>
      </c>
      <c r="C67" s="40" t="s">
        <v>1651</v>
      </c>
      <c r="D67" s="40" t="str">
        <f t="shared" ref="D67" si="46">A67</f>
        <v>13.04.2018</v>
      </c>
      <c r="E67" s="41"/>
      <c r="F67" s="41">
        <v>29969.45</v>
      </c>
      <c r="G67" s="41">
        <f t="shared" ref="G67:G98" si="47">G66-E67+F67</f>
        <v>116406.45000000003</v>
      </c>
    </row>
    <row r="68" spans="1:7" ht="11.25" customHeight="1" x14ac:dyDescent="0.2">
      <c r="A68" s="40" t="s">
        <v>976</v>
      </c>
      <c r="B68" s="40" t="s">
        <v>1587</v>
      </c>
      <c r="C68" s="40" t="s">
        <v>1652</v>
      </c>
      <c r="D68" s="40" t="str">
        <f t="shared" ref="D68" si="48">A68</f>
        <v>13.04.2018</v>
      </c>
      <c r="E68" s="41"/>
      <c r="F68" s="41">
        <f>117.5
-12.37</f>
        <v>105.13</v>
      </c>
      <c r="G68" s="41">
        <f t="shared" si="47"/>
        <v>116511.58000000003</v>
      </c>
    </row>
    <row r="69" spans="1:7" ht="11.25" customHeight="1" x14ac:dyDescent="0.2">
      <c r="A69" s="40" t="s">
        <v>976</v>
      </c>
      <c r="B69" s="40" t="s">
        <v>1587</v>
      </c>
      <c r="C69" s="40" t="s">
        <v>1653</v>
      </c>
      <c r="D69" s="40" t="str">
        <f t="shared" ref="D69" si="49">A69</f>
        <v>13.04.2018</v>
      </c>
      <c r="E69" s="41"/>
      <c r="F69" s="41">
        <v>2013.76</v>
      </c>
      <c r="G69" s="41">
        <f t="shared" si="47"/>
        <v>118525.34000000003</v>
      </c>
    </row>
    <row r="70" spans="1:7" ht="11.25" customHeight="1" x14ac:dyDescent="0.2">
      <c r="A70" s="40" t="s">
        <v>977</v>
      </c>
      <c r="B70" s="40" t="s">
        <v>1587</v>
      </c>
      <c r="C70" s="40" t="s">
        <v>1654</v>
      </c>
      <c r="D70" s="40" t="str">
        <f t="shared" ref="D70" si="50">A70</f>
        <v>16.04.2018</v>
      </c>
      <c r="E70" s="41">
        <v>6503.5</v>
      </c>
      <c r="F70" s="41"/>
      <c r="G70" s="41">
        <f t="shared" si="47"/>
        <v>112021.84000000003</v>
      </c>
    </row>
    <row r="71" spans="1:7" ht="11.25" customHeight="1" x14ac:dyDescent="0.2">
      <c r="A71" s="40" t="s">
        <v>977</v>
      </c>
      <c r="B71" s="40" t="s">
        <v>1587</v>
      </c>
      <c r="C71" s="40" t="s">
        <v>1655</v>
      </c>
      <c r="D71" s="40" t="str">
        <f t="shared" ref="D71" si="51">A71</f>
        <v>16.04.2018</v>
      </c>
      <c r="E71" s="41">
        <v>80</v>
      </c>
      <c r="F71" s="41"/>
      <c r="G71" s="41">
        <f t="shared" si="47"/>
        <v>111941.84000000003</v>
      </c>
    </row>
    <row r="72" spans="1:7" ht="11.25" customHeight="1" x14ac:dyDescent="0.2">
      <c r="A72" s="40" t="s">
        <v>977</v>
      </c>
      <c r="B72" s="40" t="s">
        <v>1587</v>
      </c>
      <c r="C72" s="40" t="s">
        <v>1656</v>
      </c>
      <c r="D72" s="40" t="str">
        <f t="shared" ref="D72" si="52">A72</f>
        <v>16.04.2018</v>
      </c>
      <c r="E72" s="41"/>
      <c r="F72" s="42">
        <f>974.39
-12.37
-30</f>
        <v>932.02</v>
      </c>
      <c r="G72" s="41">
        <f t="shared" si="47"/>
        <v>112873.86000000003</v>
      </c>
    </row>
    <row r="73" spans="1:7" ht="11.25" customHeight="1" x14ac:dyDescent="0.2">
      <c r="A73" s="40" t="s">
        <v>977</v>
      </c>
      <c r="B73" s="40" t="s">
        <v>1587</v>
      </c>
      <c r="C73" s="40" t="s">
        <v>1657</v>
      </c>
      <c r="D73" s="40" t="str">
        <f t="shared" ref="D73" si="53">A73</f>
        <v>16.04.2018</v>
      </c>
      <c r="E73" s="41"/>
      <c r="F73" s="41">
        <f>15513.3
-12.37</f>
        <v>15500.929999999998</v>
      </c>
      <c r="G73" s="41">
        <f t="shared" si="47"/>
        <v>128374.79000000002</v>
      </c>
    </row>
    <row r="74" spans="1:7" ht="11.25" customHeight="1" x14ac:dyDescent="0.2">
      <c r="A74" s="40" t="s">
        <v>977</v>
      </c>
      <c r="B74" s="40" t="s">
        <v>1587</v>
      </c>
      <c r="C74" s="40" t="s">
        <v>1658</v>
      </c>
      <c r="D74" s="40" t="str">
        <f t="shared" ref="D74" si="54">A74</f>
        <v>16.04.2018</v>
      </c>
      <c r="E74" s="41">
        <v>14651.64</v>
      </c>
      <c r="F74" s="41"/>
      <c r="G74" s="41">
        <f t="shared" si="47"/>
        <v>113723.15000000002</v>
      </c>
    </row>
    <row r="75" spans="1:7" ht="11.25" customHeight="1" x14ac:dyDescent="0.2">
      <c r="A75" s="40" t="s">
        <v>977</v>
      </c>
      <c r="B75" s="40" t="s">
        <v>1587</v>
      </c>
      <c r="C75" s="40" t="s">
        <v>1659</v>
      </c>
      <c r="D75" s="40" t="str">
        <f t="shared" ref="D75" si="55">A75</f>
        <v>16.04.2018</v>
      </c>
      <c r="E75" s="41">
        <v>90</v>
      </c>
      <c r="F75" s="41"/>
      <c r="G75" s="41">
        <f t="shared" si="47"/>
        <v>113633.15000000002</v>
      </c>
    </row>
    <row r="76" spans="1:7" ht="11.25" customHeight="1" x14ac:dyDescent="0.2">
      <c r="A76" s="40" t="s">
        <v>978</v>
      </c>
      <c r="B76" s="40" t="s">
        <v>1587</v>
      </c>
      <c r="C76" s="40" t="s">
        <v>1660</v>
      </c>
      <c r="D76" s="40" t="str">
        <f t="shared" ref="D76" si="56">A76</f>
        <v>17.04.2018</v>
      </c>
      <c r="E76" s="41">
        <v>5033.1000000000004</v>
      </c>
      <c r="F76" s="41"/>
      <c r="G76" s="41">
        <f t="shared" si="47"/>
        <v>108600.05000000002</v>
      </c>
    </row>
    <row r="77" spans="1:7" ht="11.25" customHeight="1" x14ac:dyDescent="0.2">
      <c r="A77" s="40" t="s">
        <v>978</v>
      </c>
      <c r="B77" s="40" t="s">
        <v>1587</v>
      </c>
      <c r="C77" s="40" t="s">
        <v>1661</v>
      </c>
      <c r="D77" s="40" t="str">
        <f t="shared" ref="D77" si="57">A77</f>
        <v>17.04.2018</v>
      </c>
      <c r="E77" s="41">
        <v>90</v>
      </c>
      <c r="F77" s="41"/>
      <c r="G77" s="41">
        <f t="shared" si="47"/>
        <v>108510.05000000002</v>
      </c>
    </row>
    <row r="78" spans="1:7" ht="11.25" customHeight="1" x14ac:dyDescent="0.2">
      <c r="A78" s="40" t="s">
        <v>978</v>
      </c>
      <c r="B78" s="40" t="s">
        <v>1587</v>
      </c>
      <c r="C78" s="40" t="s">
        <v>1662</v>
      </c>
      <c r="D78" s="40" t="str">
        <f t="shared" ref="D78" si="58">A78</f>
        <v>17.04.2018</v>
      </c>
      <c r="E78" s="41">
        <v>40000</v>
      </c>
      <c r="F78" s="41"/>
      <c r="G78" s="41">
        <f t="shared" si="47"/>
        <v>68510.050000000017</v>
      </c>
    </row>
    <row r="79" spans="1:7" ht="11.25" customHeight="1" x14ac:dyDescent="0.2">
      <c r="A79" s="40" t="s">
        <v>978</v>
      </c>
      <c r="B79" s="40" t="s">
        <v>1587</v>
      </c>
      <c r="C79" s="40" t="s">
        <v>1663</v>
      </c>
      <c r="D79" s="40" t="str">
        <f t="shared" ref="D79" si="59">A79</f>
        <v>17.04.2018</v>
      </c>
      <c r="E79" s="41">
        <v>143</v>
      </c>
      <c r="F79" s="41"/>
      <c r="G79" s="41">
        <f t="shared" si="47"/>
        <v>68367.050000000017</v>
      </c>
    </row>
    <row r="80" spans="1:7" ht="11.25" customHeight="1" x14ac:dyDescent="0.2">
      <c r="A80" s="40" t="s">
        <v>979</v>
      </c>
      <c r="B80" s="40" t="s">
        <v>1587</v>
      </c>
      <c r="C80" s="40" t="s">
        <v>1664</v>
      </c>
      <c r="D80" s="40" t="str">
        <f t="shared" ref="D80:D101" si="60">A80</f>
        <v>18.04.2018</v>
      </c>
      <c r="E80" s="41"/>
      <c r="F80" s="41">
        <f>11957.65
-18.6</f>
        <v>11939.05</v>
      </c>
      <c r="G80" s="41">
        <f t="shared" si="47"/>
        <v>80306.10000000002</v>
      </c>
    </row>
    <row r="81" spans="1:7" ht="11.25" customHeight="1" x14ac:dyDescent="0.2">
      <c r="A81" s="40" t="s">
        <v>979</v>
      </c>
      <c r="B81" s="40" t="s">
        <v>1587</v>
      </c>
      <c r="C81" s="40" t="s">
        <v>1665</v>
      </c>
      <c r="D81" s="40" t="str">
        <f t="shared" si="60"/>
        <v>18.04.2018</v>
      </c>
      <c r="E81" s="41"/>
      <c r="F81" s="41">
        <f>6129.45
-38.6</f>
        <v>6090.8499999999995</v>
      </c>
      <c r="G81" s="41">
        <f t="shared" si="47"/>
        <v>86396.950000000026</v>
      </c>
    </row>
    <row r="82" spans="1:7" ht="11.25" customHeight="1" x14ac:dyDescent="0.2">
      <c r="A82" s="40" t="s">
        <v>979</v>
      </c>
      <c r="B82" s="40" t="s">
        <v>1587</v>
      </c>
      <c r="C82" s="40" t="s">
        <v>1666</v>
      </c>
      <c r="D82" s="40" t="str">
        <f t="shared" si="60"/>
        <v>18.04.2018</v>
      </c>
      <c r="E82" s="41"/>
      <c r="F82" s="41">
        <f>3286.68
-12.43</f>
        <v>3274.25</v>
      </c>
      <c r="G82" s="41">
        <f t="shared" si="47"/>
        <v>89671.200000000026</v>
      </c>
    </row>
    <row r="83" spans="1:7" ht="11.25" customHeight="1" x14ac:dyDescent="0.2">
      <c r="A83" s="40" t="s">
        <v>980</v>
      </c>
      <c r="B83" s="40" t="s">
        <v>1587</v>
      </c>
      <c r="C83" s="40" t="s">
        <v>1667</v>
      </c>
      <c r="D83" s="40" t="str">
        <f t="shared" si="60"/>
        <v>19.04.2018</v>
      </c>
      <c r="E83" s="41">
        <v>10000</v>
      </c>
      <c r="F83" s="41"/>
      <c r="G83" s="41">
        <f t="shared" si="47"/>
        <v>79671.200000000026</v>
      </c>
    </row>
    <row r="84" spans="1:7" ht="11.25" customHeight="1" x14ac:dyDescent="0.2">
      <c r="A84" s="40" t="s">
        <v>980</v>
      </c>
      <c r="B84" s="40" t="s">
        <v>1587</v>
      </c>
      <c r="C84" s="40" t="s">
        <v>1668</v>
      </c>
      <c r="D84" s="40" t="str">
        <f t="shared" si="60"/>
        <v>19.04.2018</v>
      </c>
      <c r="E84" s="41">
        <v>80</v>
      </c>
      <c r="F84" s="41"/>
      <c r="G84" s="41">
        <f t="shared" si="47"/>
        <v>79591.200000000026</v>
      </c>
    </row>
    <row r="85" spans="1:7" ht="11.25" customHeight="1" x14ac:dyDescent="0.2">
      <c r="A85" s="40" t="s">
        <v>980</v>
      </c>
      <c r="B85" s="40" t="s">
        <v>1587</v>
      </c>
      <c r="C85" s="40" t="s">
        <v>1669</v>
      </c>
      <c r="D85" s="40" t="str">
        <f t="shared" si="60"/>
        <v>19.04.2018</v>
      </c>
      <c r="E85" s="41">
        <v>25000</v>
      </c>
      <c r="F85" s="41"/>
      <c r="G85" s="41">
        <f t="shared" si="47"/>
        <v>54591.200000000026</v>
      </c>
    </row>
    <row r="86" spans="1:7" ht="11.25" customHeight="1" x14ac:dyDescent="0.2">
      <c r="A86" s="40" t="s">
        <v>980</v>
      </c>
      <c r="B86" s="40" t="s">
        <v>1587</v>
      </c>
      <c r="C86" s="40" t="s">
        <v>1670</v>
      </c>
      <c r="D86" s="40" t="str">
        <f t="shared" si="60"/>
        <v>19.04.2018</v>
      </c>
      <c r="E86" s="41">
        <v>126.17</v>
      </c>
      <c r="F86" s="41"/>
      <c r="G86" s="41">
        <f t="shared" si="47"/>
        <v>54465.030000000028</v>
      </c>
    </row>
    <row r="87" spans="1:7" ht="11.25" customHeight="1" x14ac:dyDescent="0.2">
      <c r="A87" s="40" t="s">
        <v>980</v>
      </c>
      <c r="B87" s="40" t="s">
        <v>1587</v>
      </c>
      <c r="C87" s="40" t="s">
        <v>1671</v>
      </c>
      <c r="D87" s="40" t="str">
        <f t="shared" si="60"/>
        <v>19.04.2018</v>
      </c>
      <c r="E87" s="41"/>
      <c r="F87" s="41">
        <f>1329.09
-12.43
-25</f>
        <v>1291.6599999999999</v>
      </c>
      <c r="G87" s="41">
        <f t="shared" si="47"/>
        <v>55756.690000000031</v>
      </c>
    </row>
    <row r="88" spans="1:7" ht="11.25" customHeight="1" x14ac:dyDescent="0.2">
      <c r="A88" s="40" t="s">
        <v>981</v>
      </c>
      <c r="B88" s="40" t="s">
        <v>1587</v>
      </c>
      <c r="C88" s="40" t="s">
        <v>1672</v>
      </c>
      <c r="D88" s="40" t="str">
        <f t="shared" si="60"/>
        <v>20.04.2018</v>
      </c>
      <c r="E88" s="41"/>
      <c r="F88" s="41">
        <f>16743.19
-18.6</f>
        <v>16724.59</v>
      </c>
      <c r="G88" s="41">
        <f t="shared" si="47"/>
        <v>72481.280000000028</v>
      </c>
    </row>
    <row r="89" spans="1:7" ht="11.25" customHeight="1" x14ac:dyDescent="0.2">
      <c r="A89" s="40" t="s">
        <v>981</v>
      </c>
      <c r="B89" s="40" t="s">
        <v>1587</v>
      </c>
      <c r="C89" s="40" t="s">
        <v>1673</v>
      </c>
      <c r="D89" s="40" t="str">
        <f t="shared" si="60"/>
        <v>20.04.2018</v>
      </c>
      <c r="E89" s="41"/>
      <c r="F89" s="41">
        <f>9287.71
-18.6
-34</f>
        <v>9235.1099999999988</v>
      </c>
      <c r="G89" s="41">
        <f t="shared" si="47"/>
        <v>81716.390000000029</v>
      </c>
    </row>
    <row r="90" spans="1:7" ht="11.25" customHeight="1" x14ac:dyDescent="0.2">
      <c r="A90" s="40" t="s">
        <v>981</v>
      </c>
      <c r="B90" s="40" t="s">
        <v>1587</v>
      </c>
      <c r="C90" s="40" t="s">
        <v>1674</v>
      </c>
      <c r="D90" s="40" t="str">
        <f t="shared" si="60"/>
        <v>20.04.2018</v>
      </c>
      <c r="E90" s="41">
        <v>5000</v>
      </c>
      <c r="F90" s="41"/>
      <c r="G90" s="41">
        <f t="shared" si="47"/>
        <v>76716.390000000029</v>
      </c>
    </row>
    <row r="91" spans="1:7" ht="11.25" customHeight="1" x14ac:dyDescent="0.2">
      <c r="A91" s="40" t="s">
        <v>981</v>
      </c>
      <c r="B91" s="40" t="s">
        <v>1587</v>
      </c>
      <c r="C91" s="40" t="s">
        <v>1675</v>
      </c>
      <c r="D91" s="40" t="str">
        <f t="shared" si="60"/>
        <v>20.04.2018</v>
      </c>
      <c r="E91" s="41">
        <v>80</v>
      </c>
      <c r="F91" s="41"/>
      <c r="G91" s="41">
        <f t="shared" si="47"/>
        <v>76636.390000000029</v>
      </c>
    </row>
    <row r="92" spans="1:7" ht="11.25" customHeight="1" x14ac:dyDescent="0.2">
      <c r="A92" s="40" t="s">
        <v>982</v>
      </c>
      <c r="B92" s="40" t="s">
        <v>1587</v>
      </c>
      <c r="C92" s="40" t="s">
        <v>1676</v>
      </c>
      <c r="D92" s="40" t="str">
        <f t="shared" si="60"/>
        <v>23.04.2018</v>
      </c>
      <c r="E92" s="41"/>
      <c r="F92" s="41">
        <f>2462.97
-12.43
-25</f>
        <v>2425.54</v>
      </c>
      <c r="G92" s="41">
        <f t="shared" si="47"/>
        <v>79061.930000000022</v>
      </c>
    </row>
    <row r="93" spans="1:7" ht="11.25" customHeight="1" x14ac:dyDescent="0.2">
      <c r="A93" s="40" t="s">
        <v>982</v>
      </c>
      <c r="B93" s="40" t="s">
        <v>1587</v>
      </c>
      <c r="C93" s="40" t="s">
        <v>1677</v>
      </c>
      <c r="D93" s="40" t="str">
        <f t="shared" si="60"/>
        <v>23.04.2018</v>
      </c>
      <c r="E93" s="41"/>
      <c r="F93" s="41">
        <f>2086.68
-12.43</f>
        <v>2074.25</v>
      </c>
      <c r="G93" s="41">
        <f t="shared" si="47"/>
        <v>81136.180000000022</v>
      </c>
    </row>
    <row r="94" spans="1:7" ht="11.25" customHeight="1" x14ac:dyDescent="0.2">
      <c r="A94" s="40" t="s">
        <v>982</v>
      </c>
      <c r="B94" s="40" t="s">
        <v>1587</v>
      </c>
      <c r="C94" s="40" t="s">
        <v>1678</v>
      </c>
      <c r="D94" s="40" t="str">
        <f t="shared" si="60"/>
        <v>23.04.2018</v>
      </c>
      <c r="E94" s="41"/>
      <c r="F94" s="41">
        <f>576.82
-12.43
-34</f>
        <v>530.3900000000001</v>
      </c>
      <c r="G94" s="41">
        <f t="shared" si="47"/>
        <v>81666.570000000022</v>
      </c>
    </row>
    <row r="95" spans="1:7" ht="11.25" customHeight="1" x14ac:dyDescent="0.2">
      <c r="A95" s="40" t="s">
        <v>983</v>
      </c>
      <c r="B95" s="40" t="s">
        <v>1587</v>
      </c>
      <c r="C95" s="40" t="s">
        <v>1679</v>
      </c>
      <c r="D95" s="40" t="str">
        <f t="shared" si="60"/>
        <v>24.04.2018</v>
      </c>
      <c r="E95" s="41"/>
      <c r="F95" s="41">
        <f>6000
-12.4</f>
        <v>5987.6</v>
      </c>
      <c r="G95" s="41">
        <f t="shared" si="47"/>
        <v>87654.170000000027</v>
      </c>
    </row>
    <row r="96" spans="1:7" ht="11.25" customHeight="1" x14ac:dyDescent="0.2">
      <c r="A96" s="40" t="s">
        <v>983</v>
      </c>
      <c r="B96" s="40" t="s">
        <v>1587</v>
      </c>
      <c r="C96" s="40" t="s">
        <v>1680</v>
      </c>
      <c r="D96" s="40" t="str">
        <f t="shared" si="60"/>
        <v>24.04.2018</v>
      </c>
      <c r="E96" s="41"/>
      <c r="F96" s="41">
        <f>9432.92
-18.6
-35.5</f>
        <v>9378.82</v>
      </c>
      <c r="G96" s="41">
        <f t="shared" si="47"/>
        <v>97032.99000000002</v>
      </c>
    </row>
    <row r="97" spans="1:7" ht="11.25" customHeight="1" x14ac:dyDescent="0.2">
      <c r="A97" s="40" t="s">
        <v>983</v>
      </c>
      <c r="B97" s="40" t="s">
        <v>1587</v>
      </c>
      <c r="C97" s="40" t="s">
        <v>1681</v>
      </c>
      <c r="D97" s="40" t="str">
        <f t="shared" si="60"/>
        <v>24.04.2018</v>
      </c>
      <c r="E97" s="41"/>
      <c r="F97" s="41">
        <f>245.5
-3.67</f>
        <v>241.83</v>
      </c>
      <c r="G97" s="41">
        <f t="shared" si="47"/>
        <v>97274.820000000022</v>
      </c>
    </row>
    <row r="98" spans="1:7" ht="11.25" customHeight="1" x14ac:dyDescent="0.2">
      <c r="A98" s="40" t="s">
        <v>983</v>
      </c>
      <c r="B98" s="40" t="s">
        <v>1587</v>
      </c>
      <c r="C98" s="40" t="s">
        <v>1682</v>
      </c>
      <c r="D98" s="40" t="str">
        <f t="shared" si="60"/>
        <v>24.04.2018</v>
      </c>
      <c r="E98" s="41"/>
      <c r="F98" s="41">
        <v>1780</v>
      </c>
      <c r="G98" s="41">
        <f t="shared" si="47"/>
        <v>99054.820000000022</v>
      </c>
    </row>
    <row r="99" spans="1:7" ht="11.25" customHeight="1" x14ac:dyDescent="0.2">
      <c r="A99" s="40" t="s">
        <v>984</v>
      </c>
      <c r="B99" s="40" t="s">
        <v>1587</v>
      </c>
      <c r="C99" s="40" t="s">
        <v>1683</v>
      </c>
      <c r="D99" s="40" t="str">
        <f t="shared" si="60"/>
        <v>25.04.2018</v>
      </c>
      <c r="E99" s="41"/>
      <c r="F99" s="41">
        <f>42850
-18.6</f>
        <v>42831.4</v>
      </c>
      <c r="G99" s="41">
        <f t="shared" ref="G99:G110" si="61">G98-E99+F99</f>
        <v>141886.22000000003</v>
      </c>
    </row>
    <row r="100" spans="1:7" ht="11.25" customHeight="1" x14ac:dyDescent="0.2">
      <c r="A100" s="40" t="s">
        <v>985</v>
      </c>
      <c r="B100" s="40" t="s">
        <v>1587</v>
      </c>
      <c r="C100" s="40" t="s">
        <v>1684</v>
      </c>
      <c r="D100" s="40" t="str">
        <f t="shared" si="60"/>
        <v>26.04.2018</v>
      </c>
      <c r="E100" s="41"/>
      <c r="F100" s="41">
        <f>23028.83
-18.6</f>
        <v>23010.230000000003</v>
      </c>
      <c r="G100" s="41">
        <f t="shared" si="61"/>
        <v>164896.45000000004</v>
      </c>
    </row>
    <row r="101" spans="1:7" ht="11.25" customHeight="1" x14ac:dyDescent="0.2">
      <c r="A101" s="40" t="s">
        <v>985</v>
      </c>
      <c r="B101" s="40" t="s">
        <v>1587</v>
      </c>
      <c r="C101" s="40" t="s">
        <v>1685</v>
      </c>
      <c r="D101" s="40" t="str">
        <f t="shared" si="60"/>
        <v>26.04.2018</v>
      </c>
      <c r="E101" s="41">
        <v>10000</v>
      </c>
      <c r="F101" s="41"/>
      <c r="G101" s="41">
        <f t="shared" si="61"/>
        <v>154896.45000000004</v>
      </c>
    </row>
    <row r="102" spans="1:7" ht="11.25" customHeight="1" x14ac:dyDescent="0.2">
      <c r="A102" s="40" t="s">
        <v>985</v>
      </c>
      <c r="B102" s="40" t="s">
        <v>1587</v>
      </c>
      <c r="C102" s="40" t="s">
        <v>1686</v>
      </c>
      <c r="D102" s="40" t="str">
        <f t="shared" ref="D102:D110" si="62">A102</f>
        <v>26.04.2018</v>
      </c>
      <c r="E102" s="41">
        <v>80</v>
      </c>
      <c r="F102" s="41"/>
      <c r="G102" s="41">
        <f t="shared" si="61"/>
        <v>154816.45000000004</v>
      </c>
    </row>
    <row r="103" spans="1:7" ht="11.25" customHeight="1" x14ac:dyDescent="0.2">
      <c r="A103" s="40" t="s">
        <v>985</v>
      </c>
      <c r="B103" s="40" t="s">
        <v>1587</v>
      </c>
      <c r="C103" s="40" t="s">
        <v>1687</v>
      </c>
      <c r="D103" s="40" t="str">
        <f t="shared" si="62"/>
        <v>26.04.2018</v>
      </c>
      <c r="E103" s="41"/>
      <c r="F103" s="41">
        <v>3368.04</v>
      </c>
      <c r="G103" s="41">
        <f t="shared" si="61"/>
        <v>158184.49000000005</v>
      </c>
    </row>
    <row r="104" spans="1:7" ht="11.25" customHeight="1" x14ac:dyDescent="0.2">
      <c r="A104" s="40" t="s">
        <v>985</v>
      </c>
      <c r="B104" s="40" t="s">
        <v>1587</v>
      </c>
      <c r="C104" s="40" t="s">
        <v>1662</v>
      </c>
      <c r="D104" s="40" t="str">
        <f t="shared" si="62"/>
        <v>26.04.2018</v>
      </c>
      <c r="E104" s="41">
        <v>4200</v>
      </c>
      <c r="F104" s="41"/>
      <c r="G104" s="41">
        <f t="shared" si="61"/>
        <v>153984.49000000005</v>
      </c>
    </row>
    <row r="105" spans="1:7" ht="11.25" customHeight="1" x14ac:dyDescent="0.2">
      <c r="A105" s="40" t="s">
        <v>985</v>
      </c>
      <c r="B105" s="40" t="s">
        <v>1587</v>
      </c>
      <c r="C105" s="40" t="s">
        <v>1663</v>
      </c>
      <c r="D105" s="40" t="str">
        <f t="shared" si="62"/>
        <v>26.04.2018</v>
      </c>
      <c r="E105" s="41">
        <v>80</v>
      </c>
      <c r="F105" s="41"/>
      <c r="G105" s="41">
        <f t="shared" si="61"/>
        <v>153904.49000000005</v>
      </c>
    </row>
    <row r="106" spans="1:7" ht="11.25" customHeight="1" x14ac:dyDescent="0.2">
      <c r="A106" s="40" t="s">
        <v>986</v>
      </c>
      <c r="B106" s="40" t="s">
        <v>1587</v>
      </c>
      <c r="C106" s="40" t="s">
        <v>1688</v>
      </c>
      <c r="D106" s="40" t="str">
        <f t="shared" si="62"/>
        <v>27.04.2018</v>
      </c>
      <c r="E106" s="41"/>
      <c r="F106" s="41">
        <f>1954.11
-12.4</f>
        <v>1941.7099999999998</v>
      </c>
      <c r="G106" s="41">
        <f t="shared" si="61"/>
        <v>155846.20000000004</v>
      </c>
    </row>
    <row r="107" spans="1:7" ht="11.25" customHeight="1" x14ac:dyDescent="0.2">
      <c r="A107" s="40" t="s">
        <v>987</v>
      </c>
      <c r="B107" s="40" t="s">
        <v>1587</v>
      </c>
      <c r="C107" s="40" t="s">
        <v>1689</v>
      </c>
      <c r="D107" s="40" t="str">
        <f t="shared" si="62"/>
        <v>30.04.2018</v>
      </c>
      <c r="E107" s="41"/>
      <c r="F107" s="41">
        <f>25000
-18.6
-30</f>
        <v>24951.4</v>
      </c>
      <c r="G107" s="41">
        <f t="shared" si="61"/>
        <v>180797.60000000003</v>
      </c>
    </row>
    <row r="108" spans="1:7" ht="11.25" customHeight="1" x14ac:dyDescent="0.2">
      <c r="A108" s="40" t="s">
        <v>987</v>
      </c>
      <c r="B108" s="40" t="s">
        <v>1587</v>
      </c>
      <c r="C108" s="40" t="s">
        <v>1690</v>
      </c>
      <c r="D108" s="40" t="str">
        <f t="shared" si="62"/>
        <v>30.04.2018</v>
      </c>
      <c r="E108" s="41"/>
      <c r="F108" s="41">
        <f>2174
-12.4
-19.5</f>
        <v>2142.1</v>
      </c>
      <c r="G108" s="41">
        <f t="shared" si="61"/>
        <v>182939.70000000004</v>
      </c>
    </row>
    <row r="109" spans="1:7" ht="11.25" customHeight="1" x14ac:dyDescent="0.2">
      <c r="A109" s="40" t="s">
        <v>987</v>
      </c>
      <c r="B109" s="40" t="s">
        <v>1587</v>
      </c>
      <c r="C109" s="40" t="s">
        <v>1691</v>
      </c>
      <c r="D109" s="40" t="str">
        <f t="shared" si="62"/>
        <v>30.04.2018</v>
      </c>
      <c r="E109" s="41">
        <v>10000</v>
      </c>
      <c r="F109" s="41"/>
      <c r="G109" s="41">
        <f t="shared" si="61"/>
        <v>172939.70000000004</v>
      </c>
    </row>
    <row r="110" spans="1:7" ht="11.25" customHeight="1" x14ac:dyDescent="0.2">
      <c r="A110" s="40" t="s">
        <v>987</v>
      </c>
      <c r="B110" s="40" t="s">
        <v>1587</v>
      </c>
      <c r="C110" s="40" t="s">
        <v>1692</v>
      </c>
      <c r="D110" s="40" t="str">
        <f t="shared" si="62"/>
        <v>30.04.2018</v>
      </c>
      <c r="E110" s="41">
        <v>80</v>
      </c>
      <c r="F110" s="41"/>
      <c r="G110" s="41">
        <f t="shared" si="61"/>
        <v>172859.70000000004</v>
      </c>
    </row>
    <row r="111" spans="1:7" ht="11.25" customHeight="1" x14ac:dyDescent="0.2">
      <c r="A111" s="40" t="s">
        <v>988</v>
      </c>
      <c r="B111" s="40" t="s">
        <v>1693</v>
      </c>
      <c r="C111" s="40" t="s">
        <v>1694</v>
      </c>
      <c r="D111" s="40" t="str">
        <f>A111</f>
        <v>02.05.2018</v>
      </c>
      <c r="E111" s="41">
        <v>195</v>
      </c>
      <c r="F111" s="41"/>
      <c r="G111" s="41">
        <f>G110-E111</f>
        <v>172664.70000000004</v>
      </c>
    </row>
    <row r="112" spans="1:7" ht="11.25" customHeight="1" x14ac:dyDescent="0.2">
      <c r="A112" s="40" t="s">
        <v>988</v>
      </c>
      <c r="B112" s="40" t="s">
        <v>1587</v>
      </c>
      <c r="C112" s="40" t="s">
        <v>1695</v>
      </c>
      <c r="D112" s="40" t="str">
        <f>A112</f>
        <v>02.05.2018</v>
      </c>
      <c r="E112" s="41"/>
      <c r="F112" s="41">
        <f>4787.62
-12.4</f>
        <v>4775.22</v>
      </c>
      <c r="G112" s="41">
        <f t="shared" ref="G112:G143" si="63">G111-E112+F112</f>
        <v>177439.92000000004</v>
      </c>
    </row>
    <row r="113" spans="1:7" ht="11.25" customHeight="1" x14ac:dyDescent="0.2">
      <c r="A113" s="40" t="s">
        <v>989</v>
      </c>
      <c r="B113" s="40" t="s">
        <v>1587</v>
      </c>
      <c r="C113" s="40" t="s">
        <v>1696</v>
      </c>
      <c r="D113" s="40" t="str">
        <f t="shared" ref="D113" si="64">A113</f>
        <v>03.05.2018</v>
      </c>
      <c r="E113" s="41"/>
      <c r="F113" s="41">
        <f>48948.74
-18.6
-510.83</f>
        <v>48419.31</v>
      </c>
      <c r="G113" s="41">
        <f t="shared" si="63"/>
        <v>225859.23000000004</v>
      </c>
    </row>
    <row r="114" spans="1:7" ht="11.25" customHeight="1" x14ac:dyDescent="0.2">
      <c r="A114" s="40" t="s">
        <v>989</v>
      </c>
      <c r="B114" s="40" t="s">
        <v>1587</v>
      </c>
      <c r="C114" s="40" t="s">
        <v>1697</v>
      </c>
      <c r="D114" s="40" t="str">
        <f t="shared" ref="D114" si="65">A114</f>
        <v>03.05.2018</v>
      </c>
      <c r="E114" s="41">
        <v>5000</v>
      </c>
      <c r="F114" s="41"/>
      <c r="G114" s="41">
        <f t="shared" si="63"/>
        <v>220859.23000000004</v>
      </c>
    </row>
    <row r="115" spans="1:7" ht="11.25" customHeight="1" x14ac:dyDescent="0.2">
      <c r="A115" s="40" t="s">
        <v>989</v>
      </c>
      <c r="B115" s="40" t="s">
        <v>1587</v>
      </c>
      <c r="C115" s="40" t="s">
        <v>1698</v>
      </c>
      <c r="D115" s="40" t="str">
        <f t="shared" ref="D115" si="66">A115</f>
        <v>03.05.2018</v>
      </c>
      <c r="E115" s="41">
        <v>80</v>
      </c>
      <c r="F115" s="41"/>
      <c r="G115" s="41">
        <f t="shared" si="63"/>
        <v>220779.23000000004</v>
      </c>
    </row>
    <row r="116" spans="1:7" ht="11.25" customHeight="1" x14ac:dyDescent="0.2">
      <c r="A116" s="40" t="s">
        <v>989</v>
      </c>
      <c r="B116" s="40" t="s">
        <v>1587</v>
      </c>
      <c r="C116" s="40" t="s">
        <v>1699</v>
      </c>
      <c r="D116" s="40" t="str">
        <f t="shared" ref="D116" si="67">A116</f>
        <v>03.05.2018</v>
      </c>
      <c r="E116" s="41">
        <v>1000</v>
      </c>
      <c r="F116" s="41"/>
      <c r="G116" s="41">
        <f t="shared" si="63"/>
        <v>219779.23000000004</v>
      </c>
    </row>
    <row r="117" spans="1:7" ht="11.25" customHeight="1" x14ac:dyDescent="0.2">
      <c r="A117" s="40" t="s">
        <v>989</v>
      </c>
      <c r="B117" s="40" t="s">
        <v>1587</v>
      </c>
      <c r="C117" s="40" t="s">
        <v>1700</v>
      </c>
      <c r="D117" s="40" t="str">
        <f t="shared" ref="D117" si="68">A117</f>
        <v>03.05.2018</v>
      </c>
      <c r="E117" s="41">
        <v>80</v>
      </c>
      <c r="F117" s="41"/>
      <c r="G117" s="41">
        <f t="shared" si="63"/>
        <v>219699.23000000004</v>
      </c>
    </row>
    <row r="118" spans="1:7" ht="11.25" customHeight="1" x14ac:dyDescent="0.2">
      <c r="A118" s="40" t="s">
        <v>989</v>
      </c>
      <c r="B118" s="40" t="s">
        <v>1587</v>
      </c>
      <c r="C118" s="40" t="s">
        <v>1701</v>
      </c>
      <c r="D118" s="40" t="str">
        <f t="shared" ref="D118" si="69">A118</f>
        <v>03.05.2018</v>
      </c>
      <c r="E118" s="41">
        <v>3000</v>
      </c>
      <c r="F118" s="41"/>
      <c r="G118" s="41">
        <f t="shared" si="63"/>
        <v>216699.23000000004</v>
      </c>
    </row>
    <row r="119" spans="1:7" ht="11.25" customHeight="1" x14ac:dyDescent="0.2">
      <c r="A119" s="40" t="s">
        <v>989</v>
      </c>
      <c r="B119" s="40" t="s">
        <v>1587</v>
      </c>
      <c r="C119" s="40" t="s">
        <v>1702</v>
      </c>
      <c r="D119" s="40" t="str">
        <f t="shared" ref="D119" si="70">A119</f>
        <v>03.05.2018</v>
      </c>
      <c r="E119" s="41">
        <v>80</v>
      </c>
      <c r="F119" s="41"/>
      <c r="G119" s="41">
        <f t="shared" si="63"/>
        <v>216619.23000000004</v>
      </c>
    </row>
    <row r="120" spans="1:7" ht="11.25" customHeight="1" x14ac:dyDescent="0.2">
      <c r="A120" s="40" t="s">
        <v>989</v>
      </c>
      <c r="B120" s="40" t="s">
        <v>1587</v>
      </c>
      <c r="C120" s="40" t="s">
        <v>1703</v>
      </c>
      <c r="D120" s="40" t="str">
        <f t="shared" ref="D120" si="71">A120</f>
        <v>03.05.2018</v>
      </c>
      <c r="E120" s="41">
        <v>35000</v>
      </c>
      <c r="F120" s="41"/>
      <c r="G120" s="41">
        <f t="shared" si="63"/>
        <v>181619.23000000004</v>
      </c>
    </row>
    <row r="121" spans="1:7" ht="11.25" customHeight="1" x14ac:dyDescent="0.2">
      <c r="A121" s="40" t="s">
        <v>989</v>
      </c>
      <c r="B121" s="40" t="s">
        <v>1587</v>
      </c>
      <c r="C121" s="40" t="s">
        <v>1704</v>
      </c>
      <c r="D121" s="40" t="str">
        <f t="shared" ref="D121" si="72">A121</f>
        <v>03.05.2018</v>
      </c>
      <c r="E121" s="41">
        <v>174.86</v>
      </c>
      <c r="F121" s="41"/>
      <c r="G121" s="41">
        <f t="shared" si="63"/>
        <v>181444.37000000005</v>
      </c>
    </row>
    <row r="122" spans="1:7" ht="11.25" customHeight="1" x14ac:dyDescent="0.2">
      <c r="A122" s="40" t="s">
        <v>989</v>
      </c>
      <c r="B122" s="40" t="s">
        <v>1587</v>
      </c>
      <c r="C122" s="40" t="s">
        <v>1705</v>
      </c>
      <c r="D122" s="40" t="str">
        <f t="shared" ref="D122" si="73">A122</f>
        <v>03.05.2018</v>
      </c>
      <c r="E122" s="41">
        <v>15105.3</v>
      </c>
      <c r="F122" s="41"/>
      <c r="G122" s="41">
        <f t="shared" si="63"/>
        <v>166339.07000000007</v>
      </c>
    </row>
    <row r="123" spans="1:7" ht="11.25" customHeight="1" x14ac:dyDescent="0.2">
      <c r="A123" s="40" t="s">
        <v>989</v>
      </c>
      <c r="B123" s="40" t="s">
        <v>1587</v>
      </c>
      <c r="C123" s="40" t="s">
        <v>1706</v>
      </c>
      <c r="D123" s="40" t="str">
        <f t="shared" ref="D123" si="74">A123</f>
        <v>03.05.2018</v>
      </c>
      <c r="E123" s="41">
        <v>110</v>
      </c>
      <c r="F123" s="41"/>
      <c r="G123" s="41">
        <f t="shared" si="63"/>
        <v>166229.07000000007</v>
      </c>
    </row>
    <row r="124" spans="1:7" ht="11.25" customHeight="1" x14ac:dyDescent="0.2">
      <c r="A124" s="40" t="s">
        <v>989</v>
      </c>
      <c r="B124" s="40" t="s">
        <v>1587</v>
      </c>
      <c r="C124" s="40" t="s">
        <v>1707</v>
      </c>
      <c r="D124" s="40" t="str">
        <f t="shared" ref="D124" si="75">A124</f>
        <v>03.05.2018</v>
      </c>
      <c r="E124" s="41">
        <v>10000</v>
      </c>
      <c r="F124" s="41"/>
      <c r="G124" s="41">
        <f t="shared" si="63"/>
        <v>156229.07000000007</v>
      </c>
    </row>
    <row r="125" spans="1:7" ht="11.25" customHeight="1" x14ac:dyDescent="0.2">
      <c r="A125" s="40" t="s">
        <v>989</v>
      </c>
      <c r="B125" s="40" t="s">
        <v>1587</v>
      </c>
      <c r="C125" s="40" t="s">
        <v>1708</v>
      </c>
      <c r="D125" s="40" t="str">
        <f t="shared" ref="D125" si="76">A125</f>
        <v>03.05.2018</v>
      </c>
      <c r="E125" s="41">
        <v>80</v>
      </c>
      <c r="F125" s="41"/>
      <c r="G125" s="41">
        <f t="shared" si="63"/>
        <v>156149.07000000007</v>
      </c>
    </row>
    <row r="126" spans="1:7" ht="11.25" customHeight="1" x14ac:dyDescent="0.2">
      <c r="A126" s="40" t="s">
        <v>990</v>
      </c>
      <c r="B126" s="40" t="s">
        <v>1587</v>
      </c>
      <c r="C126" s="40" t="s">
        <v>1709</v>
      </c>
      <c r="D126" s="40" t="str">
        <f t="shared" ref="D126" si="77">A126</f>
        <v>04.05.2018</v>
      </c>
      <c r="E126" s="41"/>
      <c r="F126" s="41">
        <f>6068.53
-12.1</f>
        <v>6056.4299999999994</v>
      </c>
      <c r="G126" s="41">
        <f t="shared" si="63"/>
        <v>162205.50000000006</v>
      </c>
    </row>
    <row r="127" spans="1:7" ht="11.25" customHeight="1" x14ac:dyDescent="0.2">
      <c r="A127" s="40" t="s">
        <v>990</v>
      </c>
      <c r="B127" s="40" t="s">
        <v>1587</v>
      </c>
      <c r="C127" s="40" t="s">
        <v>1710</v>
      </c>
      <c r="D127" s="40" t="str">
        <f t="shared" ref="D127" si="78">A127</f>
        <v>04.05.2018</v>
      </c>
      <c r="E127" s="41"/>
      <c r="F127" s="41">
        <f>3646.55
-12.1</f>
        <v>3634.4500000000003</v>
      </c>
      <c r="G127" s="41">
        <f t="shared" si="63"/>
        <v>165839.95000000007</v>
      </c>
    </row>
    <row r="128" spans="1:7" ht="11.25" customHeight="1" x14ac:dyDescent="0.2">
      <c r="A128" s="40" t="s">
        <v>990</v>
      </c>
      <c r="B128" s="40" t="s">
        <v>1587</v>
      </c>
      <c r="C128" s="40" t="s">
        <v>1711</v>
      </c>
      <c r="D128" s="40" t="str">
        <f t="shared" ref="D128" si="79">A128</f>
        <v>04.05.2018</v>
      </c>
      <c r="E128" s="41"/>
      <c r="F128" s="41">
        <f>675.94
-12.1
-30</f>
        <v>633.84</v>
      </c>
      <c r="G128" s="41">
        <f t="shared" si="63"/>
        <v>166473.79000000007</v>
      </c>
    </row>
    <row r="129" spans="1:7" ht="11.25" customHeight="1" x14ac:dyDescent="0.2">
      <c r="A129" s="40" t="s">
        <v>990</v>
      </c>
      <c r="B129" s="40" t="s">
        <v>1587</v>
      </c>
      <c r="C129" s="40" t="s">
        <v>1712</v>
      </c>
      <c r="D129" s="40" t="str">
        <f t="shared" ref="D129" si="80">A129</f>
        <v>04.05.2018</v>
      </c>
      <c r="E129" s="41"/>
      <c r="F129" s="41">
        <f>7727.16
-12.1</f>
        <v>7715.0599999999995</v>
      </c>
      <c r="G129" s="41">
        <f t="shared" si="63"/>
        <v>174188.85000000006</v>
      </c>
    </row>
    <row r="130" spans="1:7" ht="11.25" customHeight="1" x14ac:dyDescent="0.2">
      <c r="A130" s="40" t="s">
        <v>990</v>
      </c>
      <c r="B130" s="40" t="s">
        <v>1587</v>
      </c>
      <c r="C130" s="40" t="s">
        <v>1713</v>
      </c>
      <c r="D130" s="40" t="str">
        <f t="shared" ref="D130" si="81">A130</f>
        <v>04.05.2018</v>
      </c>
      <c r="E130" s="41"/>
      <c r="F130" s="41">
        <f>2645.6
-12.1</f>
        <v>2633.5</v>
      </c>
      <c r="G130" s="41">
        <f t="shared" si="63"/>
        <v>176822.35000000006</v>
      </c>
    </row>
    <row r="131" spans="1:7" ht="11.25" customHeight="1" x14ac:dyDescent="0.2">
      <c r="A131" s="40" t="s">
        <v>990</v>
      </c>
      <c r="B131" s="40" t="s">
        <v>1587</v>
      </c>
      <c r="C131" s="40" t="s">
        <v>1714</v>
      </c>
      <c r="D131" s="40" t="str">
        <f t="shared" ref="D131" si="82">A131</f>
        <v>04.05.2018</v>
      </c>
      <c r="E131" s="41">
        <v>8044.89</v>
      </c>
      <c r="F131" s="41"/>
      <c r="G131" s="41">
        <f t="shared" si="63"/>
        <v>168777.46000000005</v>
      </c>
    </row>
    <row r="132" spans="1:7" ht="11.25" customHeight="1" x14ac:dyDescent="0.2">
      <c r="A132" s="40" t="s">
        <v>990</v>
      </c>
      <c r="B132" s="40" t="s">
        <v>1587</v>
      </c>
      <c r="C132" s="40" t="s">
        <v>1715</v>
      </c>
      <c r="D132" s="40" t="str">
        <f t="shared" ref="D132" si="83">A132</f>
        <v>04.05.2018</v>
      </c>
      <c r="E132" s="41">
        <v>80</v>
      </c>
      <c r="F132" s="41"/>
      <c r="G132" s="41">
        <f t="shared" si="63"/>
        <v>168697.46000000005</v>
      </c>
    </row>
    <row r="133" spans="1:7" ht="11.25" customHeight="1" x14ac:dyDescent="0.2">
      <c r="A133" s="40" t="s">
        <v>990</v>
      </c>
      <c r="B133" s="40" t="s">
        <v>1587</v>
      </c>
      <c r="C133" s="40" t="s">
        <v>1716</v>
      </c>
      <c r="D133" s="40" t="str">
        <f t="shared" ref="D133" si="84">A133</f>
        <v>04.05.2018</v>
      </c>
      <c r="E133" s="41">
        <v>11436.91</v>
      </c>
      <c r="F133" s="41"/>
      <c r="G133" s="41">
        <f t="shared" si="63"/>
        <v>157260.55000000005</v>
      </c>
    </row>
    <row r="134" spans="1:7" ht="11.25" customHeight="1" x14ac:dyDescent="0.2">
      <c r="A134" s="40" t="s">
        <v>990</v>
      </c>
      <c r="B134" s="40" t="s">
        <v>1587</v>
      </c>
      <c r="C134" s="40" t="s">
        <v>1717</v>
      </c>
      <c r="D134" s="40" t="str">
        <f t="shared" ref="D134" si="85">A134</f>
        <v>04.05.2018</v>
      </c>
      <c r="E134" s="41">
        <v>110</v>
      </c>
      <c r="F134" s="41"/>
      <c r="G134" s="41">
        <f t="shared" si="63"/>
        <v>157150.55000000005</v>
      </c>
    </row>
    <row r="135" spans="1:7" ht="11.25" customHeight="1" x14ac:dyDescent="0.2">
      <c r="A135" s="40" t="s">
        <v>991</v>
      </c>
      <c r="B135" s="40" t="s">
        <v>1587</v>
      </c>
      <c r="C135" s="40" t="s">
        <v>1718</v>
      </c>
      <c r="D135" s="40" t="str">
        <f t="shared" ref="D135" si="86">A135</f>
        <v>07.05.2018</v>
      </c>
      <c r="E135" s="41"/>
      <c r="F135" s="41">
        <f>2372.72
-12.1</f>
        <v>2360.62</v>
      </c>
      <c r="G135" s="41">
        <f t="shared" si="63"/>
        <v>159511.17000000004</v>
      </c>
    </row>
    <row r="136" spans="1:7" ht="11.25" customHeight="1" x14ac:dyDescent="0.2">
      <c r="A136" s="40" t="s">
        <v>991</v>
      </c>
      <c r="B136" s="40" t="s">
        <v>1587</v>
      </c>
      <c r="C136" s="40" t="s">
        <v>1719</v>
      </c>
      <c r="D136" s="40" t="str">
        <f t="shared" ref="D136" si="87">A136</f>
        <v>07.05.2018</v>
      </c>
      <c r="E136" s="41"/>
      <c r="F136" s="41">
        <f>26863.5
-12.1</f>
        <v>26851.4</v>
      </c>
      <c r="G136" s="41">
        <f t="shared" si="63"/>
        <v>186362.57000000004</v>
      </c>
    </row>
    <row r="137" spans="1:7" ht="11.25" customHeight="1" x14ac:dyDescent="0.2">
      <c r="A137" s="40" t="s">
        <v>991</v>
      </c>
      <c r="B137" s="40" t="s">
        <v>1587</v>
      </c>
      <c r="C137" s="40" t="s">
        <v>1720</v>
      </c>
      <c r="D137" s="40" t="str">
        <f t="shared" ref="D137" si="88">A137</f>
        <v>07.05.2018</v>
      </c>
      <c r="E137" s="41"/>
      <c r="F137" s="41">
        <f>2336.78
-12.1</f>
        <v>2324.6800000000003</v>
      </c>
      <c r="G137" s="41">
        <f t="shared" si="63"/>
        <v>188687.25000000003</v>
      </c>
    </row>
    <row r="138" spans="1:7" ht="11.25" customHeight="1" x14ac:dyDescent="0.2">
      <c r="A138" s="40" t="s">
        <v>992</v>
      </c>
      <c r="B138" s="40" t="s">
        <v>1587</v>
      </c>
      <c r="C138" s="40" t="s">
        <v>1721</v>
      </c>
      <c r="D138" s="40" t="str">
        <f t="shared" ref="D138" si="89">A138</f>
        <v>08.05.2018</v>
      </c>
      <c r="E138" s="41">
        <v>5000</v>
      </c>
      <c r="F138" s="41"/>
      <c r="G138" s="41">
        <f t="shared" si="63"/>
        <v>183687.25000000003</v>
      </c>
    </row>
    <row r="139" spans="1:7" ht="11.25" customHeight="1" x14ac:dyDescent="0.2">
      <c r="A139" s="40" t="s">
        <v>992</v>
      </c>
      <c r="B139" s="40" t="s">
        <v>1587</v>
      </c>
      <c r="C139" s="40" t="s">
        <v>1722</v>
      </c>
      <c r="D139" s="40" t="str">
        <f t="shared" ref="D139" si="90">A139</f>
        <v>08.05.2018</v>
      </c>
      <c r="E139" s="41">
        <v>80</v>
      </c>
      <c r="F139" s="41"/>
      <c r="G139" s="41">
        <f t="shared" si="63"/>
        <v>183607.25000000003</v>
      </c>
    </row>
    <row r="140" spans="1:7" ht="11.25" customHeight="1" x14ac:dyDescent="0.2">
      <c r="A140" s="40" t="s">
        <v>992</v>
      </c>
      <c r="B140" s="40" t="s">
        <v>1587</v>
      </c>
      <c r="C140" s="40" t="s">
        <v>1723</v>
      </c>
      <c r="D140" s="40" t="str">
        <f t="shared" ref="D140" si="91">A140</f>
        <v>08.05.2018</v>
      </c>
      <c r="E140" s="41">
        <v>1500</v>
      </c>
      <c r="F140" s="41"/>
      <c r="G140" s="41">
        <f t="shared" si="63"/>
        <v>182107.25000000003</v>
      </c>
    </row>
    <row r="141" spans="1:7" ht="11.25" customHeight="1" x14ac:dyDescent="0.2">
      <c r="A141" s="40" t="s">
        <v>992</v>
      </c>
      <c r="B141" s="40" t="s">
        <v>1587</v>
      </c>
      <c r="C141" s="40" t="s">
        <v>1724</v>
      </c>
      <c r="D141" s="40" t="str">
        <f t="shared" ref="D141" si="92">A141</f>
        <v>08.05.2018</v>
      </c>
      <c r="E141" s="41">
        <v>80</v>
      </c>
      <c r="F141" s="41"/>
      <c r="G141" s="41">
        <f t="shared" si="63"/>
        <v>182027.25000000003</v>
      </c>
    </row>
    <row r="142" spans="1:7" ht="11.25" customHeight="1" x14ac:dyDescent="0.2">
      <c r="A142" s="40" t="s">
        <v>993</v>
      </c>
      <c r="B142" s="40" t="s">
        <v>1587</v>
      </c>
      <c r="C142" s="40" t="s">
        <v>1725</v>
      </c>
      <c r="D142" s="40" t="str">
        <f t="shared" ref="D142" si="93">A142</f>
        <v>09.05.2018</v>
      </c>
      <c r="E142" s="41"/>
      <c r="F142" s="41">
        <f>3324.51
-12.1</f>
        <v>3312.4100000000003</v>
      </c>
      <c r="G142" s="41">
        <f t="shared" si="63"/>
        <v>185339.66000000003</v>
      </c>
    </row>
    <row r="143" spans="1:7" ht="11.25" customHeight="1" x14ac:dyDescent="0.2">
      <c r="A143" s="40" t="s">
        <v>993</v>
      </c>
      <c r="B143" s="40" t="s">
        <v>1587</v>
      </c>
      <c r="C143" s="40" t="s">
        <v>1726</v>
      </c>
      <c r="D143" s="40" t="str">
        <f t="shared" ref="D143" si="94">A143</f>
        <v>09.05.2018</v>
      </c>
      <c r="E143" s="41"/>
      <c r="F143" s="41">
        <f>1039.18
-12.1</f>
        <v>1027.0800000000002</v>
      </c>
      <c r="G143" s="41">
        <f t="shared" si="63"/>
        <v>186366.74000000002</v>
      </c>
    </row>
    <row r="144" spans="1:7" ht="11.25" customHeight="1" x14ac:dyDescent="0.2">
      <c r="A144" s="40" t="s">
        <v>994</v>
      </c>
      <c r="B144" s="40" t="s">
        <v>1587</v>
      </c>
      <c r="C144" s="40" t="s">
        <v>1727</v>
      </c>
      <c r="D144" s="40" t="str">
        <f t="shared" ref="D144" si="95">A144</f>
        <v>10.05.2018</v>
      </c>
      <c r="E144" s="41"/>
      <c r="F144" s="41">
        <f>1175.38
-12.1</f>
        <v>1163.2800000000002</v>
      </c>
      <c r="G144" s="41">
        <f t="shared" ref="G144:G175" si="96">G143-E144+F144</f>
        <v>187530.02000000002</v>
      </c>
    </row>
    <row r="145" spans="1:7" ht="11.25" customHeight="1" x14ac:dyDescent="0.2">
      <c r="A145" s="40" t="s">
        <v>994</v>
      </c>
      <c r="B145" s="40" t="s">
        <v>1587</v>
      </c>
      <c r="C145" s="40" t="s">
        <v>1728</v>
      </c>
      <c r="D145" s="40" t="str">
        <f t="shared" ref="D145" si="97">A145</f>
        <v>10.05.2018</v>
      </c>
      <c r="E145" s="41">
        <v>5464.9</v>
      </c>
      <c r="F145" s="41"/>
      <c r="G145" s="41">
        <f t="shared" si="96"/>
        <v>182065.12000000002</v>
      </c>
    </row>
    <row r="146" spans="1:7" ht="11.25" customHeight="1" x14ac:dyDescent="0.2">
      <c r="A146" s="40" t="s">
        <v>994</v>
      </c>
      <c r="B146" s="40" t="s">
        <v>1587</v>
      </c>
      <c r="C146" s="40" t="s">
        <v>1729</v>
      </c>
      <c r="D146" s="40" t="str">
        <f t="shared" ref="D146" si="98">A146</f>
        <v>10.05.2018</v>
      </c>
      <c r="E146" s="41">
        <v>110</v>
      </c>
      <c r="F146" s="41"/>
      <c r="G146" s="41">
        <f t="shared" si="96"/>
        <v>181955.12000000002</v>
      </c>
    </row>
    <row r="147" spans="1:7" ht="11.25" customHeight="1" x14ac:dyDescent="0.2">
      <c r="A147" s="40" t="s">
        <v>995</v>
      </c>
      <c r="B147" s="40" t="s">
        <v>1587</v>
      </c>
      <c r="C147" s="40" t="s">
        <v>1730</v>
      </c>
      <c r="D147" s="40" t="str">
        <f t="shared" ref="D147" si="99">A147</f>
        <v>14.05.2018</v>
      </c>
      <c r="E147" s="41"/>
      <c r="F147" s="41">
        <f>3388.68
-12.1</f>
        <v>3376.58</v>
      </c>
      <c r="G147" s="41">
        <f t="shared" si="96"/>
        <v>185331.7</v>
      </c>
    </row>
    <row r="148" spans="1:7" ht="11.25" customHeight="1" x14ac:dyDescent="0.2">
      <c r="A148" s="40" t="s">
        <v>995</v>
      </c>
      <c r="B148" s="40" t="s">
        <v>1587</v>
      </c>
      <c r="C148" s="40" t="s">
        <v>1731</v>
      </c>
      <c r="D148" s="40" t="str">
        <f t="shared" ref="D148" si="100">A148</f>
        <v>14.05.2018</v>
      </c>
      <c r="E148" s="41"/>
      <c r="F148" s="41">
        <f>42560.84
-18.3
-35.5</f>
        <v>42507.039999999994</v>
      </c>
      <c r="G148" s="41">
        <f t="shared" si="96"/>
        <v>227838.74</v>
      </c>
    </row>
    <row r="149" spans="1:7" ht="11.25" customHeight="1" x14ac:dyDescent="0.2">
      <c r="A149" s="40" t="s">
        <v>995</v>
      </c>
      <c r="B149" s="40" t="s">
        <v>1587</v>
      </c>
      <c r="C149" s="40" t="s">
        <v>1732</v>
      </c>
      <c r="D149" s="40" t="str">
        <f t="shared" ref="D149" si="101">A149</f>
        <v>14.05.2018</v>
      </c>
      <c r="E149" s="41"/>
      <c r="F149" s="41">
        <f>6778.35
-18.3</f>
        <v>6760.05</v>
      </c>
      <c r="G149" s="41">
        <f t="shared" si="96"/>
        <v>234598.78999999998</v>
      </c>
    </row>
    <row r="150" spans="1:7" ht="11.25" customHeight="1" x14ac:dyDescent="0.2">
      <c r="A150" s="40" t="s">
        <v>995</v>
      </c>
      <c r="B150" s="40" t="s">
        <v>1587</v>
      </c>
      <c r="C150" s="40" t="s">
        <v>1733</v>
      </c>
      <c r="D150" s="40" t="str">
        <f t="shared" ref="D150" si="102">A150</f>
        <v>14.05.2018</v>
      </c>
      <c r="E150" s="41"/>
      <c r="F150" s="41">
        <f>7016.93
-18.3</f>
        <v>6998.63</v>
      </c>
      <c r="G150" s="41">
        <f t="shared" si="96"/>
        <v>241597.41999999998</v>
      </c>
    </row>
    <row r="151" spans="1:7" ht="11.25" customHeight="1" x14ac:dyDescent="0.2">
      <c r="A151" s="40" t="s">
        <v>995</v>
      </c>
      <c r="B151" s="40" t="s">
        <v>1587</v>
      </c>
      <c r="C151" s="40" t="s">
        <v>1734</v>
      </c>
      <c r="D151" s="40" t="str">
        <f t="shared" ref="D151" si="103">A151</f>
        <v>14.05.2018</v>
      </c>
      <c r="E151" s="41"/>
      <c r="F151" s="41">
        <f>1992.98
-12.1</f>
        <v>1980.88</v>
      </c>
      <c r="G151" s="41">
        <f t="shared" si="96"/>
        <v>243578.3</v>
      </c>
    </row>
    <row r="152" spans="1:7" ht="11.25" customHeight="1" x14ac:dyDescent="0.2">
      <c r="A152" s="40" t="s">
        <v>995</v>
      </c>
      <c r="B152" s="40" t="s">
        <v>1587</v>
      </c>
      <c r="C152" s="40" t="s">
        <v>1735</v>
      </c>
      <c r="D152" s="40" t="str">
        <f t="shared" ref="D152" si="104">A152</f>
        <v>14.05.2018</v>
      </c>
      <c r="E152" s="41">
        <v>30000</v>
      </c>
      <c r="F152" s="41"/>
      <c r="G152" s="41">
        <f t="shared" si="96"/>
        <v>213578.3</v>
      </c>
    </row>
    <row r="153" spans="1:7" ht="11.25" customHeight="1" x14ac:dyDescent="0.2">
      <c r="A153" s="40" t="s">
        <v>995</v>
      </c>
      <c r="B153" s="40" t="s">
        <v>1587</v>
      </c>
      <c r="C153" s="40" t="s">
        <v>1736</v>
      </c>
      <c r="D153" s="40" t="str">
        <f t="shared" ref="D153" si="105">A153</f>
        <v>14.05.2018</v>
      </c>
      <c r="E153" s="41">
        <v>117</v>
      </c>
      <c r="F153" s="41"/>
      <c r="G153" s="41">
        <f t="shared" si="96"/>
        <v>213461.3</v>
      </c>
    </row>
    <row r="154" spans="1:7" ht="11.25" customHeight="1" x14ac:dyDescent="0.2">
      <c r="A154" s="40" t="s">
        <v>995</v>
      </c>
      <c r="B154" s="40" t="s">
        <v>1587</v>
      </c>
      <c r="C154" s="40" t="s">
        <v>1737</v>
      </c>
      <c r="D154" s="40" t="str">
        <f t="shared" ref="D154" si="106">A154</f>
        <v>14.05.2018</v>
      </c>
      <c r="E154" s="41">
        <v>5000</v>
      </c>
      <c r="F154" s="41"/>
      <c r="G154" s="41">
        <f t="shared" si="96"/>
        <v>208461.3</v>
      </c>
    </row>
    <row r="155" spans="1:7" ht="11.25" customHeight="1" x14ac:dyDescent="0.2">
      <c r="A155" s="40" t="s">
        <v>995</v>
      </c>
      <c r="B155" s="40" t="s">
        <v>1587</v>
      </c>
      <c r="C155" s="40" t="s">
        <v>1738</v>
      </c>
      <c r="D155" s="40" t="str">
        <f t="shared" ref="D155" si="107">A155</f>
        <v>14.05.2018</v>
      </c>
      <c r="E155" s="41">
        <v>80</v>
      </c>
      <c r="F155" s="41"/>
      <c r="G155" s="41">
        <f t="shared" si="96"/>
        <v>208381.3</v>
      </c>
    </row>
    <row r="156" spans="1:7" ht="11.25" customHeight="1" x14ac:dyDescent="0.2">
      <c r="A156" s="40" t="s">
        <v>995</v>
      </c>
      <c r="B156" s="40" t="s">
        <v>1587</v>
      </c>
      <c r="C156" s="40" t="s">
        <v>1739</v>
      </c>
      <c r="D156" s="40" t="str">
        <f t="shared" ref="D156" si="108">A156</f>
        <v>14.05.2018</v>
      </c>
      <c r="E156" s="41">
        <v>3000</v>
      </c>
      <c r="F156" s="41"/>
      <c r="G156" s="41">
        <f t="shared" si="96"/>
        <v>205381.3</v>
      </c>
    </row>
    <row r="157" spans="1:7" ht="11.25" customHeight="1" x14ac:dyDescent="0.2">
      <c r="A157" s="40" t="s">
        <v>995</v>
      </c>
      <c r="B157" s="40" t="s">
        <v>1587</v>
      </c>
      <c r="C157" s="40" t="s">
        <v>1740</v>
      </c>
      <c r="D157" s="40" t="str">
        <f t="shared" ref="D157" si="109">A157</f>
        <v>14.05.2018</v>
      </c>
      <c r="E157" s="41">
        <v>80</v>
      </c>
      <c r="F157" s="41"/>
      <c r="G157" s="41">
        <f t="shared" si="96"/>
        <v>205301.3</v>
      </c>
    </row>
    <row r="158" spans="1:7" ht="11.25" customHeight="1" x14ac:dyDescent="0.2">
      <c r="A158" s="40" t="s">
        <v>995</v>
      </c>
      <c r="B158" s="40" t="s">
        <v>1587</v>
      </c>
      <c r="C158" s="40" t="s">
        <v>1741</v>
      </c>
      <c r="D158" s="40" t="str">
        <f t="shared" ref="D158" si="110">A158</f>
        <v>14.05.2018</v>
      </c>
      <c r="E158" s="41"/>
      <c r="F158" s="41">
        <f>3720.74
-12.1</f>
        <v>3708.64</v>
      </c>
      <c r="G158" s="41">
        <f t="shared" si="96"/>
        <v>209009.94</v>
      </c>
    </row>
    <row r="159" spans="1:7" ht="11.25" customHeight="1" x14ac:dyDescent="0.2">
      <c r="A159" s="40" t="s">
        <v>996</v>
      </c>
      <c r="B159" s="40" t="s">
        <v>1587</v>
      </c>
      <c r="C159" s="40" t="s">
        <v>1742</v>
      </c>
      <c r="D159" s="40" t="str">
        <f t="shared" ref="D159" si="111">A159</f>
        <v>15.05.2018</v>
      </c>
      <c r="E159" s="41"/>
      <c r="F159" s="41">
        <f>2529.38
-12.1</f>
        <v>2517.2800000000002</v>
      </c>
      <c r="G159" s="41">
        <f t="shared" si="96"/>
        <v>211527.22</v>
      </c>
    </row>
    <row r="160" spans="1:7" ht="11.25" customHeight="1" x14ac:dyDescent="0.2">
      <c r="A160" s="40" t="s">
        <v>996</v>
      </c>
      <c r="B160" s="40" t="s">
        <v>1587</v>
      </c>
      <c r="C160" s="40" t="s">
        <v>1743</v>
      </c>
      <c r="D160" s="40" t="str">
        <f t="shared" ref="D160" si="112">A160</f>
        <v>15.05.2018</v>
      </c>
      <c r="E160" s="41">
        <v>7244.93</v>
      </c>
      <c r="F160" s="41"/>
      <c r="G160" s="41">
        <f t="shared" si="96"/>
        <v>204282.29</v>
      </c>
    </row>
    <row r="161" spans="1:7" ht="11.25" customHeight="1" x14ac:dyDescent="0.2">
      <c r="A161" s="40" t="s">
        <v>996</v>
      </c>
      <c r="B161" s="40" t="s">
        <v>1587</v>
      </c>
      <c r="C161" s="40" t="s">
        <v>1744</v>
      </c>
      <c r="D161" s="40" t="str">
        <f t="shared" ref="D161" si="113">A161</f>
        <v>15.05.2018</v>
      </c>
      <c r="E161" s="41">
        <v>110</v>
      </c>
      <c r="F161" s="41"/>
      <c r="G161" s="41">
        <f t="shared" si="96"/>
        <v>204172.29</v>
      </c>
    </row>
    <row r="162" spans="1:7" ht="11.25" customHeight="1" x14ac:dyDescent="0.2">
      <c r="A162" s="40" t="s">
        <v>996</v>
      </c>
      <c r="B162" s="40" t="s">
        <v>1587</v>
      </c>
      <c r="C162" s="40" t="s">
        <v>1745</v>
      </c>
      <c r="D162" s="40" t="str">
        <f t="shared" ref="D162" si="114">A162</f>
        <v>15.05.2018</v>
      </c>
      <c r="E162" s="41">
        <v>30000</v>
      </c>
      <c r="F162" s="41"/>
      <c r="G162" s="41">
        <f t="shared" si="96"/>
        <v>174172.29</v>
      </c>
    </row>
    <row r="163" spans="1:7" ht="11.25" customHeight="1" x14ac:dyDescent="0.2">
      <c r="A163" s="40" t="s">
        <v>996</v>
      </c>
      <c r="B163" s="40" t="s">
        <v>1587</v>
      </c>
      <c r="C163" s="40" t="s">
        <v>1746</v>
      </c>
      <c r="D163" s="40" t="str">
        <f t="shared" ref="D163" si="115">A163</f>
        <v>15.05.2018</v>
      </c>
      <c r="E163" s="41">
        <v>6686</v>
      </c>
      <c r="F163" s="41"/>
      <c r="G163" s="41">
        <f t="shared" si="96"/>
        <v>167486.29</v>
      </c>
    </row>
    <row r="164" spans="1:7" ht="11.25" customHeight="1" x14ac:dyDescent="0.2">
      <c r="A164" s="40" t="s">
        <v>996</v>
      </c>
      <c r="B164" s="40" t="s">
        <v>1587</v>
      </c>
      <c r="C164" s="40" t="s">
        <v>1747</v>
      </c>
      <c r="D164" s="40" t="str">
        <f t="shared" ref="D164" si="116">A164</f>
        <v>15.05.2018</v>
      </c>
      <c r="E164" s="41">
        <v>110</v>
      </c>
      <c r="F164" s="41"/>
      <c r="G164" s="41">
        <f t="shared" si="96"/>
        <v>167376.29</v>
      </c>
    </row>
    <row r="165" spans="1:7" ht="11.25" customHeight="1" x14ac:dyDescent="0.2">
      <c r="A165" s="40" t="s">
        <v>996</v>
      </c>
      <c r="B165" s="40" t="s">
        <v>1587</v>
      </c>
      <c r="C165" s="40" t="s">
        <v>1748</v>
      </c>
      <c r="D165" s="40" t="str">
        <f t="shared" ref="D165" si="117">A165</f>
        <v>15.05.2018</v>
      </c>
      <c r="E165" s="41">
        <v>231.18</v>
      </c>
      <c r="F165" s="41"/>
      <c r="G165" s="41">
        <f t="shared" si="96"/>
        <v>167145.11000000002</v>
      </c>
    </row>
    <row r="166" spans="1:7" ht="11.25" customHeight="1" x14ac:dyDescent="0.2">
      <c r="A166" s="40" t="s">
        <v>996</v>
      </c>
      <c r="B166" s="40" t="s">
        <v>1587</v>
      </c>
      <c r="C166" s="40" t="s">
        <v>1749</v>
      </c>
      <c r="D166" s="40" t="str">
        <f t="shared" ref="D166" si="118">A166</f>
        <v>15.05.2018</v>
      </c>
      <c r="E166" s="41">
        <v>34200</v>
      </c>
      <c r="F166" s="41"/>
      <c r="G166" s="41">
        <f t="shared" si="96"/>
        <v>132945.11000000002</v>
      </c>
    </row>
    <row r="167" spans="1:7" ht="11.25" customHeight="1" x14ac:dyDescent="0.2">
      <c r="A167" s="40" t="s">
        <v>996</v>
      </c>
      <c r="B167" s="40" t="s">
        <v>1587</v>
      </c>
      <c r="C167" s="40" t="s">
        <v>1750</v>
      </c>
      <c r="D167" s="40" t="str">
        <f t="shared" ref="D167" si="119">A167</f>
        <v>15.05.2018</v>
      </c>
      <c r="E167" s="41">
        <v>0</v>
      </c>
      <c r="F167" s="41"/>
      <c r="G167" s="41">
        <f t="shared" si="96"/>
        <v>132945.11000000002</v>
      </c>
    </row>
    <row r="168" spans="1:7" ht="11.25" customHeight="1" x14ac:dyDescent="0.2">
      <c r="A168" s="40" t="s">
        <v>997</v>
      </c>
      <c r="B168" s="40" t="s">
        <v>1587</v>
      </c>
      <c r="C168" s="40" t="s">
        <v>1751</v>
      </c>
      <c r="D168" s="40" t="str">
        <f t="shared" ref="D168" si="120">A168</f>
        <v>16.05.2018</v>
      </c>
      <c r="E168" s="41"/>
      <c r="F168" s="41">
        <f>1614.39
-12.1
-20</f>
        <v>1582.2900000000002</v>
      </c>
      <c r="G168" s="41">
        <f t="shared" si="96"/>
        <v>134527.40000000002</v>
      </c>
    </row>
    <row r="169" spans="1:7" ht="11.25" customHeight="1" x14ac:dyDescent="0.2">
      <c r="A169" s="40" t="s">
        <v>998</v>
      </c>
      <c r="B169" s="40" t="s">
        <v>1587</v>
      </c>
      <c r="C169" s="40" t="s">
        <v>1752</v>
      </c>
      <c r="D169" s="40" t="str">
        <f t="shared" ref="D169" si="121">A169</f>
        <v>17.05.2018</v>
      </c>
      <c r="E169" s="41"/>
      <c r="F169" s="41">
        <f>10217.73</f>
        <v>10217.73</v>
      </c>
      <c r="G169" s="41">
        <f t="shared" si="96"/>
        <v>144745.13000000003</v>
      </c>
    </row>
    <row r="170" spans="1:7" ht="11.25" customHeight="1" x14ac:dyDescent="0.2">
      <c r="A170" s="40" t="s">
        <v>998</v>
      </c>
      <c r="B170" s="40" t="s">
        <v>1587</v>
      </c>
      <c r="C170" s="40" t="s">
        <v>1753</v>
      </c>
      <c r="D170" s="40" t="str">
        <f t="shared" ref="D170" si="122">A170</f>
        <v>17.05.2018</v>
      </c>
      <c r="E170" s="41"/>
      <c r="F170" s="41">
        <v>5517.53</v>
      </c>
      <c r="G170" s="41">
        <f t="shared" si="96"/>
        <v>150262.66000000003</v>
      </c>
    </row>
    <row r="171" spans="1:7" ht="11.25" customHeight="1" x14ac:dyDescent="0.2">
      <c r="A171" s="40" t="s">
        <v>998</v>
      </c>
      <c r="B171" s="40" t="s">
        <v>1587</v>
      </c>
      <c r="C171" s="40" t="s">
        <v>1754</v>
      </c>
      <c r="D171" s="40" t="str">
        <f t="shared" ref="D171" si="123">A171</f>
        <v>17.05.2018</v>
      </c>
      <c r="E171" s="41"/>
      <c r="F171" s="41">
        <f>1244.6
-12.1
-35</f>
        <v>1197.5</v>
      </c>
      <c r="G171" s="41">
        <f t="shared" si="96"/>
        <v>151460.16000000003</v>
      </c>
    </row>
    <row r="172" spans="1:7" ht="11.25" customHeight="1" x14ac:dyDescent="0.2">
      <c r="A172" s="40" t="s">
        <v>998</v>
      </c>
      <c r="B172" s="40" t="s">
        <v>1587</v>
      </c>
      <c r="C172" s="40" t="s">
        <v>1755</v>
      </c>
      <c r="D172" s="40" t="str">
        <f t="shared" ref="D172:D193" si="124">A172</f>
        <v>17.05.2018</v>
      </c>
      <c r="E172" s="41">
        <v>13731.29</v>
      </c>
      <c r="F172" s="41"/>
      <c r="G172" s="41">
        <f t="shared" si="96"/>
        <v>137728.87000000002</v>
      </c>
    </row>
    <row r="173" spans="1:7" ht="11.25" customHeight="1" x14ac:dyDescent="0.2">
      <c r="A173" s="40" t="s">
        <v>998</v>
      </c>
      <c r="B173" s="40" t="s">
        <v>1587</v>
      </c>
      <c r="C173" s="40" t="s">
        <v>1756</v>
      </c>
      <c r="D173" s="40" t="str">
        <f t="shared" si="124"/>
        <v>17.05.2018</v>
      </c>
      <c r="E173" s="41">
        <v>110</v>
      </c>
      <c r="F173" s="41"/>
      <c r="G173" s="41">
        <f t="shared" si="96"/>
        <v>137618.87000000002</v>
      </c>
    </row>
    <row r="174" spans="1:7" ht="11.25" customHeight="1" x14ac:dyDescent="0.2">
      <c r="A174" s="40" t="s">
        <v>998</v>
      </c>
      <c r="B174" s="40" t="s">
        <v>1587</v>
      </c>
      <c r="C174" s="40" t="s">
        <v>1757</v>
      </c>
      <c r="D174" s="40" t="str">
        <f t="shared" si="124"/>
        <v>17.05.2018</v>
      </c>
      <c r="E174" s="41">
        <v>30000</v>
      </c>
      <c r="F174" s="41"/>
      <c r="G174" s="41">
        <f t="shared" si="96"/>
        <v>107618.87000000002</v>
      </c>
    </row>
    <row r="175" spans="1:7" ht="11.25" customHeight="1" x14ac:dyDescent="0.2">
      <c r="A175" s="40" t="s">
        <v>998</v>
      </c>
      <c r="B175" s="40" t="s">
        <v>1587</v>
      </c>
      <c r="C175" s="40" t="s">
        <v>1758</v>
      </c>
      <c r="D175" s="40" t="str">
        <f t="shared" si="124"/>
        <v>17.05.2018</v>
      </c>
      <c r="E175" s="41">
        <v>80</v>
      </c>
      <c r="F175" s="41"/>
      <c r="G175" s="41">
        <f t="shared" si="96"/>
        <v>107538.87000000002</v>
      </c>
    </row>
    <row r="176" spans="1:7" ht="11.25" customHeight="1" x14ac:dyDescent="0.2">
      <c r="A176" s="40" t="s">
        <v>998</v>
      </c>
      <c r="B176" s="40" t="s">
        <v>1587</v>
      </c>
      <c r="C176" s="36" t="s">
        <v>1981</v>
      </c>
      <c r="D176" s="40" t="str">
        <f t="shared" si="124"/>
        <v>17.05.2018</v>
      </c>
      <c r="E176" s="41">
        <v>12506.06</v>
      </c>
      <c r="F176" s="41"/>
      <c r="G176" s="41">
        <f t="shared" ref="G176:G202" si="125">G175-E176+F176</f>
        <v>95032.810000000027</v>
      </c>
    </row>
    <row r="177" spans="1:7" ht="11.25" customHeight="1" x14ac:dyDescent="0.2">
      <c r="A177" s="40" t="s">
        <v>998</v>
      </c>
      <c r="B177" s="40" t="s">
        <v>1587</v>
      </c>
      <c r="C177" s="40" t="s">
        <v>1759</v>
      </c>
      <c r="D177" s="40" t="str">
        <f t="shared" si="124"/>
        <v>17.05.2018</v>
      </c>
      <c r="E177" s="41">
        <v>111.13</v>
      </c>
      <c r="F177" s="41"/>
      <c r="G177" s="41">
        <f t="shared" si="125"/>
        <v>94921.680000000022</v>
      </c>
    </row>
    <row r="178" spans="1:7" ht="11.25" customHeight="1" x14ac:dyDescent="0.2">
      <c r="A178" s="40" t="s">
        <v>998</v>
      </c>
      <c r="B178" s="40" t="s">
        <v>1587</v>
      </c>
      <c r="C178" s="40" t="s">
        <v>1760</v>
      </c>
      <c r="D178" s="40" t="str">
        <f t="shared" si="124"/>
        <v>17.05.2018</v>
      </c>
      <c r="E178" s="41"/>
      <c r="F178" s="41">
        <f>14651.64+90</f>
        <v>14741.64</v>
      </c>
      <c r="G178" s="41">
        <f t="shared" si="125"/>
        <v>109663.32000000002</v>
      </c>
    </row>
    <row r="179" spans="1:7" ht="11.25" customHeight="1" x14ac:dyDescent="0.2">
      <c r="A179" s="40" t="s">
        <v>999</v>
      </c>
      <c r="B179" s="40" t="s">
        <v>1587</v>
      </c>
      <c r="C179" s="40" t="s">
        <v>1761</v>
      </c>
      <c r="D179" s="40" t="str">
        <f t="shared" si="124"/>
        <v>21.05.2018</v>
      </c>
      <c r="E179" s="41"/>
      <c r="F179" s="41">
        <v>1893.41</v>
      </c>
      <c r="G179" s="41">
        <f t="shared" si="125"/>
        <v>111556.73000000003</v>
      </c>
    </row>
    <row r="180" spans="1:7" ht="11.25" customHeight="1" x14ac:dyDescent="0.2">
      <c r="A180" s="40" t="s">
        <v>999</v>
      </c>
      <c r="B180" s="40" t="s">
        <v>1587</v>
      </c>
      <c r="C180" s="40" t="s">
        <v>1762</v>
      </c>
      <c r="D180" s="40" t="str">
        <f t="shared" si="124"/>
        <v>21.05.2018</v>
      </c>
      <c r="E180" s="41"/>
      <c r="F180" s="41">
        <v>16085.25</v>
      </c>
      <c r="G180" s="41">
        <f t="shared" si="125"/>
        <v>127641.98000000003</v>
      </c>
    </row>
    <row r="181" spans="1:7" ht="11.25" customHeight="1" x14ac:dyDescent="0.2">
      <c r="A181" s="40" t="s">
        <v>1000</v>
      </c>
      <c r="B181" s="40" t="s">
        <v>1587</v>
      </c>
      <c r="C181" s="40" t="s">
        <v>1763</v>
      </c>
      <c r="D181" s="40" t="str">
        <f t="shared" si="124"/>
        <v>22.05.2018</v>
      </c>
      <c r="E181" s="41"/>
      <c r="F181" s="41">
        <v>8323.36</v>
      </c>
      <c r="G181" s="41">
        <f t="shared" si="125"/>
        <v>135965.34000000003</v>
      </c>
    </row>
    <row r="182" spans="1:7" ht="11.25" customHeight="1" x14ac:dyDescent="0.2">
      <c r="A182" s="40" t="s">
        <v>1000</v>
      </c>
      <c r="B182" s="40" t="s">
        <v>1587</v>
      </c>
      <c r="C182" s="40" t="s">
        <v>1764</v>
      </c>
      <c r="D182" s="40" t="str">
        <f t="shared" si="124"/>
        <v>22.05.2018</v>
      </c>
      <c r="E182" s="41"/>
      <c r="F182" s="41">
        <v>7153.74</v>
      </c>
      <c r="G182" s="41">
        <f t="shared" si="125"/>
        <v>143119.08000000002</v>
      </c>
    </row>
    <row r="183" spans="1:7" ht="11.25" customHeight="1" x14ac:dyDescent="0.2">
      <c r="A183" s="40" t="s">
        <v>1000</v>
      </c>
      <c r="B183" s="40" t="s">
        <v>1587</v>
      </c>
      <c r="C183" s="40" t="s">
        <v>1765</v>
      </c>
      <c r="D183" s="40" t="str">
        <f t="shared" si="124"/>
        <v>22.05.2018</v>
      </c>
      <c r="E183" s="41"/>
      <c r="F183" s="41">
        <f>2535
-12.1
-30</f>
        <v>2492.9</v>
      </c>
      <c r="G183" s="41">
        <f t="shared" si="125"/>
        <v>145611.98000000001</v>
      </c>
    </row>
    <row r="184" spans="1:7" ht="11.25" customHeight="1" x14ac:dyDescent="0.2">
      <c r="A184" s="40" t="s">
        <v>1000</v>
      </c>
      <c r="B184" s="40" t="s">
        <v>1587</v>
      </c>
      <c r="C184" s="40" t="s">
        <v>1766</v>
      </c>
      <c r="D184" s="40" t="str">
        <f t="shared" si="124"/>
        <v>22.05.2018</v>
      </c>
      <c r="E184" s="41"/>
      <c r="F184" s="41">
        <v>7088.74</v>
      </c>
      <c r="G184" s="41">
        <f t="shared" si="125"/>
        <v>152700.72</v>
      </c>
    </row>
    <row r="185" spans="1:7" ht="11.25" customHeight="1" x14ac:dyDescent="0.2">
      <c r="A185" s="40" t="s">
        <v>1000</v>
      </c>
      <c r="B185" s="40" t="s">
        <v>1587</v>
      </c>
      <c r="C185" s="40" t="s">
        <v>1767</v>
      </c>
      <c r="D185" s="40" t="str">
        <f t="shared" si="124"/>
        <v>22.05.2018</v>
      </c>
      <c r="E185" s="41"/>
      <c r="F185" s="41">
        <v>5703.09</v>
      </c>
      <c r="G185" s="41">
        <f t="shared" si="125"/>
        <v>158403.81</v>
      </c>
    </row>
    <row r="186" spans="1:7" ht="11.25" customHeight="1" x14ac:dyDescent="0.2">
      <c r="A186" s="40" t="s">
        <v>1000</v>
      </c>
      <c r="B186" s="40" t="s">
        <v>1587</v>
      </c>
      <c r="C186" s="40" t="s">
        <v>1768</v>
      </c>
      <c r="D186" s="40" t="str">
        <f t="shared" si="124"/>
        <v>22.05.2018</v>
      </c>
      <c r="E186" s="41"/>
      <c r="F186" s="41">
        <f>7244.93+
110</f>
        <v>7354.93</v>
      </c>
      <c r="G186" s="41">
        <f t="shared" si="125"/>
        <v>165758.74</v>
      </c>
    </row>
    <row r="187" spans="1:7" ht="11.25" customHeight="1" x14ac:dyDescent="0.2">
      <c r="A187" s="40" t="s">
        <v>1001</v>
      </c>
      <c r="B187" s="40" t="s">
        <v>1587</v>
      </c>
      <c r="C187" s="40" t="s">
        <v>1769</v>
      </c>
      <c r="D187" s="40" t="str">
        <f t="shared" si="124"/>
        <v>24.05.2018</v>
      </c>
      <c r="E187" s="41"/>
      <c r="F187" s="41">
        <f>62457.9
-35.83
-325</f>
        <v>62097.07</v>
      </c>
      <c r="G187" s="41">
        <f t="shared" si="125"/>
        <v>227855.81</v>
      </c>
    </row>
    <row r="188" spans="1:7" ht="11.25" customHeight="1" x14ac:dyDescent="0.2">
      <c r="A188" s="40" t="s">
        <v>1001</v>
      </c>
      <c r="B188" s="40" t="s">
        <v>1587</v>
      </c>
      <c r="C188" s="40" t="s">
        <v>1770</v>
      </c>
      <c r="D188" s="40" t="str">
        <f t="shared" si="124"/>
        <v>24.05.2018</v>
      </c>
      <c r="E188" s="41"/>
      <c r="F188" s="41">
        <f>20821.53
-18.3
-20</f>
        <v>20783.23</v>
      </c>
      <c r="G188" s="41">
        <f t="shared" si="125"/>
        <v>248639.04</v>
      </c>
    </row>
    <row r="189" spans="1:7" ht="11.25" customHeight="1" x14ac:dyDescent="0.2">
      <c r="A189" s="40" t="s">
        <v>1002</v>
      </c>
      <c r="B189" s="40" t="s">
        <v>1587</v>
      </c>
      <c r="C189" s="40" t="s">
        <v>1771</v>
      </c>
      <c r="D189" s="40" t="str">
        <f t="shared" si="124"/>
        <v>25.05.2018</v>
      </c>
      <c r="E189" s="41"/>
      <c r="F189" s="41">
        <f>4832.25
-12.1
-65</f>
        <v>4755.1499999999996</v>
      </c>
      <c r="G189" s="41">
        <f t="shared" si="125"/>
        <v>253394.19</v>
      </c>
    </row>
    <row r="190" spans="1:7" ht="11.25" customHeight="1" x14ac:dyDescent="0.2">
      <c r="A190" s="40" t="s">
        <v>1002</v>
      </c>
      <c r="B190" s="40" t="s">
        <v>1587</v>
      </c>
      <c r="C190" s="40" t="s">
        <v>1772</v>
      </c>
      <c r="D190" s="40" t="str">
        <f t="shared" si="124"/>
        <v>25.05.2018</v>
      </c>
      <c r="E190" s="41"/>
      <c r="F190" s="41">
        <v>2313.7800000000002</v>
      </c>
      <c r="G190" s="41">
        <f t="shared" si="125"/>
        <v>255707.97</v>
      </c>
    </row>
    <row r="191" spans="1:7" ht="11.25" customHeight="1" x14ac:dyDescent="0.2">
      <c r="A191" s="40" t="s">
        <v>1002</v>
      </c>
      <c r="B191" s="40" t="s">
        <v>1587</v>
      </c>
      <c r="C191" s="40" t="s">
        <v>1773</v>
      </c>
      <c r="D191" s="40" t="str">
        <f t="shared" si="124"/>
        <v>25.05.2018</v>
      </c>
      <c r="E191" s="41">
        <v>5000</v>
      </c>
      <c r="F191" s="41"/>
      <c r="G191" s="41">
        <f t="shared" si="125"/>
        <v>250707.97</v>
      </c>
    </row>
    <row r="192" spans="1:7" ht="11.25" customHeight="1" x14ac:dyDescent="0.2">
      <c r="A192" s="40" t="s">
        <v>1002</v>
      </c>
      <c r="B192" s="40" t="s">
        <v>1587</v>
      </c>
      <c r="C192" s="40" t="s">
        <v>1774</v>
      </c>
      <c r="D192" s="40" t="str">
        <f t="shared" si="124"/>
        <v>25.05.2018</v>
      </c>
      <c r="E192" s="41">
        <v>80</v>
      </c>
      <c r="F192" s="41"/>
      <c r="G192" s="41">
        <f t="shared" si="125"/>
        <v>250627.97</v>
      </c>
    </row>
    <row r="193" spans="1:7" ht="11.25" customHeight="1" x14ac:dyDescent="0.2">
      <c r="A193" s="40" t="s">
        <v>1002</v>
      </c>
      <c r="B193" s="40" t="s">
        <v>1587</v>
      </c>
      <c r="C193" s="40" t="s">
        <v>1775</v>
      </c>
      <c r="D193" s="40" t="str">
        <f t="shared" si="124"/>
        <v>25.05.2018</v>
      </c>
      <c r="E193" s="41">
        <v>40000</v>
      </c>
      <c r="F193" s="41"/>
      <c r="G193" s="41">
        <f t="shared" si="125"/>
        <v>210627.97</v>
      </c>
    </row>
    <row r="194" spans="1:7" ht="11.25" customHeight="1" x14ac:dyDescent="0.2">
      <c r="A194" s="40" t="s">
        <v>1002</v>
      </c>
      <c r="B194" s="40" t="s">
        <v>1587</v>
      </c>
      <c r="C194" s="40" t="s">
        <v>1776</v>
      </c>
      <c r="D194" s="40" t="str">
        <f t="shared" ref="D194:D215" si="126">A194</f>
        <v>25.05.2018</v>
      </c>
      <c r="E194" s="41">
        <v>167.19</v>
      </c>
      <c r="F194" s="41"/>
      <c r="G194" s="41">
        <f t="shared" si="125"/>
        <v>210460.78</v>
      </c>
    </row>
    <row r="195" spans="1:7" ht="11.25" customHeight="1" x14ac:dyDescent="0.2">
      <c r="A195" s="40" t="s">
        <v>1003</v>
      </c>
      <c r="B195" s="40" t="s">
        <v>1587</v>
      </c>
      <c r="C195" s="40" t="s">
        <v>1777</v>
      </c>
      <c r="D195" s="40" t="str">
        <f t="shared" si="126"/>
        <v>29.05.2018</v>
      </c>
      <c r="E195" s="41"/>
      <c r="F195" s="41">
        <f>41000
-18.1
-35.5</f>
        <v>40946.400000000001</v>
      </c>
      <c r="G195" s="41">
        <f t="shared" si="125"/>
        <v>251407.18</v>
      </c>
    </row>
    <row r="196" spans="1:7" ht="11.25" customHeight="1" x14ac:dyDescent="0.2">
      <c r="A196" s="40" t="s">
        <v>1003</v>
      </c>
      <c r="B196" s="40" t="s">
        <v>1587</v>
      </c>
      <c r="C196" s="40" t="s">
        <v>1778</v>
      </c>
      <c r="D196" s="40" t="str">
        <f t="shared" si="126"/>
        <v>29.05.2018</v>
      </c>
      <c r="E196" s="41"/>
      <c r="F196" s="41">
        <f>2313.94
-12.1
-35</f>
        <v>2266.84</v>
      </c>
      <c r="G196" s="41">
        <f t="shared" si="125"/>
        <v>253674.02</v>
      </c>
    </row>
    <row r="197" spans="1:7" ht="11.25" customHeight="1" x14ac:dyDescent="0.2">
      <c r="A197" s="40" t="s">
        <v>1003</v>
      </c>
      <c r="B197" s="40" t="s">
        <v>1587</v>
      </c>
      <c r="C197" s="40" t="s">
        <v>1779</v>
      </c>
      <c r="D197" s="40" t="str">
        <f t="shared" si="126"/>
        <v>29.05.2018</v>
      </c>
      <c r="E197" s="41"/>
      <c r="F197" s="41">
        <v>19044.650000000001</v>
      </c>
      <c r="G197" s="41">
        <f t="shared" si="125"/>
        <v>272718.67</v>
      </c>
    </row>
    <row r="198" spans="1:7" ht="11.25" customHeight="1" x14ac:dyDescent="0.2">
      <c r="A198" s="40" t="s">
        <v>1003</v>
      </c>
      <c r="B198" s="40" t="s">
        <v>1587</v>
      </c>
      <c r="C198" s="40" t="s">
        <v>1780</v>
      </c>
      <c r="D198" s="40" t="str">
        <f t="shared" si="126"/>
        <v>29.05.2018</v>
      </c>
      <c r="E198" s="41"/>
      <c r="F198" s="41">
        <f>4837.98
-12.1
-20</f>
        <v>4805.8799999999992</v>
      </c>
      <c r="G198" s="41">
        <f t="shared" si="125"/>
        <v>277524.55</v>
      </c>
    </row>
    <row r="199" spans="1:7" ht="11.25" customHeight="1" x14ac:dyDescent="0.2">
      <c r="A199" s="40" t="s">
        <v>1004</v>
      </c>
      <c r="B199" s="40" t="s">
        <v>1587</v>
      </c>
      <c r="C199" s="40" t="s">
        <v>1781</v>
      </c>
      <c r="D199" s="40" t="str">
        <f t="shared" si="126"/>
        <v>30.05.2018</v>
      </c>
      <c r="E199" s="41"/>
      <c r="F199" s="41">
        <v>6450.29</v>
      </c>
      <c r="G199" s="41">
        <f t="shared" si="125"/>
        <v>283974.83999999997</v>
      </c>
    </row>
    <row r="200" spans="1:7" ht="11.25" customHeight="1" x14ac:dyDescent="0.2">
      <c r="A200" s="40" t="s">
        <v>1004</v>
      </c>
      <c r="B200" s="40" t="s">
        <v>1587</v>
      </c>
      <c r="C200" s="40" t="s">
        <v>1782</v>
      </c>
      <c r="D200" s="40" t="str">
        <f t="shared" si="126"/>
        <v>30.05.2018</v>
      </c>
      <c r="E200" s="41"/>
      <c r="F200" s="41">
        <v>6742.25</v>
      </c>
      <c r="G200" s="41">
        <f t="shared" si="125"/>
        <v>290717.08999999997</v>
      </c>
    </row>
    <row r="201" spans="1:7" ht="11.25" customHeight="1" x14ac:dyDescent="0.2">
      <c r="A201" s="40" t="s">
        <v>1004</v>
      </c>
      <c r="B201" s="40" t="s">
        <v>1587</v>
      </c>
      <c r="C201" s="40" t="s">
        <v>1783</v>
      </c>
      <c r="D201" s="40" t="str">
        <f t="shared" si="126"/>
        <v>30.05.2018</v>
      </c>
      <c r="E201" s="41"/>
      <c r="F201" s="41">
        <v>2469.11</v>
      </c>
      <c r="G201" s="41">
        <f t="shared" si="125"/>
        <v>293186.19999999995</v>
      </c>
    </row>
    <row r="202" spans="1:7" ht="11.25" customHeight="1" x14ac:dyDescent="0.2">
      <c r="A202" s="40" t="s">
        <v>1004</v>
      </c>
      <c r="B202" s="40" t="s">
        <v>1587</v>
      </c>
      <c r="C202" s="40" t="s">
        <v>1784</v>
      </c>
      <c r="D202" s="40" t="str">
        <f t="shared" si="126"/>
        <v>30.05.2018</v>
      </c>
      <c r="E202" s="41"/>
      <c r="F202" s="41">
        <f>1235.1
-12.1
-30</f>
        <v>1193</v>
      </c>
      <c r="G202" s="41">
        <f t="shared" si="125"/>
        <v>294379.19999999995</v>
      </c>
    </row>
    <row r="203" spans="1:7" ht="11.25" customHeight="1" x14ac:dyDescent="0.2">
      <c r="A203" s="40" t="s">
        <v>1004</v>
      </c>
      <c r="B203" s="40" t="s">
        <v>1587</v>
      </c>
      <c r="C203" s="40" t="s">
        <v>1785</v>
      </c>
      <c r="D203" s="40" t="str">
        <f t="shared" si="126"/>
        <v>30.05.2018</v>
      </c>
      <c r="E203" s="41">
        <v>9109.9</v>
      </c>
      <c r="F203" s="41"/>
      <c r="G203" s="41">
        <f>G202-E203</f>
        <v>285269.29999999993</v>
      </c>
    </row>
    <row r="204" spans="1:7" ht="11.25" customHeight="1" x14ac:dyDescent="0.2">
      <c r="A204" s="40" t="s">
        <v>1004</v>
      </c>
      <c r="B204" s="40" t="s">
        <v>1587</v>
      </c>
      <c r="C204" s="40" t="s">
        <v>1786</v>
      </c>
      <c r="D204" s="40" t="str">
        <f t="shared" si="126"/>
        <v>30.05.2018</v>
      </c>
      <c r="E204" s="41">
        <v>111.13</v>
      </c>
      <c r="F204" s="41"/>
      <c r="G204" s="41">
        <f t="shared" ref="G204:G215" si="127">G203-E204+F204</f>
        <v>285158.16999999993</v>
      </c>
    </row>
    <row r="205" spans="1:7" ht="11.25" customHeight="1" x14ac:dyDescent="0.2">
      <c r="A205" s="40" t="s">
        <v>1004</v>
      </c>
      <c r="B205" s="40" t="s">
        <v>1587</v>
      </c>
      <c r="C205" s="40" t="s">
        <v>1787</v>
      </c>
      <c r="D205" s="40" t="str">
        <f t="shared" si="126"/>
        <v>30.05.2018</v>
      </c>
      <c r="E205" s="41">
        <v>7244.93</v>
      </c>
      <c r="F205" s="41"/>
      <c r="G205" s="41">
        <f t="shared" si="127"/>
        <v>277913.23999999993</v>
      </c>
    </row>
    <row r="206" spans="1:7" ht="11.25" customHeight="1" x14ac:dyDescent="0.2">
      <c r="A206" s="40" t="s">
        <v>1004</v>
      </c>
      <c r="B206" s="40" t="s">
        <v>1587</v>
      </c>
      <c r="C206" s="40" t="s">
        <v>1788</v>
      </c>
      <c r="D206" s="40" t="str">
        <f t="shared" si="126"/>
        <v>30.05.2018</v>
      </c>
      <c r="E206" s="41">
        <v>110</v>
      </c>
      <c r="F206" s="41"/>
      <c r="G206" s="41">
        <f t="shared" si="127"/>
        <v>277803.23999999993</v>
      </c>
    </row>
    <row r="207" spans="1:7" ht="11.25" customHeight="1" x14ac:dyDescent="0.2">
      <c r="A207" s="40" t="s">
        <v>1004</v>
      </c>
      <c r="B207" s="40" t="s">
        <v>1587</v>
      </c>
      <c r="C207" s="40" t="s">
        <v>1789</v>
      </c>
      <c r="D207" s="40" t="str">
        <f t="shared" si="126"/>
        <v>30.05.2018</v>
      </c>
      <c r="E207" s="41">
        <v>2405.54</v>
      </c>
      <c r="F207" s="41"/>
      <c r="G207" s="41">
        <f t="shared" si="127"/>
        <v>275397.69999999995</v>
      </c>
    </row>
    <row r="208" spans="1:7" ht="11.25" customHeight="1" x14ac:dyDescent="0.2">
      <c r="A208" s="40" t="s">
        <v>1004</v>
      </c>
      <c r="B208" s="40" t="s">
        <v>1587</v>
      </c>
      <c r="C208" s="40" t="s">
        <v>1790</v>
      </c>
      <c r="D208" s="40" t="str">
        <f t="shared" si="126"/>
        <v>30.05.2018</v>
      </c>
      <c r="E208" s="41">
        <v>80</v>
      </c>
      <c r="F208" s="41"/>
      <c r="G208" s="41">
        <f t="shared" si="127"/>
        <v>275317.69999999995</v>
      </c>
    </row>
    <row r="209" spans="1:7" ht="11.25" customHeight="1" x14ac:dyDescent="0.2">
      <c r="A209" s="40" t="s">
        <v>1005</v>
      </c>
      <c r="B209" s="40" t="s">
        <v>1587</v>
      </c>
      <c r="C209" s="40" t="s">
        <v>1791</v>
      </c>
      <c r="D209" s="40" t="str">
        <f t="shared" si="126"/>
        <v>31.05.2018</v>
      </c>
      <c r="E209" s="41"/>
      <c r="F209" s="41">
        <v>3873.17</v>
      </c>
      <c r="G209" s="41">
        <f t="shared" si="127"/>
        <v>279190.86999999994</v>
      </c>
    </row>
    <row r="210" spans="1:7" ht="11.25" customHeight="1" x14ac:dyDescent="0.2">
      <c r="A210" s="40" t="s">
        <v>1005</v>
      </c>
      <c r="B210" s="40" t="s">
        <v>1587</v>
      </c>
      <c r="C210" s="40" t="s">
        <v>1792</v>
      </c>
      <c r="D210" s="40" t="str">
        <f t="shared" si="126"/>
        <v>31.05.2018</v>
      </c>
      <c r="E210" s="41">
        <v>28812.35</v>
      </c>
      <c r="F210" s="41"/>
      <c r="G210" s="41">
        <f t="shared" si="127"/>
        <v>250378.51999999993</v>
      </c>
    </row>
    <row r="211" spans="1:7" ht="11.25" customHeight="1" x14ac:dyDescent="0.2">
      <c r="A211" s="40" t="s">
        <v>1005</v>
      </c>
      <c r="B211" s="40" t="s">
        <v>1587</v>
      </c>
      <c r="C211" s="40" t="s">
        <v>1793</v>
      </c>
      <c r="D211" s="40" t="str">
        <f t="shared" si="126"/>
        <v>31.05.2018</v>
      </c>
      <c r="E211" s="41">
        <v>120</v>
      </c>
      <c r="F211" s="41"/>
      <c r="G211" s="41">
        <f t="shared" si="127"/>
        <v>250258.51999999993</v>
      </c>
    </row>
    <row r="212" spans="1:7" ht="11.25" customHeight="1" x14ac:dyDescent="0.2">
      <c r="A212" s="40" t="s">
        <v>1005</v>
      </c>
      <c r="B212" s="40" t="s">
        <v>1587</v>
      </c>
      <c r="C212" s="40" t="s">
        <v>1794</v>
      </c>
      <c r="D212" s="40" t="str">
        <f t="shared" si="126"/>
        <v>31.05.2018</v>
      </c>
      <c r="E212" s="41">
        <v>40000</v>
      </c>
      <c r="F212" s="41"/>
      <c r="G212" s="41">
        <f t="shared" si="127"/>
        <v>210258.51999999993</v>
      </c>
    </row>
    <row r="213" spans="1:7" ht="11.25" customHeight="1" x14ac:dyDescent="0.2">
      <c r="A213" s="40" t="s">
        <v>1005</v>
      </c>
      <c r="B213" s="40" t="s">
        <v>1587</v>
      </c>
      <c r="C213" s="40" t="s">
        <v>1795</v>
      </c>
      <c r="D213" s="40" t="str">
        <f t="shared" si="126"/>
        <v>31.05.2018</v>
      </c>
      <c r="E213" s="41">
        <v>138.16999999999999</v>
      </c>
      <c r="F213" s="41"/>
      <c r="G213" s="41">
        <f t="shared" si="127"/>
        <v>210120.34999999992</v>
      </c>
    </row>
    <row r="214" spans="1:7" ht="11.25" customHeight="1" x14ac:dyDescent="0.2">
      <c r="A214" s="40" t="s">
        <v>1005</v>
      </c>
      <c r="B214" s="40" t="s">
        <v>1587</v>
      </c>
      <c r="C214" s="40" t="s">
        <v>1796</v>
      </c>
      <c r="D214" s="40" t="str">
        <f t="shared" si="126"/>
        <v>31.05.2018</v>
      </c>
      <c r="E214" s="41">
        <v>251.38</v>
      </c>
      <c r="F214" s="41"/>
      <c r="G214" s="41">
        <f t="shared" si="127"/>
        <v>209868.96999999991</v>
      </c>
    </row>
    <row r="215" spans="1:7" ht="11.25" customHeight="1" x14ac:dyDescent="0.2">
      <c r="A215" s="40" t="s">
        <v>1005</v>
      </c>
      <c r="B215" s="40" t="s">
        <v>1587</v>
      </c>
      <c r="C215" s="40" t="s">
        <v>1797</v>
      </c>
      <c r="D215" s="40" t="str">
        <f t="shared" si="126"/>
        <v>31.05.2018</v>
      </c>
      <c r="E215" s="41">
        <v>80</v>
      </c>
      <c r="F215" s="41"/>
      <c r="G215" s="41">
        <f t="shared" si="127"/>
        <v>209788.96999999991</v>
      </c>
    </row>
    <row r="216" spans="1:7" ht="11.25" customHeight="1" x14ac:dyDescent="0.2">
      <c r="A216" s="40" t="s">
        <v>1006</v>
      </c>
      <c r="B216" s="40" t="s">
        <v>1693</v>
      </c>
      <c r="C216" s="40" t="s">
        <v>1798</v>
      </c>
      <c r="D216" s="40" t="str">
        <f>A216</f>
        <v>01.06.2018</v>
      </c>
      <c r="E216" s="41">
        <v>195</v>
      </c>
      <c r="F216" s="41"/>
      <c r="G216" s="41">
        <f>G215-E216</f>
        <v>209593.96999999991</v>
      </c>
    </row>
    <row r="217" spans="1:7" ht="11.25" customHeight="1" x14ac:dyDescent="0.2">
      <c r="A217" s="40" t="s">
        <v>1006</v>
      </c>
      <c r="B217" s="40" t="s">
        <v>1693</v>
      </c>
      <c r="C217" s="40" t="s">
        <v>1799</v>
      </c>
      <c r="D217" s="40" t="str">
        <f>A217</f>
        <v>01.06.2018</v>
      </c>
      <c r="E217" s="41"/>
      <c r="F217" s="41">
        <f>7244.93+
110</f>
        <v>7354.93</v>
      </c>
      <c r="G217" s="41">
        <f>G216+F217</f>
        <v>216948.89999999991</v>
      </c>
    </row>
    <row r="218" spans="1:7" ht="11.25" customHeight="1" x14ac:dyDescent="0.2">
      <c r="A218" s="40" t="s">
        <v>1007</v>
      </c>
      <c r="B218" s="40" t="s">
        <v>1587</v>
      </c>
      <c r="C218" s="40" t="s">
        <v>1800</v>
      </c>
      <c r="D218" s="40" t="str">
        <f>A218</f>
        <v>04.06.2018</v>
      </c>
      <c r="E218" s="41"/>
      <c r="F218" s="41">
        <f>6564.54
-12.1</f>
        <v>6552.44</v>
      </c>
      <c r="G218" s="41">
        <f t="shared" ref="G218:G249" si="128">G217-E218+F218</f>
        <v>223501.33999999991</v>
      </c>
    </row>
    <row r="219" spans="1:7" ht="11.25" customHeight="1" x14ac:dyDescent="0.2">
      <c r="A219" s="40" t="s">
        <v>1007</v>
      </c>
      <c r="B219" s="40" t="s">
        <v>1587</v>
      </c>
      <c r="C219" s="40" t="s">
        <v>1801</v>
      </c>
      <c r="D219" s="40" t="str">
        <f t="shared" ref="D219" si="129">A219</f>
        <v>04.06.2018</v>
      </c>
      <c r="E219" s="41"/>
      <c r="F219" s="41">
        <v>1065.3900000000001</v>
      </c>
      <c r="G219" s="41">
        <f t="shared" si="128"/>
        <v>224566.72999999992</v>
      </c>
    </row>
    <row r="220" spans="1:7" ht="11.25" customHeight="1" x14ac:dyDescent="0.2">
      <c r="A220" s="40" t="s">
        <v>1007</v>
      </c>
      <c r="B220" s="40" t="s">
        <v>1587</v>
      </c>
      <c r="C220" s="40" t="s">
        <v>1802</v>
      </c>
      <c r="D220" s="40" t="str">
        <f t="shared" ref="D220" si="130">A220</f>
        <v>04.06.2018</v>
      </c>
      <c r="E220" s="41">
        <v>15750</v>
      </c>
      <c r="F220" s="41"/>
      <c r="G220" s="41">
        <f t="shared" si="128"/>
        <v>208816.72999999992</v>
      </c>
    </row>
    <row r="221" spans="1:7" ht="11.25" customHeight="1" x14ac:dyDescent="0.2">
      <c r="A221" s="40" t="s">
        <v>1007</v>
      </c>
      <c r="B221" s="40" t="s">
        <v>1587</v>
      </c>
      <c r="C221" s="40" t="s">
        <v>1803</v>
      </c>
      <c r="D221" s="40" t="str">
        <f t="shared" ref="D221" si="131">A221</f>
        <v>04.06.2018</v>
      </c>
      <c r="E221" s="41">
        <v>98.6</v>
      </c>
      <c r="F221" s="41"/>
      <c r="G221" s="41">
        <f t="shared" si="128"/>
        <v>208718.12999999992</v>
      </c>
    </row>
    <row r="222" spans="1:7" ht="11.25" customHeight="1" x14ac:dyDescent="0.2">
      <c r="A222" s="40" t="s">
        <v>1007</v>
      </c>
      <c r="B222" s="40" t="s">
        <v>1587</v>
      </c>
      <c r="C222" s="40" t="s">
        <v>1804</v>
      </c>
      <c r="D222" s="40" t="str">
        <f t="shared" ref="D222" si="132">A222</f>
        <v>04.06.2018</v>
      </c>
      <c r="E222" s="41">
        <v>60000</v>
      </c>
      <c r="F222" s="41"/>
      <c r="G222" s="41">
        <f t="shared" si="128"/>
        <v>148718.12999999992</v>
      </c>
    </row>
    <row r="223" spans="1:7" ht="11.25" customHeight="1" x14ac:dyDescent="0.2">
      <c r="A223" s="40" t="s">
        <v>1007</v>
      </c>
      <c r="B223" s="40" t="s">
        <v>1587</v>
      </c>
      <c r="C223" s="40" t="s">
        <v>1805</v>
      </c>
      <c r="D223" s="40" t="str">
        <f t="shared" ref="D223" si="133">A223</f>
        <v>04.06.2018</v>
      </c>
      <c r="E223" s="41">
        <f>143.88</f>
        <v>143.88</v>
      </c>
      <c r="F223" s="41"/>
      <c r="G223" s="41">
        <f t="shared" si="128"/>
        <v>148574.24999999991</v>
      </c>
    </row>
    <row r="224" spans="1:7" ht="11.25" customHeight="1" x14ac:dyDescent="0.2">
      <c r="A224" s="40" t="s">
        <v>1008</v>
      </c>
      <c r="B224" s="40" t="s">
        <v>1587</v>
      </c>
      <c r="C224" s="40" t="s">
        <v>1806</v>
      </c>
      <c r="D224" s="40" t="str">
        <f t="shared" ref="D224" si="134">A224</f>
        <v>05.06.2018</v>
      </c>
      <c r="E224" s="41"/>
      <c r="F224" s="41">
        <f>768
-3.6</f>
        <v>764.4</v>
      </c>
      <c r="G224" s="41">
        <f t="shared" si="128"/>
        <v>149338.64999999991</v>
      </c>
    </row>
    <row r="225" spans="1:7" ht="11.25" customHeight="1" x14ac:dyDescent="0.2">
      <c r="A225" s="40" t="s">
        <v>1009</v>
      </c>
      <c r="B225" s="40" t="s">
        <v>1587</v>
      </c>
      <c r="C225" s="40" t="s">
        <v>1807</v>
      </c>
      <c r="D225" s="40" t="str">
        <f t="shared" ref="D225" si="135">A225</f>
        <v>06.06.2018</v>
      </c>
      <c r="E225" s="41"/>
      <c r="F225" s="41">
        <v>26717.63</v>
      </c>
      <c r="G225" s="41">
        <f t="shared" si="128"/>
        <v>176056.27999999991</v>
      </c>
    </row>
    <row r="226" spans="1:7" ht="11.25" customHeight="1" x14ac:dyDescent="0.2">
      <c r="A226" s="40" t="s">
        <v>1009</v>
      </c>
      <c r="B226" s="40" t="s">
        <v>1587</v>
      </c>
      <c r="C226" s="40" t="s">
        <v>1808</v>
      </c>
      <c r="D226" s="40" t="str">
        <f t="shared" ref="D226" si="136">A226</f>
        <v>06.06.2018</v>
      </c>
      <c r="E226" s="41"/>
      <c r="F226" s="41">
        <f>5894.11
-18.3
-24.5</f>
        <v>5851.3099999999995</v>
      </c>
      <c r="G226" s="41">
        <f t="shared" si="128"/>
        <v>181907.58999999991</v>
      </c>
    </row>
    <row r="227" spans="1:7" ht="11.25" customHeight="1" x14ac:dyDescent="0.2">
      <c r="A227" s="40" t="s">
        <v>1009</v>
      </c>
      <c r="B227" s="40" t="s">
        <v>1587</v>
      </c>
      <c r="C227" s="40" t="s">
        <v>1809</v>
      </c>
      <c r="D227" s="40" t="str">
        <f t="shared" ref="D227" si="137">A227</f>
        <v>06.06.2018</v>
      </c>
      <c r="E227" s="41"/>
      <c r="F227" s="41">
        <v>1604.33</v>
      </c>
      <c r="G227" s="41">
        <f t="shared" si="128"/>
        <v>183511.9199999999</v>
      </c>
    </row>
    <row r="228" spans="1:7" ht="11.25" customHeight="1" x14ac:dyDescent="0.2">
      <c r="A228" s="40" t="s">
        <v>1009</v>
      </c>
      <c r="B228" s="40" t="s">
        <v>1587</v>
      </c>
      <c r="C228" s="40" t="s">
        <v>1810</v>
      </c>
      <c r="D228" s="40" t="str">
        <f t="shared" ref="D228" si="138">A228</f>
        <v>06.06.2018</v>
      </c>
      <c r="E228" s="41">
        <v>22000</v>
      </c>
      <c r="F228" s="41"/>
      <c r="G228" s="41">
        <f t="shared" si="128"/>
        <v>161511.9199999999</v>
      </c>
    </row>
    <row r="229" spans="1:7" ht="11.25" customHeight="1" x14ac:dyDescent="0.2">
      <c r="A229" s="40" t="s">
        <v>1009</v>
      </c>
      <c r="B229" s="40" t="s">
        <v>1587</v>
      </c>
      <c r="C229" s="40" t="s">
        <v>1811</v>
      </c>
      <c r="D229" s="40" t="str">
        <f t="shared" ref="D229" si="139">A229</f>
        <v>06.06.2018</v>
      </c>
      <c r="E229" s="41">
        <v>131</v>
      </c>
      <c r="F229" s="41"/>
      <c r="G229" s="41">
        <f t="shared" si="128"/>
        <v>161380.9199999999</v>
      </c>
    </row>
    <row r="230" spans="1:7" ht="11.25" customHeight="1" x14ac:dyDescent="0.2">
      <c r="A230" s="40" t="s">
        <v>1010</v>
      </c>
      <c r="B230" s="40" t="s">
        <v>1587</v>
      </c>
      <c r="C230" s="40" t="s">
        <v>1812</v>
      </c>
      <c r="D230" s="40" t="str">
        <f t="shared" ref="D230" si="140">A230</f>
        <v>07.06.2018</v>
      </c>
      <c r="E230" s="41"/>
      <c r="F230" s="41">
        <v>5320.91</v>
      </c>
      <c r="G230" s="41">
        <f t="shared" si="128"/>
        <v>166701.8299999999</v>
      </c>
    </row>
    <row r="231" spans="1:7" ht="11.25" customHeight="1" x14ac:dyDescent="0.2">
      <c r="A231" s="40" t="s">
        <v>1010</v>
      </c>
      <c r="B231" s="40" t="s">
        <v>1587</v>
      </c>
      <c r="C231" s="40" t="s">
        <v>1813</v>
      </c>
      <c r="D231" s="40" t="str">
        <f t="shared" ref="D231" si="141">A231</f>
        <v>07.06.2018</v>
      </c>
      <c r="E231" s="41"/>
      <c r="F231" s="41">
        <f>998.72
-4.1</f>
        <v>994.62</v>
      </c>
      <c r="G231" s="41">
        <f t="shared" si="128"/>
        <v>167696.4499999999</v>
      </c>
    </row>
    <row r="232" spans="1:7" ht="11.25" customHeight="1" x14ac:dyDescent="0.2">
      <c r="A232" s="40" t="s">
        <v>1010</v>
      </c>
      <c r="B232" s="40" t="s">
        <v>1587</v>
      </c>
      <c r="C232" s="40" t="s">
        <v>1814</v>
      </c>
      <c r="D232" s="40" t="str">
        <f t="shared" ref="D232" si="142">A232</f>
        <v>07.06.2018</v>
      </c>
      <c r="E232" s="41">
        <v>5000</v>
      </c>
      <c r="F232" s="41"/>
      <c r="G232" s="41">
        <f t="shared" si="128"/>
        <v>162696.4499999999</v>
      </c>
    </row>
    <row r="233" spans="1:7" ht="11.25" customHeight="1" x14ac:dyDescent="0.2">
      <c r="A233" s="40" t="s">
        <v>1010</v>
      </c>
      <c r="B233" s="40" t="s">
        <v>1587</v>
      </c>
      <c r="C233" s="40" t="s">
        <v>1815</v>
      </c>
      <c r="D233" s="40" t="str">
        <f t="shared" ref="D233" si="143">A233</f>
        <v>07.06.2018</v>
      </c>
      <c r="E233" s="41">
        <v>80</v>
      </c>
      <c r="F233" s="41"/>
      <c r="G233" s="41">
        <f t="shared" si="128"/>
        <v>162616.4499999999</v>
      </c>
    </row>
    <row r="234" spans="1:7" ht="11.25" customHeight="1" x14ac:dyDescent="0.2">
      <c r="A234" s="40" t="s">
        <v>1010</v>
      </c>
      <c r="B234" s="40" t="s">
        <v>1587</v>
      </c>
      <c r="C234" s="40" t="s">
        <v>1816</v>
      </c>
      <c r="D234" s="40" t="str">
        <f t="shared" ref="D234" si="144">A234</f>
        <v>07.06.2018</v>
      </c>
      <c r="E234" s="41">
        <v>1500</v>
      </c>
      <c r="F234" s="41"/>
      <c r="G234" s="41">
        <f t="shared" si="128"/>
        <v>161116.4499999999</v>
      </c>
    </row>
    <row r="235" spans="1:7" ht="11.25" customHeight="1" x14ac:dyDescent="0.2">
      <c r="A235" s="40" t="s">
        <v>1010</v>
      </c>
      <c r="B235" s="40" t="s">
        <v>1587</v>
      </c>
      <c r="C235" s="40" t="s">
        <v>1817</v>
      </c>
      <c r="D235" s="40" t="str">
        <f t="shared" ref="D235" si="145">A235</f>
        <v>07.06.2018</v>
      </c>
      <c r="E235" s="41">
        <v>80</v>
      </c>
      <c r="F235" s="41"/>
      <c r="G235" s="41">
        <f t="shared" si="128"/>
        <v>161036.4499999999</v>
      </c>
    </row>
    <row r="236" spans="1:7" ht="11.25" customHeight="1" x14ac:dyDescent="0.2">
      <c r="A236" s="40" t="s">
        <v>1011</v>
      </c>
      <c r="B236" s="40" t="s">
        <v>1587</v>
      </c>
      <c r="C236" s="40" t="s">
        <v>1818</v>
      </c>
      <c r="D236" s="40" t="str">
        <f t="shared" ref="D236" si="146">A236</f>
        <v>08.06.2018</v>
      </c>
      <c r="E236" s="41"/>
      <c r="F236" s="41">
        <v>728.3</v>
      </c>
      <c r="G236" s="41">
        <f t="shared" si="128"/>
        <v>161764.74999999988</v>
      </c>
    </row>
    <row r="237" spans="1:7" ht="11.25" customHeight="1" x14ac:dyDescent="0.2">
      <c r="A237" s="40" t="s">
        <v>1012</v>
      </c>
      <c r="B237" s="40" t="s">
        <v>1587</v>
      </c>
      <c r="C237" s="40" t="s">
        <v>1819</v>
      </c>
      <c r="D237" s="40" t="str">
        <f t="shared" ref="D237" si="147">A237</f>
        <v>11.06.2018</v>
      </c>
      <c r="E237" s="41"/>
      <c r="F237" s="41">
        <f>10827.83
-18.2</f>
        <v>10809.63</v>
      </c>
      <c r="G237" s="41">
        <f t="shared" si="128"/>
        <v>172574.37999999989</v>
      </c>
    </row>
    <row r="238" spans="1:7" ht="11.25" customHeight="1" x14ac:dyDescent="0.2">
      <c r="A238" s="40" t="s">
        <v>1012</v>
      </c>
      <c r="B238" s="40" t="s">
        <v>1587</v>
      </c>
      <c r="C238" s="40" t="s">
        <v>1820</v>
      </c>
      <c r="D238" s="40" t="str">
        <f t="shared" ref="D238" si="148">A238</f>
        <v>11.06.2018</v>
      </c>
      <c r="E238" s="41"/>
      <c r="F238" s="41">
        <v>6510.03</v>
      </c>
      <c r="G238" s="41">
        <f t="shared" si="128"/>
        <v>179084.40999999989</v>
      </c>
    </row>
    <row r="239" spans="1:7" ht="11.25" customHeight="1" x14ac:dyDescent="0.2">
      <c r="A239" s="40" t="s">
        <v>1012</v>
      </c>
      <c r="B239" s="40" t="s">
        <v>1587</v>
      </c>
      <c r="C239" s="40" t="s">
        <v>1821</v>
      </c>
      <c r="D239" s="40" t="str">
        <f t="shared" ref="D239" si="149">A239</f>
        <v>11.06.2018</v>
      </c>
      <c r="E239" s="41"/>
      <c r="F239" s="41">
        <v>4326</v>
      </c>
      <c r="G239" s="41">
        <f t="shared" si="128"/>
        <v>183410.40999999989</v>
      </c>
    </row>
    <row r="240" spans="1:7" ht="11.25" customHeight="1" x14ac:dyDescent="0.2">
      <c r="A240" s="40" t="s">
        <v>1012</v>
      </c>
      <c r="B240" s="40" t="s">
        <v>1587</v>
      </c>
      <c r="C240" s="40" t="s">
        <v>1822</v>
      </c>
      <c r="D240" s="40" t="str">
        <f t="shared" ref="D240" si="150">A240</f>
        <v>11.06.2018</v>
      </c>
      <c r="E240" s="41"/>
      <c r="F240" s="41">
        <f>4234.11
-12.1
-8</f>
        <v>4214.0099999999993</v>
      </c>
      <c r="G240" s="41">
        <f t="shared" si="128"/>
        <v>187624.4199999999</v>
      </c>
    </row>
    <row r="241" spans="1:7" ht="11.25" customHeight="1" x14ac:dyDescent="0.2">
      <c r="A241" s="40" t="s">
        <v>1012</v>
      </c>
      <c r="B241" s="40" t="s">
        <v>1587</v>
      </c>
      <c r="C241" s="40" t="s">
        <v>1823</v>
      </c>
      <c r="D241" s="40" t="str">
        <f t="shared" ref="D241" si="151">A241</f>
        <v>11.06.2018</v>
      </c>
      <c r="E241" s="41"/>
      <c r="F241" s="41">
        <f>4010.77
-12.1
-8</f>
        <v>3990.67</v>
      </c>
      <c r="G241" s="41">
        <f t="shared" si="128"/>
        <v>191615.08999999991</v>
      </c>
    </row>
    <row r="242" spans="1:7" ht="11.25" customHeight="1" x14ac:dyDescent="0.2">
      <c r="A242" s="40" t="s">
        <v>1012</v>
      </c>
      <c r="B242" s="40" t="s">
        <v>1587</v>
      </c>
      <c r="C242" s="40" t="s">
        <v>1824</v>
      </c>
      <c r="D242" s="40" t="str">
        <f t="shared" ref="D242" si="152">A242</f>
        <v>11.06.2018</v>
      </c>
      <c r="E242" s="41"/>
      <c r="F242" s="41">
        <v>2087.52</v>
      </c>
      <c r="G242" s="41">
        <f t="shared" si="128"/>
        <v>193702.6099999999</v>
      </c>
    </row>
    <row r="243" spans="1:7" ht="11.25" customHeight="1" x14ac:dyDescent="0.2">
      <c r="A243" s="40" t="s">
        <v>1012</v>
      </c>
      <c r="B243" s="40" t="s">
        <v>1587</v>
      </c>
      <c r="C243" s="40" t="s">
        <v>1825</v>
      </c>
      <c r="D243" s="40" t="str">
        <f t="shared" ref="D243" si="153">A243</f>
        <v>11.06.2018</v>
      </c>
      <c r="E243" s="41">
        <v>10000</v>
      </c>
      <c r="F243" s="41"/>
      <c r="G243" s="41">
        <f t="shared" si="128"/>
        <v>183702.6099999999</v>
      </c>
    </row>
    <row r="244" spans="1:7" ht="11.25" customHeight="1" x14ac:dyDescent="0.2">
      <c r="A244" s="40" t="s">
        <v>1012</v>
      </c>
      <c r="B244" s="40" t="s">
        <v>1587</v>
      </c>
      <c r="C244" s="40" t="s">
        <v>1826</v>
      </c>
      <c r="D244" s="40" t="str">
        <f t="shared" ref="D244" si="154">A244</f>
        <v>11.06.2018</v>
      </c>
      <c r="E244" s="41">
        <v>80</v>
      </c>
      <c r="F244" s="41"/>
      <c r="G244" s="41">
        <f t="shared" si="128"/>
        <v>183622.6099999999</v>
      </c>
    </row>
    <row r="245" spans="1:7" ht="11.25" customHeight="1" x14ac:dyDescent="0.2">
      <c r="A245" s="40" t="s">
        <v>1012</v>
      </c>
      <c r="B245" s="40" t="s">
        <v>1587</v>
      </c>
      <c r="C245" s="40" t="s">
        <v>1827</v>
      </c>
      <c r="D245" s="40" t="str">
        <f t="shared" ref="D245" si="155">A245</f>
        <v>11.06.2018</v>
      </c>
      <c r="E245" s="41">
        <v>1093.29</v>
      </c>
      <c r="F245" s="41"/>
      <c r="G245" s="41">
        <f t="shared" si="128"/>
        <v>182529.31999999989</v>
      </c>
    </row>
    <row r="246" spans="1:7" ht="11.25" customHeight="1" x14ac:dyDescent="0.2">
      <c r="A246" s="40" t="s">
        <v>1012</v>
      </c>
      <c r="B246" s="40" t="s">
        <v>1587</v>
      </c>
      <c r="C246" s="40" t="s">
        <v>1828</v>
      </c>
      <c r="D246" s="40" t="str">
        <f t="shared" ref="D246" si="156">A246</f>
        <v>11.06.2018</v>
      </c>
      <c r="E246" s="41">
        <v>80</v>
      </c>
      <c r="F246" s="41"/>
      <c r="G246" s="41">
        <f t="shared" si="128"/>
        <v>182449.31999999989</v>
      </c>
    </row>
    <row r="247" spans="1:7" ht="11.25" customHeight="1" x14ac:dyDescent="0.2">
      <c r="A247" s="40" t="s">
        <v>1012</v>
      </c>
      <c r="B247" s="40" t="s">
        <v>1587</v>
      </c>
      <c r="C247" s="40" t="s">
        <v>1829</v>
      </c>
      <c r="D247" s="40" t="str">
        <f t="shared" ref="D247" si="157">A247</f>
        <v>11.06.2018</v>
      </c>
      <c r="E247" s="41">
        <v>2449.54</v>
      </c>
      <c r="F247" s="41"/>
      <c r="G247" s="41">
        <f t="shared" si="128"/>
        <v>179999.77999999988</v>
      </c>
    </row>
    <row r="248" spans="1:7" ht="11.25" customHeight="1" x14ac:dyDescent="0.2">
      <c r="A248" s="40" t="s">
        <v>1012</v>
      </c>
      <c r="B248" s="40" t="s">
        <v>1587</v>
      </c>
      <c r="C248" s="40" t="s">
        <v>1830</v>
      </c>
      <c r="D248" s="40" t="str">
        <f t="shared" ref="D248" si="158">A248</f>
        <v>11.06.2018</v>
      </c>
      <c r="E248" s="41">
        <v>80</v>
      </c>
      <c r="F248" s="41"/>
      <c r="G248" s="41">
        <f t="shared" si="128"/>
        <v>179919.77999999988</v>
      </c>
    </row>
    <row r="249" spans="1:7" ht="11.25" customHeight="1" x14ac:dyDescent="0.2">
      <c r="A249" s="40" t="s">
        <v>1012</v>
      </c>
      <c r="B249" s="40" t="s">
        <v>1587</v>
      </c>
      <c r="C249" s="40" t="s">
        <v>1831</v>
      </c>
      <c r="D249" s="40" t="str">
        <f t="shared" ref="D249" si="159">A249</f>
        <v>11.06.2018</v>
      </c>
      <c r="E249" s="41">
        <v>69223.789999999994</v>
      </c>
      <c r="F249" s="41"/>
      <c r="G249" s="41">
        <f t="shared" si="128"/>
        <v>110695.98999999989</v>
      </c>
    </row>
    <row r="250" spans="1:7" ht="11.25" customHeight="1" x14ac:dyDescent="0.2">
      <c r="A250" s="40" t="s">
        <v>1012</v>
      </c>
      <c r="B250" s="40" t="s">
        <v>1587</v>
      </c>
      <c r="C250" s="40" t="s">
        <v>1832</v>
      </c>
      <c r="D250" s="40" t="str">
        <f t="shared" ref="D250" si="160">A250</f>
        <v>11.06.2018</v>
      </c>
      <c r="E250" s="41">
        <v>163.18</v>
      </c>
      <c r="F250" s="41"/>
      <c r="G250" s="41">
        <f t="shared" ref="G250:G281" si="161">G249-E250+F250</f>
        <v>110532.8099999999</v>
      </c>
    </row>
    <row r="251" spans="1:7" ht="11.25" customHeight="1" x14ac:dyDescent="0.2">
      <c r="A251" s="40" t="s">
        <v>1013</v>
      </c>
      <c r="B251" s="40" t="s">
        <v>1587</v>
      </c>
      <c r="C251" s="40" t="s">
        <v>1833</v>
      </c>
      <c r="D251" s="40" t="str">
        <f t="shared" ref="D251" si="162">A251</f>
        <v>12.06.2018</v>
      </c>
      <c r="E251" s="41"/>
      <c r="F251" s="41">
        <v>5279.68</v>
      </c>
      <c r="G251" s="41">
        <f t="shared" si="161"/>
        <v>115812.4899999999</v>
      </c>
    </row>
    <row r="252" spans="1:7" ht="11.25" customHeight="1" x14ac:dyDescent="0.2">
      <c r="A252" s="40" t="s">
        <v>1013</v>
      </c>
      <c r="B252" s="40" t="s">
        <v>1587</v>
      </c>
      <c r="C252" s="40" t="s">
        <v>1834</v>
      </c>
      <c r="D252" s="40" t="str">
        <f t="shared" ref="D252" si="163">A252</f>
        <v>12.06.2018</v>
      </c>
      <c r="E252" s="41"/>
      <c r="F252" s="41">
        <f>5813.92
-18.3</f>
        <v>5795.62</v>
      </c>
      <c r="G252" s="41">
        <f t="shared" si="161"/>
        <v>121608.1099999999</v>
      </c>
    </row>
    <row r="253" spans="1:7" ht="11.25" customHeight="1" x14ac:dyDescent="0.2">
      <c r="A253" s="40" t="s">
        <v>1014</v>
      </c>
      <c r="B253" s="40" t="s">
        <v>1587</v>
      </c>
      <c r="C253" s="40" t="s">
        <v>1835</v>
      </c>
      <c r="D253" s="40" t="str">
        <f t="shared" ref="D253" si="164">A253</f>
        <v>14.06.2018</v>
      </c>
      <c r="E253" s="41"/>
      <c r="F253" s="41">
        <v>1290.75</v>
      </c>
      <c r="G253" s="41">
        <f t="shared" si="161"/>
        <v>122898.8599999999</v>
      </c>
    </row>
    <row r="254" spans="1:7" ht="11.25" customHeight="1" x14ac:dyDescent="0.2">
      <c r="A254" s="40" t="s">
        <v>1015</v>
      </c>
      <c r="B254" s="40" t="s">
        <v>1587</v>
      </c>
      <c r="C254" s="40" t="s">
        <v>1836</v>
      </c>
      <c r="D254" s="40" t="str">
        <f t="shared" ref="D254" si="165">A254</f>
        <v>15.06.2018</v>
      </c>
      <c r="E254" s="41"/>
      <c r="F254" s="41">
        <v>15708.51</v>
      </c>
      <c r="G254" s="41">
        <f t="shared" si="161"/>
        <v>138607.36999999991</v>
      </c>
    </row>
    <row r="255" spans="1:7" ht="11.25" customHeight="1" x14ac:dyDescent="0.2">
      <c r="A255" s="40" t="s">
        <v>1015</v>
      </c>
      <c r="B255" s="40" t="s">
        <v>1587</v>
      </c>
      <c r="C255" s="40" t="s">
        <v>1837</v>
      </c>
      <c r="D255" s="40" t="str">
        <f t="shared" ref="D255" si="166">A255</f>
        <v>15.06.2018</v>
      </c>
      <c r="E255" s="41"/>
      <c r="F255" s="41">
        <v>17384.79</v>
      </c>
      <c r="G255" s="41">
        <f t="shared" si="161"/>
        <v>155992.15999999992</v>
      </c>
    </row>
    <row r="256" spans="1:7" ht="11.25" customHeight="1" x14ac:dyDescent="0.2">
      <c r="A256" s="40" t="s">
        <v>1015</v>
      </c>
      <c r="B256" s="40" t="s">
        <v>1587</v>
      </c>
      <c r="C256" s="40" t="s">
        <v>1838</v>
      </c>
      <c r="D256" s="40" t="str">
        <f t="shared" ref="D256" si="167">A256</f>
        <v>15.06.2018</v>
      </c>
      <c r="E256" s="41">
        <v>15000</v>
      </c>
      <c r="F256" s="41"/>
      <c r="G256" s="41">
        <f t="shared" si="161"/>
        <v>140992.15999999992</v>
      </c>
    </row>
    <row r="257" spans="1:7" ht="11.25" customHeight="1" x14ac:dyDescent="0.2">
      <c r="A257" s="40" t="s">
        <v>1015</v>
      </c>
      <c r="B257" s="40" t="s">
        <v>1587</v>
      </c>
      <c r="C257" s="40" t="s">
        <v>1839</v>
      </c>
      <c r="D257" s="40" t="str">
        <f t="shared" ref="D257" si="168">A257</f>
        <v>15.06.2018</v>
      </c>
      <c r="E257" s="41">
        <v>111.17</v>
      </c>
      <c r="F257" s="41"/>
      <c r="G257" s="41">
        <f t="shared" si="161"/>
        <v>140880.9899999999</v>
      </c>
    </row>
    <row r="258" spans="1:7" ht="11.25" customHeight="1" x14ac:dyDescent="0.2">
      <c r="A258" s="40" t="s">
        <v>1015</v>
      </c>
      <c r="B258" s="40" t="s">
        <v>1587</v>
      </c>
      <c r="C258" s="40" t="s">
        <v>1840</v>
      </c>
      <c r="D258" s="40" t="str">
        <f t="shared" ref="D258" si="169">A258</f>
        <v>15.06.2018</v>
      </c>
      <c r="E258" s="41">
        <v>128.4</v>
      </c>
      <c r="F258" s="41"/>
      <c r="G258" s="41">
        <f t="shared" si="161"/>
        <v>140752.58999999991</v>
      </c>
    </row>
    <row r="259" spans="1:7" ht="11.25" customHeight="1" x14ac:dyDescent="0.2">
      <c r="A259" s="40" t="s">
        <v>1015</v>
      </c>
      <c r="B259" s="40" t="s">
        <v>1587</v>
      </c>
      <c r="C259" s="40" t="s">
        <v>1841</v>
      </c>
      <c r="D259" s="40" t="str">
        <f t="shared" ref="D259" si="170">A259</f>
        <v>15.06.2018</v>
      </c>
      <c r="E259" s="41">
        <v>80</v>
      </c>
      <c r="F259" s="41"/>
      <c r="G259" s="41">
        <f t="shared" si="161"/>
        <v>140672.58999999991</v>
      </c>
    </row>
    <row r="260" spans="1:7" ht="11.25" customHeight="1" x14ac:dyDescent="0.2">
      <c r="A260" s="40" t="s">
        <v>1015</v>
      </c>
      <c r="B260" s="40" t="s">
        <v>1587</v>
      </c>
      <c r="C260" s="40" t="s">
        <v>1842</v>
      </c>
      <c r="D260" s="40" t="str">
        <f t="shared" ref="D260" si="171">A260</f>
        <v>15.06.2018</v>
      </c>
      <c r="E260" s="41">
        <v>30000</v>
      </c>
      <c r="F260" s="41"/>
      <c r="G260" s="41">
        <f t="shared" si="161"/>
        <v>110672.58999999991</v>
      </c>
    </row>
    <row r="261" spans="1:7" ht="11.25" customHeight="1" x14ac:dyDescent="0.2">
      <c r="A261" s="40" t="s">
        <v>1015</v>
      </c>
      <c r="B261" s="40" t="s">
        <v>1587</v>
      </c>
      <c r="C261" s="40" t="s">
        <v>1843</v>
      </c>
      <c r="D261" s="40" t="str">
        <f t="shared" ref="D261:D282" si="172">A261</f>
        <v>15.06.2018</v>
      </c>
      <c r="E261" s="41">
        <v>126.78</v>
      </c>
      <c r="F261" s="41"/>
      <c r="G261" s="41">
        <f t="shared" si="161"/>
        <v>110545.80999999991</v>
      </c>
    </row>
    <row r="262" spans="1:7" ht="11.25" customHeight="1" x14ac:dyDescent="0.2">
      <c r="A262" s="40" t="s">
        <v>1015</v>
      </c>
      <c r="B262" s="40" t="s">
        <v>1587</v>
      </c>
      <c r="C262" s="40" t="s">
        <v>1844</v>
      </c>
      <c r="D262" s="40" t="str">
        <f t="shared" si="172"/>
        <v>15.06.2018</v>
      </c>
      <c r="E262" s="41">
        <v>24872.86</v>
      </c>
      <c r="F262" s="41"/>
      <c r="G262" s="41">
        <f t="shared" si="161"/>
        <v>85672.94999999991</v>
      </c>
    </row>
    <row r="263" spans="1:7" ht="11.25" customHeight="1" x14ac:dyDescent="0.2">
      <c r="A263" s="40" t="s">
        <v>1015</v>
      </c>
      <c r="B263" s="40" t="s">
        <v>1587</v>
      </c>
      <c r="C263" s="40" t="s">
        <v>1845</v>
      </c>
      <c r="D263" s="40" t="str">
        <f t="shared" si="172"/>
        <v>15.06.2018</v>
      </c>
      <c r="E263" s="41">
        <v>136.88</v>
      </c>
      <c r="F263" s="41"/>
      <c r="G263" s="41">
        <f t="shared" si="161"/>
        <v>85536.069999999905</v>
      </c>
    </row>
    <row r="264" spans="1:7" ht="11.25" customHeight="1" x14ac:dyDescent="0.2">
      <c r="A264" s="40" t="s">
        <v>1015</v>
      </c>
      <c r="B264" s="40" t="s">
        <v>1587</v>
      </c>
      <c r="C264" s="40" t="s">
        <v>1846</v>
      </c>
      <c r="D264" s="40" t="str">
        <f t="shared" si="172"/>
        <v>15.06.2018</v>
      </c>
      <c r="E264" s="41">
        <v>40000</v>
      </c>
      <c r="F264" s="41"/>
      <c r="G264" s="41">
        <f t="shared" si="161"/>
        <v>45536.069999999905</v>
      </c>
    </row>
    <row r="265" spans="1:7" ht="11.25" customHeight="1" x14ac:dyDescent="0.2">
      <c r="A265" s="40" t="s">
        <v>1015</v>
      </c>
      <c r="B265" s="40" t="s">
        <v>1587</v>
      </c>
      <c r="C265" s="40" t="s">
        <v>1847</v>
      </c>
      <c r="D265" s="40" t="str">
        <f t="shared" si="172"/>
        <v>15.06.2018</v>
      </c>
      <c r="E265" s="41">
        <v>138.16999999999999</v>
      </c>
      <c r="F265" s="41"/>
      <c r="G265" s="41">
        <f t="shared" si="161"/>
        <v>45397.899999999907</v>
      </c>
    </row>
    <row r="266" spans="1:7" ht="11.25" customHeight="1" x14ac:dyDescent="0.2">
      <c r="A266" s="40" t="s">
        <v>1016</v>
      </c>
      <c r="B266" s="40" t="s">
        <v>1587</v>
      </c>
      <c r="C266" s="40" t="s">
        <v>1848</v>
      </c>
      <c r="D266" s="40" t="str">
        <f t="shared" si="172"/>
        <v>19.06.2018</v>
      </c>
      <c r="E266" s="41"/>
      <c r="F266" s="41">
        <v>5328.65</v>
      </c>
      <c r="G266" s="41">
        <f t="shared" si="161"/>
        <v>50726.549999999908</v>
      </c>
    </row>
    <row r="267" spans="1:7" ht="11.25" customHeight="1" x14ac:dyDescent="0.2">
      <c r="A267" s="40" t="s">
        <v>1016</v>
      </c>
      <c r="B267" s="40" t="s">
        <v>1587</v>
      </c>
      <c r="C267" s="40" t="s">
        <v>1849</v>
      </c>
      <c r="D267" s="40" t="str">
        <f t="shared" si="172"/>
        <v>19.06.2018</v>
      </c>
      <c r="E267" s="41"/>
      <c r="F267" s="41">
        <v>315</v>
      </c>
      <c r="G267" s="41">
        <f t="shared" si="161"/>
        <v>51041.549999999908</v>
      </c>
    </row>
    <row r="268" spans="1:7" ht="11.25" customHeight="1" x14ac:dyDescent="0.2">
      <c r="A268" s="40" t="s">
        <v>1016</v>
      </c>
      <c r="B268" s="40" t="s">
        <v>1587</v>
      </c>
      <c r="C268" s="40" t="s">
        <v>1850</v>
      </c>
      <c r="D268" s="40" t="str">
        <f t="shared" si="172"/>
        <v>19.06.2018</v>
      </c>
      <c r="E268" s="41"/>
      <c r="F268" s="41">
        <v>3081.05</v>
      </c>
      <c r="G268" s="41">
        <f t="shared" si="161"/>
        <v>54122.599999999911</v>
      </c>
    </row>
    <row r="269" spans="1:7" ht="11.25" customHeight="1" x14ac:dyDescent="0.2">
      <c r="A269" s="40" t="s">
        <v>1016</v>
      </c>
      <c r="B269" s="40" t="s">
        <v>1587</v>
      </c>
      <c r="C269" s="40" t="s">
        <v>1851</v>
      </c>
      <c r="D269" s="40" t="str">
        <f t="shared" si="172"/>
        <v>19.06.2018</v>
      </c>
      <c r="E269" s="41"/>
      <c r="F269" s="41">
        <v>7299.17</v>
      </c>
      <c r="G269" s="41">
        <f t="shared" si="161"/>
        <v>61421.769999999909</v>
      </c>
    </row>
    <row r="270" spans="1:7" ht="11.25" customHeight="1" x14ac:dyDescent="0.2">
      <c r="A270" s="40" t="s">
        <v>1017</v>
      </c>
      <c r="B270" s="40" t="s">
        <v>1587</v>
      </c>
      <c r="C270" s="40" t="s">
        <v>1852</v>
      </c>
      <c r="D270" s="40" t="str">
        <f t="shared" si="172"/>
        <v>20.06.2018</v>
      </c>
      <c r="E270" s="41">
        <v>10000</v>
      </c>
      <c r="F270" s="41"/>
      <c r="G270" s="41">
        <f t="shared" si="161"/>
        <v>51421.769999999909</v>
      </c>
    </row>
    <row r="271" spans="1:7" ht="11.25" customHeight="1" x14ac:dyDescent="0.2">
      <c r="A271" s="40" t="s">
        <v>1017</v>
      </c>
      <c r="B271" s="40" t="s">
        <v>1587</v>
      </c>
      <c r="C271" s="40" t="s">
        <v>1853</v>
      </c>
      <c r="D271" s="40" t="str">
        <f t="shared" si="172"/>
        <v>20.06.2018</v>
      </c>
      <c r="E271" s="41">
        <v>80</v>
      </c>
      <c r="F271" s="41"/>
      <c r="G271" s="41">
        <f t="shared" si="161"/>
        <v>51341.769999999909</v>
      </c>
    </row>
    <row r="272" spans="1:7" ht="11.25" customHeight="1" x14ac:dyDescent="0.2">
      <c r="A272" s="40" t="s">
        <v>1017</v>
      </c>
      <c r="B272" s="40" t="s">
        <v>1587</v>
      </c>
      <c r="C272" s="40" t="s">
        <v>1854</v>
      </c>
      <c r="D272" s="40" t="str">
        <f t="shared" si="172"/>
        <v>20.06.2018</v>
      </c>
      <c r="E272" s="41">
        <v>6175</v>
      </c>
      <c r="F272" s="41"/>
      <c r="G272" s="41">
        <f t="shared" si="161"/>
        <v>45166.769999999909</v>
      </c>
    </row>
    <row r="273" spans="1:7" ht="11.25" customHeight="1" x14ac:dyDescent="0.2">
      <c r="A273" s="40" t="s">
        <v>1017</v>
      </c>
      <c r="B273" s="40" t="s">
        <v>1587</v>
      </c>
      <c r="C273" s="40" t="s">
        <v>1855</v>
      </c>
      <c r="D273" s="40" t="str">
        <f t="shared" si="172"/>
        <v>20.06.2018</v>
      </c>
      <c r="E273" s="41">
        <v>80</v>
      </c>
      <c r="F273" s="41"/>
      <c r="G273" s="41">
        <f t="shared" si="161"/>
        <v>45086.769999999909</v>
      </c>
    </row>
    <row r="274" spans="1:7" ht="11.25" customHeight="1" x14ac:dyDescent="0.2">
      <c r="A274" s="40" t="s">
        <v>1018</v>
      </c>
      <c r="B274" s="40" t="s">
        <v>1587</v>
      </c>
      <c r="C274" s="40" t="s">
        <v>1856</v>
      </c>
      <c r="D274" s="40" t="str">
        <f t="shared" si="172"/>
        <v>21.06.2018</v>
      </c>
      <c r="E274" s="41"/>
      <c r="F274" s="41">
        <v>78921.88</v>
      </c>
      <c r="G274" s="41">
        <f t="shared" si="161"/>
        <v>124008.64999999991</v>
      </c>
    </row>
    <row r="275" spans="1:7" ht="11.25" customHeight="1" x14ac:dyDescent="0.2">
      <c r="A275" s="40" t="s">
        <v>1018</v>
      </c>
      <c r="B275" s="40" t="s">
        <v>1587</v>
      </c>
      <c r="C275" s="40" t="s">
        <v>1857</v>
      </c>
      <c r="D275" s="40" t="str">
        <f t="shared" si="172"/>
        <v>21.06.2018</v>
      </c>
      <c r="E275" s="41"/>
      <c r="F275" s="41">
        <v>19929.62</v>
      </c>
      <c r="G275" s="41">
        <f t="shared" si="161"/>
        <v>143938.2699999999</v>
      </c>
    </row>
    <row r="276" spans="1:7" ht="11.25" customHeight="1" x14ac:dyDescent="0.2">
      <c r="A276" s="40" t="s">
        <v>1018</v>
      </c>
      <c r="B276" s="40" t="s">
        <v>1587</v>
      </c>
      <c r="C276" s="40" t="s">
        <v>1836</v>
      </c>
      <c r="D276" s="40" t="str">
        <f t="shared" si="172"/>
        <v>21.06.2018</v>
      </c>
      <c r="E276" s="41"/>
      <c r="F276" s="41">
        <v>965.39</v>
      </c>
      <c r="G276" s="41">
        <f t="shared" si="161"/>
        <v>144903.65999999992</v>
      </c>
    </row>
    <row r="277" spans="1:7" ht="11.25" customHeight="1" x14ac:dyDescent="0.2">
      <c r="A277" s="40" t="s">
        <v>1018</v>
      </c>
      <c r="B277" s="40" t="s">
        <v>1587</v>
      </c>
      <c r="C277" s="40" t="s">
        <v>1858</v>
      </c>
      <c r="D277" s="40" t="str">
        <f t="shared" si="172"/>
        <v>21.06.2018</v>
      </c>
      <c r="E277" s="41">
        <v>1278.8599999999999</v>
      </c>
      <c r="F277" s="41"/>
      <c r="G277" s="41">
        <f t="shared" si="161"/>
        <v>143624.79999999993</v>
      </c>
    </row>
    <row r="278" spans="1:7" ht="11.25" customHeight="1" x14ac:dyDescent="0.2">
      <c r="A278" s="40" t="s">
        <v>1018</v>
      </c>
      <c r="B278" s="40" t="s">
        <v>1587</v>
      </c>
      <c r="C278" s="40" t="s">
        <v>1859</v>
      </c>
      <c r="D278" s="40" t="str">
        <f t="shared" si="172"/>
        <v>21.06.2018</v>
      </c>
      <c r="E278" s="41">
        <v>80</v>
      </c>
      <c r="F278" s="41"/>
      <c r="G278" s="41">
        <f t="shared" si="161"/>
        <v>143544.79999999993</v>
      </c>
    </row>
    <row r="279" spans="1:7" ht="11.25" customHeight="1" x14ac:dyDescent="0.2">
      <c r="A279" s="40" t="s">
        <v>1018</v>
      </c>
      <c r="B279" s="40" t="s">
        <v>1587</v>
      </c>
      <c r="C279" s="40" t="s">
        <v>1860</v>
      </c>
      <c r="D279" s="40" t="str">
        <f t="shared" si="172"/>
        <v>21.06.2018</v>
      </c>
      <c r="E279" s="41">
        <v>8101.96</v>
      </c>
      <c r="F279" s="41"/>
      <c r="G279" s="41">
        <f t="shared" si="161"/>
        <v>135442.83999999994</v>
      </c>
    </row>
    <row r="280" spans="1:7" ht="11.25" customHeight="1" x14ac:dyDescent="0.2">
      <c r="A280" s="40" t="s">
        <v>1018</v>
      </c>
      <c r="B280" s="40" t="s">
        <v>1587</v>
      </c>
      <c r="C280" s="40" t="s">
        <v>1861</v>
      </c>
      <c r="D280" s="40" t="str">
        <f t="shared" si="172"/>
        <v>21.06.2018</v>
      </c>
      <c r="E280" s="41">
        <v>120</v>
      </c>
      <c r="F280" s="41"/>
      <c r="G280" s="41">
        <f t="shared" si="161"/>
        <v>135322.83999999994</v>
      </c>
    </row>
    <row r="281" spans="1:7" ht="11.25" customHeight="1" x14ac:dyDescent="0.2">
      <c r="A281" s="40" t="s">
        <v>1018</v>
      </c>
      <c r="B281" s="40" t="s">
        <v>1587</v>
      </c>
      <c r="C281" s="40" t="s">
        <v>1862</v>
      </c>
      <c r="D281" s="40" t="str">
        <f t="shared" si="172"/>
        <v>21.06.2018</v>
      </c>
      <c r="E281" s="41">
        <v>2008.5</v>
      </c>
      <c r="F281" s="41"/>
      <c r="G281" s="41">
        <f t="shared" si="161"/>
        <v>133314.33999999994</v>
      </c>
    </row>
    <row r="282" spans="1:7" ht="11.25" customHeight="1" x14ac:dyDescent="0.2">
      <c r="A282" s="40" t="s">
        <v>1018</v>
      </c>
      <c r="B282" s="40" t="s">
        <v>1587</v>
      </c>
      <c r="C282" s="40" t="s">
        <v>1863</v>
      </c>
      <c r="D282" s="40" t="str">
        <f t="shared" si="172"/>
        <v>21.06.2018</v>
      </c>
      <c r="E282" s="41">
        <v>80</v>
      </c>
      <c r="F282" s="41"/>
      <c r="G282" s="41">
        <f t="shared" ref="G282:G295" si="173">G281-E282+F282</f>
        <v>133234.33999999994</v>
      </c>
    </row>
    <row r="283" spans="1:7" ht="11.25" customHeight="1" x14ac:dyDescent="0.2">
      <c r="A283" s="40" t="s">
        <v>1018</v>
      </c>
      <c r="B283" s="40" t="s">
        <v>1587</v>
      </c>
      <c r="C283" s="40" t="s">
        <v>1864</v>
      </c>
      <c r="D283" s="40" t="str">
        <f t="shared" ref="D283:D295" si="174">A283</f>
        <v>21.06.2018</v>
      </c>
      <c r="E283" s="41">
        <v>7008.74</v>
      </c>
      <c r="F283" s="41"/>
      <c r="G283" s="41">
        <f t="shared" si="173"/>
        <v>126225.59999999993</v>
      </c>
    </row>
    <row r="284" spans="1:7" ht="11.25" customHeight="1" x14ac:dyDescent="0.2">
      <c r="A284" s="40" t="s">
        <v>1018</v>
      </c>
      <c r="B284" s="40" t="s">
        <v>1587</v>
      </c>
      <c r="C284" s="40" t="s">
        <v>1865</v>
      </c>
      <c r="D284" s="40" t="str">
        <f t="shared" si="174"/>
        <v>21.06.2018</v>
      </c>
      <c r="E284" s="41">
        <v>80</v>
      </c>
      <c r="F284" s="41"/>
      <c r="G284" s="41">
        <f t="shared" si="173"/>
        <v>126145.59999999993</v>
      </c>
    </row>
    <row r="285" spans="1:7" ht="11.25" customHeight="1" x14ac:dyDescent="0.2">
      <c r="A285" s="40" t="s">
        <v>1019</v>
      </c>
      <c r="B285" s="40" t="s">
        <v>1587</v>
      </c>
      <c r="C285" s="40" t="s">
        <v>1866</v>
      </c>
      <c r="D285" s="40" t="str">
        <f t="shared" si="174"/>
        <v>22.06.2018</v>
      </c>
      <c r="E285" s="41"/>
      <c r="F285" s="41">
        <v>2565.5300000000002</v>
      </c>
      <c r="G285" s="41">
        <f t="shared" si="173"/>
        <v>128711.12999999993</v>
      </c>
    </row>
    <row r="286" spans="1:7" ht="11.25" customHeight="1" x14ac:dyDescent="0.2">
      <c r="A286" s="40" t="s">
        <v>1019</v>
      </c>
      <c r="B286" s="40" t="s">
        <v>1587</v>
      </c>
      <c r="C286" s="40" t="s">
        <v>1867</v>
      </c>
      <c r="D286" s="40" t="str">
        <f t="shared" si="174"/>
        <v>22.06.2018</v>
      </c>
      <c r="E286" s="41"/>
      <c r="F286" s="41">
        <f>5000.7
-12.3</f>
        <v>4988.3999999999996</v>
      </c>
      <c r="G286" s="41">
        <f t="shared" si="173"/>
        <v>133699.52999999994</v>
      </c>
    </row>
    <row r="287" spans="1:7" ht="11.25" customHeight="1" x14ac:dyDescent="0.2">
      <c r="A287" s="40" t="s">
        <v>1020</v>
      </c>
      <c r="B287" s="40" t="s">
        <v>1587</v>
      </c>
      <c r="C287" s="40" t="s">
        <v>1868</v>
      </c>
      <c r="D287" s="40" t="str">
        <f t="shared" si="174"/>
        <v>25.06.2018</v>
      </c>
      <c r="E287" s="41"/>
      <c r="F287" s="41">
        <f>2414.3</f>
        <v>2414.3000000000002</v>
      </c>
      <c r="G287" s="41">
        <f t="shared" si="173"/>
        <v>136113.82999999993</v>
      </c>
    </row>
    <row r="288" spans="1:7" ht="11.25" customHeight="1" x14ac:dyDescent="0.2">
      <c r="A288" s="40" t="s">
        <v>1021</v>
      </c>
      <c r="B288" s="40" t="s">
        <v>1587</v>
      </c>
      <c r="C288" s="40" t="s">
        <v>1869</v>
      </c>
      <c r="D288" s="40" t="str">
        <f t="shared" si="174"/>
        <v>26.06.2018</v>
      </c>
      <c r="E288" s="41"/>
      <c r="F288" s="41">
        <f>11878.26</f>
        <v>11878.26</v>
      </c>
      <c r="G288" s="41">
        <f t="shared" si="173"/>
        <v>147992.08999999994</v>
      </c>
    </row>
    <row r="289" spans="1:7" ht="11.25" customHeight="1" x14ac:dyDescent="0.2">
      <c r="A289" s="40" t="s">
        <v>1021</v>
      </c>
      <c r="B289" s="40" t="s">
        <v>1587</v>
      </c>
      <c r="C289" s="40" t="s">
        <v>1870</v>
      </c>
      <c r="D289" s="40" t="str">
        <f t="shared" si="174"/>
        <v>26.06.2018</v>
      </c>
      <c r="E289" s="41"/>
      <c r="F289" s="41">
        <v>8594.8799999999992</v>
      </c>
      <c r="G289" s="41">
        <f t="shared" si="173"/>
        <v>156586.96999999994</v>
      </c>
    </row>
    <row r="290" spans="1:7" ht="11.25" customHeight="1" x14ac:dyDescent="0.2">
      <c r="A290" s="40" t="s">
        <v>1022</v>
      </c>
      <c r="B290" s="40" t="s">
        <v>1587</v>
      </c>
      <c r="C290" s="40" t="s">
        <v>1871</v>
      </c>
      <c r="D290" s="40" t="str">
        <f t="shared" si="174"/>
        <v>27.06.2018</v>
      </c>
      <c r="E290" s="41"/>
      <c r="F290" s="41">
        <v>1515.36</v>
      </c>
      <c r="G290" s="41">
        <f t="shared" si="173"/>
        <v>158102.32999999993</v>
      </c>
    </row>
    <row r="291" spans="1:7" ht="11.25" customHeight="1" x14ac:dyDescent="0.2">
      <c r="A291" s="40" t="s">
        <v>1022</v>
      </c>
      <c r="B291" s="40" t="s">
        <v>1587</v>
      </c>
      <c r="C291" s="40" t="s">
        <v>1872</v>
      </c>
      <c r="D291" s="40" t="str">
        <f t="shared" si="174"/>
        <v>27.06.2018</v>
      </c>
      <c r="E291" s="41"/>
      <c r="F291" s="41">
        <v>6153.45</v>
      </c>
      <c r="G291" s="41">
        <f t="shared" si="173"/>
        <v>164255.77999999994</v>
      </c>
    </row>
    <row r="292" spans="1:7" ht="11.25" customHeight="1" x14ac:dyDescent="0.2">
      <c r="A292" s="40" t="s">
        <v>1023</v>
      </c>
      <c r="B292" s="40" t="s">
        <v>1587</v>
      </c>
      <c r="C292" s="40" t="s">
        <v>1873</v>
      </c>
      <c r="D292" s="40" t="str">
        <f t="shared" si="174"/>
        <v>28.06.2018</v>
      </c>
      <c r="E292" s="41"/>
      <c r="F292" s="41">
        <v>2120.2600000000002</v>
      </c>
      <c r="G292" s="41">
        <f t="shared" si="173"/>
        <v>166376.03999999995</v>
      </c>
    </row>
    <row r="293" spans="1:7" ht="11.25" customHeight="1" x14ac:dyDescent="0.2">
      <c r="A293" s="40" t="s">
        <v>1023</v>
      </c>
      <c r="B293" s="40" t="s">
        <v>1587</v>
      </c>
      <c r="C293" s="40" t="s">
        <v>1874</v>
      </c>
      <c r="D293" s="40" t="str">
        <f t="shared" si="174"/>
        <v>28.06.2018</v>
      </c>
      <c r="E293" s="41">
        <v>40000</v>
      </c>
      <c r="F293" s="41"/>
      <c r="G293" s="41">
        <f t="shared" si="173"/>
        <v>126376.03999999995</v>
      </c>
    </row>
    <row r="294" spans="1:7" ht="11.25" customHeight="1" x14ac:dyDescent="0.2">
      <c r="A294" s="40" t="s">
        <v>1023</v>
      </c>
      <c r="B294" s="40" t="s">
        <v>1587</v>
      </c>
      <c r="C294" s="40" t="s">
        <v>1875</v>
      </c>
      <c r="D294" s="40" t="str">
        <f t="shared" si="174"/>
        <v>28.06.2018</v>
      </c>
      <c r="E294" s="41">
        <v>143.77000000000001</v>
      </c>
      <c r="F294" s="41"/>
      <c r="G294" s="41">
        <f t="shared" si="173"/>
        <v>126232.26999999995</v>
      </c>
    </row>
    <row r="295" spans="1:7" ht="11.25" customHeight="1" x14ac:dyDescent="0.2">
      <c r="A295" s="40" t="s">
        <v>1024</v>
      </c>
      <c r="B295" s="40" t="s">
        <v>1587</v>
      </c>
      <c r="C295" s="40" t="s">
        <v>1876</v>
      </c>
      <c r="D295" s="40" t="str">
        <f t="shared" si="174"/>
        <v>29.06.2018</v>
      </c>
      <c r="E295" s="41"/>
      <c r="F295" s="41">
        <v>10894.36</v>
      </c>
      <c r="G295" s="41">
        <f t="shared" si="173"/>
        <v>137126.62999999995</v>
      </c>
    </row>
    <row r="296" spans="1:7" ht="11.25" customHeight="1" x14ac:dyDescent="0.2">
      <c r="A296" s="40" t="s">
        <v>1025</v>
      </c>
      <c r="B296" s="40" t="s">
        <v>1693</v>
      </c>
      <c r="C296" s="40" t="s">
        <v>1877</v>
      </c>
      <c r="D296" s="40" t="str">
        <f>A296</f>
        <v>01.07.2018</v>
      </c>
      <c r="E296" s="41">
        <v>195</v>
      </c>
      <c r="F296" s="41"/>
      <c r="G296" s="41">
        <f>G295-E296</f>
        <v>136931.62999999995</v>
      </c>
    </row>
    <row r="297" spans="1:7" ht="11.25" customHeight="1" x14ac:dyDescent="0.2">
      <c r="A297" s="40" t="s">
        <v>1026</v>
      </c>
      <c r="B297" s="40" t="s">
        <v>1587</v>
      </c>
      <c r="C297" s="40" t="s">
        <v>1878</v>
      </c>
      <c r="D297" s="40" t="str">
        <f>A297</f>
        <v>02.07.2018</v>
      </c>
      <c r="E297" s="41"/>
      <c r="F297" s="41">
        <f>4778.03
-12</f>
        <v>4766.03</v>
      </c>
      <c r="G297" s="41">
        <f t="shared" ref="G297:G328" si="175">G296-E297+F297</f>
        <v>141697.65999999995</v>
      </c>
    </row>
    <row r="298" spans="1:7" ht="11.25" customHeight="1" x14ac:dyDescent="0.2">
      <c r="A298" s="40" t="s">
        <v>1026</v>
      </c>
      <c r="B298" s="40" t="s">
        <v>1587</v>
      </c>
      <c r="C298" s="40" t="s">
        <v>1879</v>
      </c>
      <c r="D298" s="40" t="str">
        <f t="shared" ref="D298" si="176">A298</f>
        <v>02.07.2018</v>
      </c>
      <c r="E298" s="41"/>
      <c r="F298" s="41">
        <v>1211.8499999999999</v>
      </c>
      <c r="G298" s="41">
        <f t="shared" si="175"/>
        <v>142909.50999999995</v>
      </c>
    </row>
    <row r="299" spans="1:7" ht="11.25" customHeight="1" x14ac:dyDescent="0.2">
      <c r="A299" s="40" t="s">
        <v>1026</v>
      </c>
      <c r="B299" s="40" t="s">
        <v>1587</v>
      </c>
      <c r="C299" s="40" t="s">
        <v>1880</v>
      </c>
      <c r="D299" s="40" t="str">
        <f t="shared" ref="D299" si="177">A299</f>
        <v>02.07.2018</v>
      </c>
      <c r="E299" s="41"/>
      <c r="F299" s="41">
        <v>6073.81</v>
      </c>
      <c r="G299" s="41">
        <f t="shared" si="175"/>
        <v>148983.31999999995</v>
      </c>
    </row>
    <row r="300" spans="1:7" ht="11.25" customHeight="1" x14ac:dyDescent="0.2">
      <c r="A300" s="40" t="s">
        <v>1026</v>
      </c>
      <c r="B300" s="40" t="s">
        <v>1587</v>
      </c>
      <c r="C300" s="40" t="s">
        <v>1881</v>
      </c>
      <c r="D300" s="40" t="str">
        <f t="shared" ref="D300" si="178">A300</f>
        <v>02.07.2018</v>
      </c>
      <c r="E300" s="41"/>
      <c r="F300" s="41">
        <v>787.46</v>
      </c>
      <c r="G300" s="41">
        <f t="shared" si="175"/>
        <v>149770.77999999994</v>
      </c>
    </row>
    <row r="301" spans="1:7" ht="11.25" customHeight="1" x14ac:dyDescent="0.2">
      <c r="A301" s="40" t="s">
        <v>1027</v>
      </c>
      <c r="B301" s="40" t="s">
        <v>1587</v>
      </c>
      <c r="C301" s="40" t="s">
        <v>1882</v>
      </c>
      <c r="D301" s="40" t="str">
        <f t="shared" ref="D301" si="179">A301</f>
        <v>03.07.2018</v>
      </c>
      <c r="E301" s="41"/>
      <c r="F301" s="41">
        <v>15839.48</v>
      </c>
      <c r="G301" s="41">
        <f t="shared" si="175"/>
        <v>165610.25999999995</v>
      </c>
    </row>
    <row r="302" spans="1:7" ht="11.25" customHeight="1" x14ac:dyDescent="0.2">
      <c r="A302" s="40" t="s">
        <v>1027</v>
      </c>
      <c r="B302" s="40" t="s">
        <v>1587</v>
      </c>
      <c r="C302" s="40" t="s">
        <v>1883</v>
      </c>
      <c r="D302" s="40" t="str">
        <f t="shared" ref="D302" si="180">A302</f>
        <v>03.07.2018</v>
      </c>
      <c r="E302" s="41">
        <v>15176.42</v>
      </c>
      <c r="F302" s="41"/>
      <c r="G302" s="41">
        <f t="shared" si="175"/>
        <v>150433.83999999994</v>
      </c>
    </row>
    <row r="303" spans="1:7" ht="11.25" customHeight="1" x14ac:dyDescent="0.2">
      <c r="A303" s="40" t="s">
        <v>1027</v>
      </c>
      <c r="B303" s="40" t="s">
        <v>1587</v>
      </c>
      <c r="C303" s="40" t="s">
        <v>1884</v>
      </c>
      <c r="D303" s="40" t="str">
        <f t="shared" ref="D303" si="181">A303</f>
        <v>03.07.2018</v>
      </c>
      <c r="E303" s="41">
        <v>118.17</v>
      </c>
      <c r="F303" s="41"/>
      <c r="G303" s="41">
        <f t="shared" si="175"/>
        <v>150315.66999999993</v>
      </c>
    </row>
    <row r="304" spans="1:7" ht="11.25" customHeight="1" x14ac:dyDescent="0.2">
      <c r="A304" s="40" t="s">
        <v>1027</v>
      </c>
      <c r="B304" s="40" t="s">
        <v>1587</v>
      </c>
      <c r="C304" s="40" t="s">
        <v>1885</v>
      </c>
      <c r="D304" s="40" t="str">
        <f t="shared" ref="D304" si="182">A304</f>
        <v>03.07.2018</v>
      </c>
      <c r="E304" s="41">
        <v>34200</v>
      </c>
      <c r="F304" s="41"/>
      <c r="G304" s="41">
        <f t="shared" si="175"/>
        <v>116115.66999999993</v>
      </c>
    </row>
    <row r="305" spans="1:7" ht="11.25" customHeight="1" x14ac:dyDescent="0.2">
      <c r="A305" s="40" t="s">
        <v>1027</v>
      </c>
      <c r="B305" s="40" t="s">
        <v>1587</v>
      </c>
      <c r="C305" s="40" t="s">
        <v>1886</v>
      </c>
      <c r="D305" s="40" t="str">
        <f t="shared" ref="D305" si="183">A305</f>
        <v>03.07.2018</v>
      </c>
      <c r="E305" s="41">
        <v>132.16</v>
      </c>
      <c r="F305" s="41"/>
      <c r="G305" s="41">
        <f t="shared" si="175"/>
        <v>115983.50999999992</v>
      </c>
    </row>
    <row r="306" spans="1:7" ht="11.25" customHeight="1" x14ac:dyDescent="0.2">
      <c r="A306" s="40" t="s">
        <v>1027</v>
      </c>
      <c r="B306" s="40" t="s">
        <v>1587</v>
      </c>
      <c r="C306" s="40" t="s">
        <v>1887</v>
      </c>
      <c r="D306" s="40" t="str">
        <f t="shared" ref="D306" si="184">A306</f>
        <v>03.07.2018</v>
      </c>
      <c r="E306" s="41">
        <v>10000</v>
      </c>
      <c r="F306" s="41"/>
      <c r="G306" s="41">
        <f t="shared" si="175"/>
        <v>105983.50999999992</v>
      </c>
    </row>
    <row r="307" spans="1:7" ht="11.25" customHeight="1" x14ac:dyDescent="0.2">
      <c r="A307" s="40" t="s">
        <v>1027</v>
      </c>
      <c r="B307" s="40" t="s">
        <v>1587</v>
      </c>
      <c r="C307" s="40" t="s">
        <v>1888</v>
      </c>
      <c r="D307" s="40" t="str">
        <f t="shared" ref="D307" si="185">A307</f>
        <v>03.07.2018</v>
      </c>
      <c r="E307" s="41">
        <v>80</v>
      </c>
      <c r="F307" s="41"/>
      <c r="G307" s="41">
        <f t="shared" si="175"/>
        <v>105903.50999999992</v>
      </c>
    </row>
    <row r="308" spans="1:7" ht="11.25" customHeight="1" x14ac:dyDescent="0.2">
      <c r="A308" s="40" t="s">
        <v>1027</v>
      </c>
      <c r="B308" s="40" t="s">
        <v>1587</v>
      </c>
      <c r="C308" s="40" t="s">
        <v>1889</v>
      </c>
      <c r="D308" s="40" t="str">
        <f t="shared" ref="D308" si="186">A308</f>
        <v>03.07.2018</v>
      </c>
      <c r="E308" s="41">
        <v>4000</v>
      </c>
      <c r="F308" s="41"/>
      <c r="G308" s="41">
        <f t="shared" si="175"/>
        <v>101903.50999999992</v>
      </c>
    </row>
    <row r="309" spans="1:7" ht="11.25" customHeight="1" x14ac:dyDescent="0.2">
      <c r="A309" s="40" t="s">
        <v>1027</v>
      </c>
      <c r="B309" s="40" t="s">
        <v>1587</v>
      </c>
      <c r="C309" s="40" t="s">
        <v>1890</v>
      </c>
      <c r="D309" s="40" t="str">
        <f t="shared" ref="D309" si="187">A309</f>
        <v>03.07.2018</v>
      </c>
      <c r="E309" s="41">
        <v>80</v>
      </c>
      <c r="F309" s="41"/>
      <c r="G309" s="41">
        <f t="shared" si="175"/>
        <v>101823.50999999992</v>
      </c>
    </row>
    <row r="310" spans="1:7" ht="11.25" customHeight="1" x14ac:dyDescent="0.2">
      <c r="A310" s="40" t="s">
        <v>1027</v>
      </c>
      <c r="B310" s="40" t="s">
        <v>1587</v>
      </c>
      <c r="C310" s="40" t="s">
        <v>1891</v>
      </c>
      <c r="D310" s="40" t="str">
        <f t="shared" ref="D310" si="188">A310</f>
        <v>03.07.2018</v>
      </c>
      <c r="E310" s="41">
        <v>1750</v>
      </c>
      <c r="F310" s="41"/>
      <c r="G310" s="41">
        <f t="shared" si="175"/>
        <v>100073.50999999992</v>
      </c>
    </row>
    <row r="311" spans="1:7" ht="11.25" customHeight="1" x14ac:dyDescent="0.2">
      <c r="A311" s="40" t="s">
        <v>1027</v>
      </c>
      <c r="B311" s="40" t="s">
        <v>1587</v>
      </c>
      <c r="C311" s="40" t="s">
        <v>1892</v>
      </c>
      <c r="D311" s="40" t="str">
        <f t="shared" ref="D311" si="189">A311</f>
        <v>03.07.2018</v>
      </c>
      <c r="E311" s="41">
        <v>80</v>
      </c>
      <c r="F311" s="41"/>
      <c r="G311" s="41">
        <f t="shared" si="175"/>
        <v>99993.509999999922</v>
      </c>
    </row>
    <row r="312" spans="1:7" ht="11.25" customHeight="1" x14ac:dyDescent="0.2">
      <c r="A312" s="40" t="s">
        <v>1028</v>
      </c>
      <c r="B312" s="40" t="s">
        <v>1587</v>
      </c>
      <c r="C312" s="40" t="s">
        <v>1893</v>
      </c>
      <c r="D312" s="40" t="str">
        <f t="shared" ref="D312" si="190">A312</f>
        <v>04.07.2018</v>
      </c>
      <c r="E312" s="41">
        <v>3000</v>
      </c>
      <c r="F312" s="41"/>
      <c r="G312" s="41">
        <f t="shared" si="175"/>
        <v>96993.509999999922</v>
      </c>
    </row>
    <row r="313" spans="1:7" ht="11.25" customHeight="1" x14ac:dyDescent="0.2">
      <c r="A313" s="40" t="s">
        <v>1028</v>
      </c>
      <c r="B313" s="40" t="s">
        <v>1587</v>
      </c>
      <c r="C313" s="40" t="s">
        <v>1894</v>
      </c>
      <c r="D313" s="40" t="str">
        <f t="shared" ref="D313" si="191">A313</f>
        <v>04.07.2018</v>
      </c>
      <c r="E313" s="41">
        <v>80</v>
      </c>
      <c r="F313" s="41"/>
      <c r="G313" s="41">
        <f t="shared" si="175"/>
        <v>96913.509999999922</v>
      </c>
    </row>
    <row r="314" spans="1:7" ht="11.25" customHeight="1" x14ac:dyDescent="0.2">
      <c r="A314" s="40" t="s">
        <v>1028</v>
      </c>
      <c r="B314" s="40" t="s">
        <v>1587</v>
      </c>
      <c r="C314" s="40" t="s">
        <v>1895</v>
      </c>
      <c r="D314" s="40" t="str">
        <f t="shared" ref="D314" si="192">A314</f>
        <v>04.07.2018</v>
      </c>
      <c r="E314" s="41">
        <v>1000</v>
      </c>
      <c r="F314" s="41"/>
      <c r="G314" s="41">
        <f t="shared" si="175"/>
        <v>95913.509999999922</v>
      </c>
    </row>
    <row r="315" spans="1:7" ht="11.25" customHeight="1" x14ac:dyDescent="0.2">
      <c r="A315" s="40" t="s">
        <v>1028</v>
      </c>
      <c r="B315" s="40" t="s">
        <v>1587</v>
      </c>
      <c r="C315" s="40" t="s">
        <v>1896</v>
      </c>
      <c r="D315" s="40" t="str">
        <f t="shared" ref="D315" si="193">A315</f>
        <v>04.07.2018</v>
      </c>
      <c r="E315" s="41">
        <v>80</v>
      </c>
      <c r="F315" s="41"/>
      <c r="G315" s="41">
        <f t="shared" si="175"/>
        <v>95833.509999999922</v>
      </c>
    </row>
    <row r="316" spans="1:7" ht="11.25" customHeight="1" x14ac:dyDescent="0.2">
      <c r="A316" s="40" t="s">
        <v>1028</v>
      </c>
      <c r="B316" s="40" t="s">
        <v>1587</v>
      </c>
      <c r="C316" s="40" t="s">
        <v>1897</v>
      </c>
      <c r="D316" s="40" t="str">
        <f t="shared" ref="D316" si="194">A316</f>
        <v>04.07.2018</v>
      </c>
      <c r="E316" s="41"/>
      <c r="F316" s="41">
        <v>2710.15</v>
      </c>
      <c r="G316" s="41">
        <f t="shared" si="175"/>
        <v>98543.659999999916</v>
      </c>
    </row>
    <row r="317" spans="1:7" ht="11.25" customHeight="1" x14ac:dyDescent="0.2">
      <c r="A317" s="40" t="s">
        <v>1028</v>
      </c>
      <c r="B317" s="40" t="s">
        <v>1587</v>
      </c>
      <c r="C317" s="40" t="s">
        <v>1898</v>
      </c>
      <c r="D317" s="40" t="str">
        <f t="shared" ref="D317:D338" si="195">A317</f>
        <v>04.07.2018</v>
      </c>
      <c r="E317" s="41"/>
      <c r="F317" s="41">
        <v>1002.7</v>
      </c>
      <c r="G317" s="41">
        <f t="shared" si="175"/>
        <v>99546.359999999913</v>
      </c>
    </row>
    <row r="318" spans="1:7" ht="11.25" customHeight="1" x14ac:dyDescent="0.2">
      <c r="A318" s="40" t="s">
        <v>1028</v>
      </c>
      <c r="B318" s="40" t="s">
        <v>1587</v>
      </c>
      <c r="C318" s="40" t="s">
        <v>1899</v>
      </c>
      <c r="D318" s="40" t="str">
        <f t="shared" si="195"/>
        <v>04.07.2018</v>
      </c>
      <c r="E318" s="41">
        <v>3000</v>
      </c>
      <c r="F318" s="41"/>
      <c r="G318" s="41">
        <f t="shared" si="175"/>
        <v>96546.359999999913</v>
      </c>
    </row>
    <row r="319" spans="1:7" ht="11.25" customHeight="1" x14ac:dyDescent="0.2">
      <c r="A319" s="40" t="s">
        <v>1028</v>
      </c>
      <c r="B319" s="40" t="s">
        <v>1587</v>
      </c>
      <c r="C319" s="40" t="s">
        <v>1900</v>
      </c>
      <c r="D319" s="40" t="str">
        <f t="shared" si="195"/>
        <v>04.07.2018</v>
      </c>
      <c r="E319" s="41">
        <v>80</v>
      </c>
      <c r="F319" s="41"/>
      <c r="G319" s="41">
        <f t="shared" si="175"/>
        <v>96466.359999999913</v>
      </c>
    </row>
    <row r="320" spans="1:7" ht="11.25" customHeight="1" x14ac:dyDescent="0.2">
      <c r="A320" s="40" t="s">
        <v>1029</v>
      </c>
      <c r="B320" s="40" t="s">
        <v>1587</v>
      </c>
      <c r="C320" s="40" t="s">
        <v>1901</v>
      </c>
      <c r="D320" s="40" t="str">
        <f t="shared" si="195"/>
        <v>05.07.2018</v>
      </c>
      <c r="E320" s="41">
        <v>7885.53</v>
      </c>
      <c r="F320" s="41"/>
      <c r="G320" s="41">
        <f t="shared" si="175"/>
        <v>88580.829999999914</v>
      </c>
    </row>
    <row r="321" spans="1:7" ht="11.25" customHeight="1" x14ac:dyDescent="0.2">
      <c r="A321" s="40" t="s">
        <v>1029</v>
      </c>
      <c r="B321" s="40" t="s">
        <v>1587</v>
      </c>
      <c r="C321" s="40" t="s">
        <v>1902</v>
      </c>
      <c r="D321" s="40" t="str">
        <f t="shared" si="195"/>
        <v>05.07.2018</v>
      </c>
      <c r="E321" s="41">
        <v>80</v>
      </c>
      <c r="F321" s="41"/>
      <c r="G321" s="41">
        <f t="shared" si="175"/>
        <v>88500.829999999914</v>
      </c>
    </row>
    <row r="322" spans="1:7" ht="11.25" customHeight="1" x14ac:dyDescent="0.2">
      <c r="A322" s="40" t="s">
        <v>1029</v>
      </c>
      <c r="B322" s="40" t="s">
        <v>1587</v>
      </c>
      <c r="C322" s="40" t="s">
        <v>1903</v>
      </c>
      <c r="D322" s="40" t="str">
        <f t="shared" si="195"/>
        <v>05.07.2018</v>
      </c>
      <c r="E322" s="41">
        <v>13652</v>
      </c>
      <c r="F322" s="41"/>
      <c r="G322" s="41">
        <f t="shared" si="175"/>
        <v>74848.829999999914</v>
      </c>
    </row>
    <row r="323" spans="1:7" ht="11.25" customHeight="1" x14ac:dyDescent="0.2">
      <c r="A323" s="40" t="s">
        <v>1029</v>
      </c>
      <c r="B323" s="40" t="s">
        <v>1587</v>
      </c>
      <c r="C323" s="40" t="s">
        <v>1904</v>
      </c>
      <c r="D323" s="40" t="str">
        <f t="shared" si="195"/>
        <v>05.07.2018</v>
      </c>
      <c r="E323" s="41">
        <v>123.65</v>
      </c>
      <c r="F323" s="41"/>
      <c r="G323" s="41">
        <f t="shared" si="175"/>
        <v>74725.17999999992</v>
      </c>
    </row>
    <row r="324" spans="1:7" ht="11.25" customHeight="1" x14ac:dyDescent="0.2">
      <c r="A324" s="40" t="s">
        <v>1029</v>
      </c>
      <c r="B324" s="40" t="s">
        <v>1587</v>
      </c>
      <c r="C324" s="40" t="s">
        <v>1905</v>
      </c>
      <c r="D324" s="40" t="str">
        <f t="shared" si="195"/>
        <v>05.07.2018</v>
      </c>
      <c r="E324" s="41">
        <v>35000</v>
      </c>
      <c r="F324" s="41"/>
      <c r="G324" s="41">
        <f t="shared" si="175"/>
        <v>39725.17999999992</v>
      </c>
    </row>
    <row r="325" spans="1:7" ht="11.25" customHeight="1" x14ac:dyDescent="0.2">
      <c r="A325" s="40" t="s">
        <v>1029</v>
      </c>
      <c r="B325" s="40" t="s">
        <v>1587</v>
      </c>
      <c r="C325" s="40" t="s">
        <v>1906</v>
      </c>
      <c r="D325" s="40" t="str">
        <f t="shared" si="195"/>
        <v>05.07.2018</v>
      </c>
      <c r="E325" s="41">
        <v>164.11</v>
      </c>
      <c r="F325" s="41"/>
      <c r="G325" s="41">
        <f t="shared" si="175"/>
        <v>39561.06999999992</v>
      </c>
    </row>
    <row r="326" spans="1:7" ht="11.25" customHeight="1" x14ac:dyDescent="0.2">
      <c r="A326" s="40" t="s">
        <v>1030</v>
      </c>
      <c r="B326" s="40" t="s">
        <v>1587</v>
      </c>
      <c r="C326" s="40" t="s">
        <v>1907</v>
      </c>
      <c r="D326" s="40" t="str">
        <f t="shared" si="195"/>
        <v>06.07.2018</v>
      </c>
      <c r="E326" s="41"/>
      <c r="F326" s="41">
        <f>1320.3
-12</f>
        <v>1308.3</v>
      </c>
      <c r="G326" s="41">
        <f t="shared" si="175"/>
        <v>40869.369999999923</v>
      </c>
    </row>
    <row r="327" spans="1:7" ht="11.25" customHeight="1" x14ac:dyDescent="0.2">
      <c r="A327" s="40" t="s">
        <v>1030</v>
      </c>
      <c r="B327" s="40" t="s">
        <v>1587</v>
      </c>
      <c r="C327" s="40" t="s">
        <v>1908</v>
      </c>
      <c r="D327" s="40" t="str">
        <f t="shared" si="195"/>
        <v>06.07.2018</v>
      </c>
      <c r="E327" s="41"/>
      <c r="F327" s="41">
        <v>840</v>
      </c>
      <c r="G327" s="41">
        <f t="shared" si="175"/>
        <v>41709.369999999923</v>
      </c>
    </row>
    <row r="328" spans="1:7" ht="11.25" customHeight="1" x14ac:dyDescent="0.2">
      <c r="A328" s="40" t="s">
        <v>1031</v>
      </c>
      <c r="B328" s="40" t="s">
        <v>1587</v>
      </c>
      <c r="C328" s="40" t="s">
        <v>1909</v>
      </c>
      <c r="D328" s="40" t="str">
        <f t="shared" si="195"/>
        <v>09.07.2018</v>
      </c>
      <c r="E328" s="41"/>
      <c r="F328" s="41">
        <v>2996.48</v>
      </c>
      <c r="G328" s="41">
        <f t="shared" si="175"/>
        <v>44705.849999999926</v>
      </c>
    </row>
    <row r="329" spans="1:7" ht="11.25" customHeight="1" x14ac:dyDescent="0.2">
      <c r="A329" s="40" t="s">
        <v>1031</v>
      </c>
      <c r="B329" s="40" t="s">
        <v>1587</v>
      </c>
      <c r="C329" s="40" t="s">
        <v>1910</v>
      </c>
      <c r="D329" s="40" t="str">
        <f t="shared" si="195"/>
        <v>09.07.2018</v>
      </c>
      <c r="E329" s="41">
        <v>10000</v>
      </c>
      <c r="F329" s="41"/>
      <c r="G329" s="41">
        <f t="shared" ref="G329:G360" si="196">G328-E329+F329</f>
        <v>34705.849999999926</v>
      </c>
    </row>
    <row r="330" spans="1:7" ht="11.25" customHeight="1" x14ac:dyDescent="0.2">
      <c r="A330" s="40" t="s">
        <v>1031</v>
      </c>
      <c r="B330" s="40" t="s">
        <v>1587</v>
      </c>
      <c r="C330" s="40" t="s">
        <v>1911</v>
      </c>
      <c r="D330" s="40" t="str">
        <f t="shared" si="195"/>
        <v>09.07.2018</v>
      </c>
      <c r="E330" s="41">
        <v>80</v>
      </c>
      <c r="F330" s="41"/>
      <c r="G330" s="41">
        <f t="shared" si="196"/>
        <v>34625.849999999926</v>
      </c>
    </row>
    <row r="331" spans="1:7" ht="11.25" customHeight="1" x14ac:dyDescent="0.2">
      <c r="A331" s="40" t="s">
        <v>1031</v>
      </c>
      <c r="B331" s="40" t="s">
        <v>1587</v>
      </c>
      <c r="C331" s="40" t="s">
        <v>1912</v>
      </c>
      <c r="D331" s="40" t="str">
        <f t="shared" si="195"/>
        <v>09.07.2018</v>
      </c>
      <c r="E331" s="41"/>
      <c r="F331" s="41">
        <f>312.8
-3.5
-25</f>
        <v>284.3</v>
      </c>
      <c r="G331" s="41">
        <f t="shared" si="196"/>
        <v>34910.149999999929</v>
      </c>
    </row>
    <row r="332" spans="1:7" ht="11.25" customHeight="1" x14ac:dyDescent="0.2">
      <c r="A332" s="40" t="s">
        <v>1032</v>
      </c>
      <c r="B332" s="40" t="s">
        <v>1587</v>
      </c>
      <c r="C332" s="40" t="s">
        <v>1913</v>
      </c>
      <c r="D332" s="40" t="str">
        <f t="shared" si="195"/>
        <v>10.07.2018</v>
      </c>
      <c r="E332" s="41"/>
      <c r="F332" s="41">
        <v>5271.11</v>
      </c>
      <c r="G332" s="41">
        <f t="shared" si="196"/>
        <v>40181.259999999929</v>
      </c>
    </row>
    <row r="333" spans="1:7" ht="11.25" customHeight="1" x14ac:dyDescent="0.2">
      <c r="A333" s="40" t="s">
        <v>1032</v>
      </c>
      <c r="B333" s="40" t="s">
        <v>1587</v>
      </c>
      <c r="C333" s="40" t="s">
        <v>1914</v>
      </c>
      <c r="D333" s="40" t="str">
        <f t="shared" si="195"/>
        <v>10.07.2018</v>
      </c>
      <c r="E333" s="41"/>
      <c r="F333" s="41">
        <f>1149.58
-3.5
-8</f>
        <v>1138.08</v>
      </c>
      <c r="G333" s="41">
        <f t="shared" si="196"/>
        <v>41319.339999999931</v>
      </c>
    </row>
    <row r="334" spans="1:7" ht="11.25" customHeight="1" x14ac:dyDescent="0.2">
      <c r="A334" s="40" t="s">
        <v>1032</v>
      </c>
      <c r="B334" s="40" t="s">
        <v>1587</v>
      </c>
      <c r="C334" s="40" t="s">
        <v>1915</v>
      </c>
      <c r="D334" s="40" t="str">
        <f t="shared" si="195"/>
        <v>10.07.2018</v>
      </c>
      <c r="E334" s="41"/>
      <c r="F334" s="41">
        <f>431.09
-3.5
-28.61</f>
        <v>398.97999999999996</v>
      </c>
      <c r="G334" s="41">
        <f t="shared" si="196"/>
        <v>41718.319999999934</v>
      </c>
    </row>
    <row r="335" spans="1:7" ht="11.25" customHeight="1" x14ac:dyDescent="0.2">
      <c r="A335" s="40" t="s">
        <v>1032</v>
      </c>
      <c r="B335" s="40" t="s">
        <v>1587</v>
      </c>
      <c r="C335" s="40" t="s">
        <v>1916</v>
      </c>
      <c r="D335" s="40" t="str">
        <f t="shared" si="195"/>
        <v>10.07.2018</v>
      </c>
      <c r="E335" s="41">
        <v>11570</v>
      </c>
      <c r="F335" s="41"/>
      <c r="G335" s="41">
        <f t="shared" si="196"/>
        <v>30148.319999999934</v>
      </c>
    </row>
    <row r="336" spans="1:7" ht="11.25" customHeight="1" x14ac:dyDescent="0.2">
      <c r="A336" s="40" t="s">
        <v>1032</v>
      </c>
      <c r="B336" s="40" t="s">
        <v>1587</v>
      </c>
      <c r="C336" s="40" t="s">
        <v>1917</v>
      </c>
      <c r="D336" s="40" t="str">
        <f t="shared" si="195"/>
        <v>10.07.2018</v>
      </c>
      <c r="E336" s="41">
        <v>118.67</v>
      </c>
      <c r="F336" s="41"/>
      <c r="G336" s="41">
        <f t="shared" si="196"/>
        <v>30029.649999999936</v>
      </c>
    </row>
    <row r="337" spans="1:7" ht="11.25" customHeight="1" x14ac:dyDescent="0.2">
      <c r="A337" s="40" t="s">
        <v>1033</v>
      </c>
      <c r="B337" s="40" t="s">
        <v>1587</v>
      </c>
      <c r="C337" s="40" t="s">
        <v>1918</v>
      </c>
      <c r="D337" s="40" t="str">
        <f t="shared" si="195"/>
        <v>11.07.2018</v>
      </c>
      <c r="E337" s="41"/>
      <c r="F337" s="41">
        <v>2212.48</v>
      </c>
      <c r="G337" s="41">
        <f t="shared" si="196"/>
        <v>32242.129999999936</v>
      </c>
    </row>
    <row r="338" spans="1:7" ht="11.25" customHeight="1" x14ac:dyDescent="0.2">
      <c r="A338" s="40" t="s">
        <v>1033</v>
      </c>
      <c r="B338" s="40" t="s">
        <v>1587</v>
      </c>
      <c r="C338" s="40" t="s">
        <v>1919</v>
      </c>
      <c r="D338" s="40" t="str">
        <f t="shared" si="195"/>
        <v>11.07.2018</v>
      </c>
      <c r="E338" s="41"/>
      <c r="F338" s="41">
        <v>695.53</v>
      </c>
      <c r="G338" s="41">
        <f t="shared" si="196"/>
        <v>32937.659999999938</v>
      </c>
    </row>
    <row r="339" spans="1:7" ht="11.25" customHeight="1" x14ac:dyDescent="0.2">
      <c r="A339" s="40" t="s">
        <v>1033</v>
      </c>
      <c r="B339" s="40" t="s">
        <v>1587</v>
      </c>
      <c r="C339" s="40" t="s">
        <v>1920</v>
      </c>
      <c r="D339" s="40" t="str">
        <f t="shared" ref="D339:D360" si="197">A339</f>
        <v>11.07.2018</v>
      </c>
      <c r="E339" s="41"/>
      <c r="F339" s="41">
        <v>3276.55</v>
      </c>
      <c r="G339" s="41">
        <f t="shared" si="196"/>
        <v>36214.209999999941</v>
      </c>
    </row>
    <row r="340" spans="1:7" ht="11.25" customHeight="1" x14ac:dyDescent="0.2">
      <c r="A340" s="40" t="s">
        <v>1034</v>
      </c>
      <c r="B340" s="40" t="s">
        <v>1587</v>
      </c>
      <c r="C340" s="40" t="s">
        <v>1921</v>
      </c>
      <c r="D340" s="40" t="str">
        <f t="shared" si="197"/>
        <v>12.07.2018</v>
      </c>
      <c r="E340" s="41"/>
      <c r="F340" s="41">
        <v>24115.78</v>
      </c>
      <c r="G340" s="41">
        <f t="shared" si="196"/>
        <v>60329.98999999994</v>
      </c>
    </row>
    <row r="341" spans="1:7" ht="11.25" customHeight="1" x14ac:dyDescent="0.2">
      <c r="A341" s="40" t="s">
        <v>1034</v>
      </c>
      <c r="B341" s="40" t="s">
        <v>1587</v>
      </c>
      <c r="C341" s="40" t="s">
        <v>1922</v>
      </c>
      <c r="D341" s="40" t="str">
        <f t="shared" si="197"/>
        <v>12.07.2018</v>
      </c>
      <c r="E341" s="41"/>
      <c r="F341" s="41">
        <f>1538.86
-12
-30</f>
        <v>1496.86</v>
      </c>
      <c r="G341" s="41">
        <f t="shared" si="196"/>
        <v>61826.84999999994</v>
      </c>
    </row>
    <row r="342" spans="1:7" ht="11.25" customHeight="1" x14ac:dyDescent="0.2">
      <c r="A342" s="40" t="s">
        <v>1034</v>
      </c>
      <c r="B342" s="40" t="s">
        <v>1587</v>
      </c>
      <c r="C342" s="40" t="s">
        <v>1923</v>
      </c>
      <c r="D342" s="40" t="str">
        <f t="shared" si="197"/>
        <v>12.07.2018</v>
      </c>
      <c r="E342" s="41"/>
      <c r="F342" s="41">
        <f>18658.25
-24
-35</f>
        <v>18599.25</v>
      </c>
      <c r="G342" s="41">
        <f t="shared" si="196"/>
        <v>80426.099999999948</v>
      </c>
    </row>
    <row r="343" spans="1:7" ht="11.25" customHeight="1" x14ac:dyDescent="0.2">
      <c r="A343" s="40" t="s">
        <v>1035</v>
      </c>
      <c r="B343" s="40" t="s">
        <v>1587</v>
      </c>
      <c r="C343" s="40" t="s">
        <v>1924</v>
      </c>
      <c r="D343" s="40" t="str">
        <f t="shared" si="197"/>
        <v>13.07.2018</v>
      </c>
      <c r="E343" s="41"/>
      <c r="F343" s="41">
        <v>1563.88</v>
      </c>
      <c r="G343" s="41">
        <f t="shared" si="196"/>
        <v>81989.979999999952</v>
      </c>
    </row>
    <row r="344" spans="1:7" ht="11.25" customHeight="1" x14ac:dyDescent="0.2">
      <c r="A344" s="40" t="s">
        <v>1035</v>
      </c>
      <c r="B344" s="40" t="s">
        <v>1587</v>
      </c>
      <c r="C344" s="40" t="s">
        <v>1925</v>
      </c>
      <c r="D344" s="40" t="str">
        <f t="shared" si="197"/>
        <v>13.07.2018</v>
      </c>
      <c r="E344" s="41"/>
      <c r="F344" s="41">
        <v>56771.040000000001</v>
      </c>
      <c r="G344" s="41">
        <f t="shared" si="196"/>
        <v>138761.01999999996</v>
      </c>
    </row>
    <row r="345" spans="1:7" ht="11.25" customHeight="1" x14ac:dyDescent="0.2">
      <c r="A345" s="40" t="s">
        <v>1035</v>
      </c>
      <c r="B345" s="40" t="s">
        <v>1587</v>
      </c>
      <c r="C345" s="40" t="s">
        <v>1926</v>
      </c>
      <c r="D345" s="40" t="str">
        <f t="shared" si="197"/>
        <v>13.07.2018</v>
      </c>
      <c r="E345" s="41">
        <v>30000</v>
      </c>
      <c r="F345" s="41"/>
      <c r="G345" s="41">
        <f t="shared" si="196"/>
        <v>108761.01999999996</v>
      </c>
    </row>
    <row r="346" spans="1:7" ht="11.25" customHeight="1" x14ac:dyDescent="0.2">
      <c r="A346" s="40" t="s">
        <v>1035</v>
      </c>
      <c r="B346" s="40" t="s">
        <v>1587</v>
      </c>
      <c r="C346" s="40" t="s">
        <v>1927</v>
      </c>
      <c r="D346" s="40" t="str">
        <f t="shared" si="197"/>
        <v>13.07.2018</v>
      </c>
      <c r="E346" s="41">
        <v>123.89</v>
      </c>
      <c r="F346" s="41"/>
      <c r="G346" s="41">
        <f t="shared" si="196"/>
        <v>108637.12999999996</v>
      </c>
    </row>
    <row r="347" spans="1:7" ht="11.25" customHeight="1" x14ac:dyDescent="0.2">
      <c r="A347" s="40" t="s">
        <v>1035</v>
      </c>
      <c r="B347" s="40" t="s">
        <v>1587</v>
      </c>
      <c r="C347" s="40" t="s">
        <v>1928</v>
      </c>
      <c r="D347" s="40" t="str">
        <f t="shared" si="197"/>
        <v>13.07.2018</v>
      </c>
      <c r="E347" s="41">
        <v>5000</v>
      </c>
      <c r="F347" s="41"/>
      <c r="G347" s="41">
        <f t="shared" si="196"/>
        <v>103637.12999999996</v>
      </c>
    </row>
    <row r="348" spans="1:7" ht="11.25" customHeight="1" x14ac:dyDescent="0.2">
      <c r="A348" s="40" t="s">
        <v>1035</v>
      </c>
      <c r="B348" s="40" t="s">
        <v>1587</v>
      </c>
      <c r="C348" s="40" t="s">
        <v>1929</v>
      </c>
      <c r="D348" s="40" t="str">
        <f t="shared" si="197"/>
        <v>13.07.2018</v>
      </c>
      <c r="E348" s="41">
        <v>80</v>
      </c>
      <c r="F348" s="41"/>
      <c r="G348" s="41">
        <f t="shared" si="196"/>
        <v>103557.12999999996</v>
      </c>
    </row>
    <row r="349" spans="1:7" ht="11.25" customHeight="1" x14ac:dyDescent="0.2">
      <c r="A349" s="40" t="s">
        <v>1035</v>
      </c>
      <c r="B349" s="40" t="s">
        <v>1587</v>
      </c>
      <c r="C349" s="40" t="s">
        <v>1930</v>
      </c>
      <c r="D349" s="40" t="str">
        <f t="shared" si="197"/>
        <v>13.07.2018</v>
      </c>
      <c r="E349" s="41">
        <v>8680</v>
      </c>
      <c r="F349" s="41"/>
      <c r="G349" s="41">
        <f t="shared" si="196"/>
        <v>94877.129999999961</v>
      </c>
    </row>
    <row r="350" spans="1:7" ht="11.25" customHeight="1" x14ac:dyDescent="0.2">
      <c r="A350" s="40" t="s">
        <v>1035</v>
      </c>
      <c r="B350" s="40" t="s">
        <v>1587</v>
      </c>
      <c r="C350" s="40" t="s">
        <v>1931</v>
      </c>
      <c r="D350" s="40" t="str">
        <f t="shared" si="197"/>
        <v>13.07.2018</v>
      </c>
      <c r="E350" s="41">
        <v>118.12</v>
      </c>
      <c r="F350" s="41"/>
      <c r="G350" s="41">
        <f t="shared" si="196"/>
        <v>94759.009999999966</v>
      </c>
    </row>
    <row r="351" spans="1:7" ht="11.25" customHeight="1" x14ac:dyDescent="0.2">
      <c r="A351" s="40" t="s">
        <v>1035</v>
      </c>
      <c r="B351" s="40" t="s">
        <v>1587</v>
      </c>
      <c r="C351" s="40" t="s">
        <v>1932</v>
      </c>
      <c r="D351" s="40" t="str">
        <f t="shared" si="197"/>
        <v>13.07.2018</v>
      </c>
      <c r="E351" s="41">
        <v>30000</v>
      </c>
      <c r="F351" s="41"/>
      <c r="G351" s="41">
        <f t="shared" si="196"/>
        <v>64759.009999999966</v>
      </c>
    </row>
    <row r="352" spans="1:7" ht="11.25" customHeight="1" x14ac:dyDescent="0.2">
      <c r="A352" s="40" t="s">
        <v>1035</v>
      </c>
      <c r="B352" s="40" t="s">
        <v>1587</v>
      </c>
      <c r="C352" s="40" t="s">
        <v>1933</v>
      </c>
      <c r="D352" s="40" t="str">
        <f t="shared" si="197"/>
        <v>13.07.2018</v>
      </c>
      <c r="E352" s="41">
        <v>123.89</v>
      </c>
      <c r="F352" s="41"/>
      <c r="G352" s="41">
        <f t="shared" si="196"/>
        <v>64635.119999999966</v>
      </c>
    </row>
    <row r="353" spans="1:7" ht="11.25" customHeight="1" x14ac:dyDescent="0.2">
      <c r="A353" s="40" t="s">
        <v>1035</v>
      </c>
      <c r="B353" s="40" t="s">
        <v>1587</v>
      </c>
      <c r="C353" s="40" t="s">
        <v>1934</v>
      </c>
      <c r="D353" s="40" t="str">
        <f t="shared" si="197"/>
        <v>13.07.2018</v>
      </c>
      <c r="E353" s="41"/>
      <c r="F353" s="41">
        <v>69223.789999999994</v>
      </c>
      <c r="G353" s="41">
        <f t="shared" si="196"/>
        <v>133858.90999999997</v>
      </c>
    </row>
    <row r="354" spans="1:7" ht="11.25" customHeight="1" x14ac:dyDescent="0.2">
      <c r="A354" s="40" t="s">
        <v>1035</v>
      </c>
      <c r="B354" s="40" t="s">
        <v>1587</v>
      </c>
      <c r="C354" s="40" t="s">
        <v>1935</v>
      </c>
      <c r="D354" s="40" t="str">
        <f t="shared" si="197"/>
        <v>13.07.2018</v>
      </c>
      <c r="E354" s="41">
        <v>266</v>
      </c>
      <c r="F354" s="41"/>
      <c r="G354" s="41">
        <f t="shared" si="196"/>
        <v>133592.90999999997</v>
      </c>
    </row>
    <row r="355" spans="1:7" ht="11.25" customHeight="1" x14ac:dyDescent="0.2">
      <c r="A355" s="40" t="s">
        <v>1036</v>
      </c>
      <c r="B355" s="40" t="s">
        <v>1587</v>
      </c>
      <c r="C355" s="40" t="s">
        <v>1936</v>
      </c>
      <c r="D355" s="40" t="str">
        <f t="shared" si="197"/>
        <v>16.07.2018</v>
      </c>
      <c r="E355" s="41"/>
      <c r="F355" s="41">
        <v>3302.77</v>
      </c>
      <c r="G355" s="41">
        <f t="shared" si="196"/>
        <v>136895.67999999996</v>
      </c>
    </row>
    <row r="356" spans="1:7" ht="11.25" customHeight="1" x14ac:dyDescent="0.2">
      <c r="A356" s="40" t="s">
        <v>1036</v>
      </c>
      <c r="B356" s="40" t="s">
        <v>1587</v>
      </c>
      <c r="C356" s="40" t="s">
        <v>1937</v>
      </c>
      <c r="D356" s="40" t="str">
        <f t="shared" si="197"/>
        <v>16.07.2018</v>
      </c>
      <c r="E356" s="41"/>
      <c r="F356" s="41">
        <v>2337.2399999999998</v>
      </c>
      <c r="G356" s="41">
        <f t="shared" si="196"/>
        <v>139232.91999999995</v>
      </c>
    </row>
    <row r="357" spans="1:7" ht="11.25" customHeight="1" x14ac:dyDescent="0.2">
      <c r="A357" s="40" t="s">
        <v>1036</v>
      </c>
      <c r="B357" s="40" t="s">
        <v>1587</v>
      </c>
      <c r="C357" s="40" t="s">
        <v>1938</v>
      </c>
      <c r="D357" s="40" t="str">
        <f t="shared" si="197"/>
        <v>16.07.2018</v>
      </c>
      <c r="E357" s="41"/>
      <c r="F357" s="41">
        <v>1090.6099999999999</v>
      </c>
      <c r="G357" s="41">
        <f t="shared" si="196"/>
        <v>140323.52999999994</v>
      </c>
    </row>
    <row r="358" spans="1:7" ht="11.25" customHeight="1" x14ac:dyDescent="0.2">
      <c r="A358" s="40" t="s">
        <v>1036</v>
      </c>
      <c r="B358" s="40" t="s">
        <v>1587</v>
      </c>
      <c r="C358" s="40" t="s">
        <v>1939</v>
      </c>
      <c r="D358" s="40" t="str">
        <f t="shared" si="197"/>
        <v>16.07.2018</v>
      </c>
      <c r="E358" s="41"/>
      <c r="F358" s="41">
        <v>3198.97</v>
      </c>
      <c r="G358" s="41">
        <f t="shared" si="196"/>
        <v>143522.49999999994</v>
      </c>
    </row>
    <row r="359" spans="1:7" ht="11.25" customHeight="1" x14ac:dyDescent="0.2">
      <c r="A359" s="40" t="s">
        <v>1037</v>
      </c>
      <c r="B359" s="40" t="s">
        <v>1587</v>
      </c>
      <c r="C359" s="40" t="s">
        <v>1940</v>
      </c>
      <c r="D359" s="40" t="str">
        <f t="shared" si="197"/>
        <v>17.07.2018</v>
      </c>
      <c r="E359" s="41">
        <v>1045</v>
      </c>
      <c r="F359" s="41"/>
      <c r="G359" s="41">
        <f t="shared" si="196"/>
        <v>142477.49999999994</v>
      </c>
    </row>
    <row r="360" spans="1:7" ht="11.25" customHeight="1" x14ac:dyDescent="0.2">
      <c r="A360" s="40" t="s">
        <v>1037</v>
      </c>
      <c r="B360" s="40" t="s">
        <v>1587</v>
      </c>
      <c r="C360" s="40" t="s">
        <v>1941</v>
      </c>
      <c r="D360" s="40" t="str">
        <f t="shared" si="197"/>
        <v>17.07.2018</v>
      </c>
      <c r="E360" s="41">
        <v>80</v>
      </c>
      <c r="F360" s="41"/>
      <c r="G360" s="41">
        <f t="shared" si="196"/>
        <v>142397.49999999994</v>
      </c>
    </row>
    <row r="361" spans="1:7" ht="11.25" customHeight="1" x14ac:dyDescent="0.2">
      <c r="A361" s="40" t="s">
        <v>1037</v>
      </c>
      <c r="B361" s="40" t="s">
        <v>1587</v>
      </c>
      <c r="C361" s="40" t="s">
        <v>1942</v>
      </c>
      <c r="D361" s="40" t="str">
        <f t="shared" ref="D361:D382" si="198">A361</f>
        <v>17.07.2018</v>
      </c>
      <c r="E361" s="41"/>
      <c r="F361" s="41">
        <v>1993.01</v>
      </c>
      <c r="G361" s="41">
        <f t="shared" ref="G361:G392" si="199">G360-E361+F361</f>
        <v>144390.50999999995</v>
      </c>
    </row>
    <row r="362" spans="1:7" ht="11.25" customHeight="1" x14ac:dyDescent="0.2">
      <c r="A362" s="40" t="s">
        <v>1037</v>
      </c>
      <c r="B362" s="40" t="s">
        <v>1587</v>
      </c>
      <c r="C362" s="40" t="s">
        <v>1943</v>
      </c>
      <c r="D362" s="40" t="str">
        <f t="shared" si="198"/>
        <v>17.07.2018</v>
      </c>
      <c r="E362" s="41"/>
      <c r="F362" s="41">
        <v>1551.22</v>
      </c>
      <c r="G362" s="41">
        <f t="shared" si="199"/>
        <v>145941.72999999995</v>
      </c>
    </row>
    <row r="363" spans="1:7" ht="11.25" customHeight="1" x14ac:dyDescent="0.2">
      <c r="A363" s="40" t="s">
        <v>1038</v>
      </c>
      <c r="B363" s="40" t="s">
        <v>1587</v>
      </c>
      <c r="C363" s="40" t="s">
        <v>1944</v>
      </c>
      <c r="D363" s="40" t="str">
        <f t="shared" si="198"/>
        <v>18.07.2018</v>
      </c>
      <c r="E363" s="41"/>
      <c r="F363" s="41">
        <v>1647.68</v>
      </c>
      <c r="G363" s="41">
        <f t="shared" si="199"/>
        <v>147589.40999999995</v>
      </c>
    </row>
    <row r="364" spans="1:7" ht="11.25" customHeight="1" x14ac:dyDescent="0.2">
      <c r="A364" s="40" t="s">
        <v>1038</v>
      </c>
      <c r="B364" s="40" t="s">
        <v>1587</v>
      </c>
      <c r="C364" s="40" t="s">
        <v>1945</v>
      </c>
      <c r="D364" s="40" t="str">
        <f>A364</f>
        <v>18.07.2018</v>
      </c>
      <c r="E364" s="41"/>
      <c r="F364" s="41">
        <v>13197.69</v>
      </c>
      <c r="G364" s="41">
        <f t="shared" si="199"/>
        <v>160787.09999999995</v>
      </c>
    </row>
    <row r="365" spans="1:7" ht="11.25" customHeight="1" x14ac:dyDescent="0.2">
      <c r="A365" s="40" t="s">
        <v>1038</v>
      </c>
      <c r="B365" s="40" t="s">
        <v>1587</v>
      </c>
      <c r="C365" s="40" t="s">
        <v>1946</v>
      </c>
      <c r="D365" s="40" t="str">
        <f t="shared" si="198"/>
        <v>18.07.2018</v>
      </c>
      <c r="E365" s="41"/>
      <c r="F365" s="41">
        <v>9619.83</v>
      </c>
      <c r="G365" s="41">
        <f t="shared" si="199"/>
        <v>170406.92999999993</v>
      </c>
    </row>
    <row r="366" spans="1:7" ht="11.25" customHeight="1" x14ac:dyDescent="0.2">
      <c r="A366" s="40" t="s">
        <v>1039</v>
      </c>
      <c r="B366" s="40" t="s">
        <v>1587</v>
      </c>
      <c r="C366" s="40" t="s">
        <v>1947</v>
      </c>
      <c r="D366" s="40" t="str">
        <f t="shared" si="198"/>
        <v>19.07.2018</v>
      </c>
      <c r="E366" s="41">
        <v>10000</v>
      </c>
      <c r="F366" s="41"/>
      <c r="G366" s="41">
        <f t="shared" si="199"/>
        <v>160406.92999999993</v>
      </c>
    </row>
    <row r="367" spans="1:7" ht="11.25" customHeight="1" x14ac:dyDescent="0.2">
      <c r="A367" s="40" t="s">
        <v>1039</v>
      </c>
      <c r="B367" s="40" t="s">
        <v>1587</v>
      </c>
      <c r="C367" s="40" t="s">
        <v>1948</v>
      </c>
      <c r="D367" s="40" t="str">
        <f t="shared" si="198"/>
        <v>19.07.2018</v>
      </c>
      <c r="E367" s="41">
        <v>80</v>
      </c>
      <c r="F367" s="41"/>
      <c r="G367" s="41">
        <f t="shared" si="199"/>
        <v>160326.92999999993</v>
      </c>
    </row>
    <row r="368" spans="1:7" ht="11.25" customHeight="1" x14ac:dyDescent="0.2">
      <c r="A368" s="40" t="s">
        <v>1039</v>
      </c>
      <c r="B368" s="40" t="s">
        <v>1587</v>
      </c>
      <c r="C368" s="40" t="s">
        <v>1949</v>
      </c>
      <c r="D368" s="40" t="str">
        <f t="shared" si="198"/>
        <v>19.07.2018</v>
      </c>
      <c r="E368" s="41">
        <v>8000</v>
      </c>
      <c r="F368" s="41"/>
      <c r="G368" s="41">
        <f t="shared" si="199"/>
        <v>152326.92999999993</v>
      </c>
    </row>
    <row r="369" spans="1:7" ht="11.25" customHeight="1" x14ac:dyDescent="0.2">
      <c r="A369" s="40" t="s">
        <v>1039</v>
      </c>
      <c r="B369" s="40" t="s">
        <v>1587</v>
      </c>
      <c r="C369" s="40" t="s">
        <v>1950</v>
      </c>
      <c r="D369" s="40" t="str">
        <f t="shared" si="198"/>
        <v>19.07.2018</v>
      </c>
      <c r="E369" s="41">
        <v>80</v>
      </c>
      <c r="F369" s="41"/>
      <c r="G369" s="41">
        <f t="shared" si="199"/>
        <v>152246.92999999993</v>
      </c>
    </row>
    <row r="370" spans="1:7" ht="11.25" customHeight="1" x14ac:dyDescent="0.2">
      <c r="A370" s="40" t="s">
        <v>1040</v>
      </c>
      <c r="B370" s="40" t="s">
        <v>1587</v>
      </c>
      <c r="C370" s="40" t="s">
        <v>1951</v>
      </c>
      <c r="D370" s="40" t="str">
        <f t="shared" si="198"/>
        <v>20.07.2018</v>
      </c>
      <c r="E370" s="41"/>
      <c r="F370" s="41">
        <v>2869.04</v>
      </c>
      <c r="G370" s="41">
        <f t="shared" si="199"/>
        <v>155115.96999999994</v>
      </c>
    </row>
    <row r="371" spans="1:7" ht="11.25" customHeight="1" x14ac:dyDescent="0.2">
      <c r="A371" s="40" t="s">
        <v>1040</v>
      </c>
      <c r="B371" s="40" t="s">
        <v>1587</v>
      </c>
      <c r="C371" s="40" t="s">
        <v>1952</v>
      </c>
      <c r="D371" s="40" t="str">
        <f t="shared" si="198"/>
        <v>20.07.2018</v>
      </c>
      <c r="E371" s="41"/>
      <c r="F371" s="41">
        <f>20000
-17.58</f>
        <v>19982.419999999998</v>
      </c>
      <c r="G371" s="41">
        <f t="shared" si="199"/>
        <v>175098.38999999996</v>
      </c>
    </row>
    <row r="372" spans="1:7" ht="11.25" customHeight="1" x14ac:dyDescent="0.2">
      <c r="A372" s="40" t="s">
        <v>1041</v>
      </c>
      <c r="B372" s="40" t="s">
        <v>1587</v>
      </c>
      <c r="C372" s="40" t="s">
        <v>1953</v>
      </c>
      <c r="D372" s="40" t="str">
        <f t="shared" si="198"/>
        <v>23.07.2018</v>
      </c>
      <c r="E372" s="41"/>
      <c r="F372" s="41">
        <f>1844.44
-12
-8</f>
        <v>1824.44</v>
      </c>
      <c r="G372" s="41">
        <f t="shared" si="199"/>
        <v>176922.82999999996</v>
      </c>
    </row>
    <row r="373" spans="1:7" ht="11.25" customHeight="1" x14ac:dyDescent="0.2">
      <c r="A373" s="40" t="s">
        <v>1041</v>
      </c>
      <c r="B373" s="40" t="s">
        <v>1587</v>
      </c>
      <c r="C373" s="40" t="s">
        <v>1954</v>
      </c>
      <c r="D373" s="40" t="str">
        <f t="shared" si="198"/>
        <v>23.07.2018</v>
      </c>
      <c r="E373" s="41"/>
      <c r="F373" s="41">
        <v>1054.68</v>
      </c>
      <c r="G373" s="41">
        <f t="shared" si="199"/>
        <v>177977.50999999995</v>
      </c>
    </row>
    <row r="374" spans="1:7" ht="11.25" customHeight="1" x14ac:dyDescent="0.2">
      <c r="A374" s="40" t="s">
        <v>1041</v>
      </c>
      <c r="B374" s="40" t="s">
        <v>1587</v>
      </c>
      <c r="C374" s="40" t="s">
        <v>1955</v>
      </c>
      <c r="D374" s="40" t="str">
        <f t="shared" si="198"/>
        <v>23.07.2018</v>
      </c>
      <c r="E374" s="41"/>
      <c r="F374" s="41">
        <v>17662.46</v>
      </c>
      <c r="G374" s="41">
        <f t="shared" si="199"/>
        <v>195639.96999999994</v>
      </c>
    </row>
    <row r="375" spans="1:7" ht="11.25" customHeight="1" x14ac:dyDescent="0.2">
      <c r="A375" s="40" t="s">
        <v>1041</v>
      </c>
      <c r="B375" s="40" t="s">
        <v>1587</v>
      </c>
      <c r="C375" s="40" t="s">
        <v>1956</v>
      </c>
      <c r="D375" s="40" t="str">
        <f t="shared" si="198"/>
        <v>23.07.2018</v>
      </c>
      <c r="E375" s="41"/>
      <c r="F375" s="41">
        <v>5386.8</v>
      </c>
      <c r="G375" s="41">
        <f t="shared" si="199"/>
        <v>201026.76999999993</v>
      </c>
    </row>
    <row r="376" spans="1:7" ht="11.25" customHeight="1" x14ac:dyDescent="0.2">
      <c r="A376" s="40" t="s">
        <v>1041</v>
      </c>
      <c r="B376" s="40" t="s">
        <v>1587</v>
      </c>
      <c r="C376" s="40" t="s">
        <v>1957</v>
      </c>
      <c r="D376" s="40" t="str">
        <f t="shared" si="198"/>
        <v>23.07.2018</v>
      </c>
      <c r="E376" s="41"/>
      <c r="F376" s="41">
        <v>23176.89</v>
      </c>
      <c r="G376" s="41">
        <f t="shared" si="199"/>
        <v>224203.65999999992</v>
      </c>
    </row>
    <row r="377" spans="1:7" ht="11.25" customHeight="1" x14ac:dyDescent="0.2">
      <c r="A377" s="40" t="s">
        <v>1042</v>
      </c>
      <c r="B377" s="40" t="s">
        <v>1587</v>
      </c>
      <c r="C377" s="40" t="s">
        <v>1958</v>
      </c>
      <c r="D377" s="40" t="str">
        <f t="shared" si="198"/>
        <v>24.07.2018</v>
      </c>
      <c r="E377" s="41"/>
      <c r="F377" s="41">
        <v>7558.01</v>
      </c>
      <c r="G377" s="41">
        <f t="shared" si="199"/>
        <v>231761.66999999993</v>
      </c>
    </row>
    <row r="378" spans="1:7" ht="11.25" customHeight="1" x14ac:dyDescent="0.2">
      <c r="A378" s="40" t="s">
        <v>1042</v>
      </c>
      <c r="B378" s="40" t="s">
        <v>1587</v>
      </c>
      <c r="C378" s="40" t="s">
        <v>1959</v>
      </c>
      <c r="D378" s="40" t="str">
        <f t="shared" si="198"/>
        <v>24.07.2018</v>
      </c>
      <c r="E378" s="41">
        <v>34200</v>
      </c>
      <c r="F378" s="41"/>
      <c r="G378" s="41">
        <f t="shared" si="199"/>
        <v>197561.66999999993</v>
      </c>
    </row>
    <row r="379" spans="1:7" ht="11.25" customHeight="1" x14ac:dyDescent="0.2">
      <c r="A379" s="40" t="s">
        <v>1042</v>
      </c>
      <c r="B379" s="40" t="s">
        <v>1587</v>
      </c>
      <c r="C379" s="40" t="s">
        <v>1960</v>
      </c>
      <c r="D379" s="40" t="str">
        <f t="shared" si="198"/>
        <v>24.07.2018</v>
      </c>
      <c r="E379" s="41">
        <v>138.88</v>
      </c>
      <c r="F379" s="41"/>
      <c r="G379" s="41">
        <f t="shared" si="199"/>
        <v>197422.78999999992</v>
      </c>
    </row>
    <row r="380" spans="1:7" ht="11.25" customHeight="1" x14ac:dyDescent="0.2">
      <c r="A380" s="40" t="s">
        <v>1043</v>
      </c>
      <c r="B380" s="40" t="s">
        <v>1587</v>
      </c>
      <c r="C380" s="40" t="s">
        <v>1961</v>
      </c>
      <c r="D380" s="40" t="str">
        <f t="shared" si="198"/>
        <v>25.07.2018</v>
      </c>
      <c r="E380" s="41"/>
      <c r="F380" s="41">
        <v>5680.76</v>
      </c>
      <c r="G380" s="41">
        <f t="shared" si="199"/>
        <v>203103.54999999993</v>
      </c>
    </row>
    <row r="381" spans="1:7" ht="11.25" customHeight="1" x14ac:dyDescent="0.2">
      <c r="A381" s="40" t="s">
        <v>1043</v>
      </c>
      <c r="B381" s="40" t="s">
        <v>1587</v>
      </c>
      <c r="C381" s="40" t="s">
        <v>1962</v>
      </c>
      <c r="D381" s="40" t="str">
        <f t="shared" si="198"/>
        <v>25.07.2018</v>
      </c>
      <c r="E381" s="41">
        <v>30000</v>
      </c>
      <c r="F381" s="41"/>
      <c r="G381" s="41">
        <f t="shared" si="199"/>
        <v>173103.54999999993</v>
      </c>
    </row>
    <row r="382" spans="1:7" ht="11.25" customHeight="1" x14ac:dyDescent="0.2">
      <c r="A382" s="40" t="s">
        <v>1043</v>
      </c>
      <c r="B382" s="40" t="s">
        <v>1587</v>
      </c>
      <c r="C382" s="40" t="s">
        <v>1963</v>
      </c>
      <c r="D382" s="40" t="str">
        <f t="shared" si="198"/>
        <v>25.07.2018</v>
      </c>
      <c r="E382" s="41">
        <v>132.18</v>
      </c>
      <c r="F382" s="41"/>
      <c r="G382" s="41">
        <f t="shared" si="199"/>
        <v>172971.36999999994</v>
      </c>
    </row>
    <row r="383" spans="1:7" ht="11.25" customHeight="1" x14ac:dyDescent="0.2">
      <c r="A383" s="40" t="s">
        <v>1044</v>
      </c>
      <c r="B383" s="40" t="s">
        <v>1587</v>
      </c>
      <c r="C383" s="40" t="s">
        <v>1964</v>
      </c>
      <c r="D383" s="40" t="str">
        <f t="shared" ref="D383:D399" si="200">A383</f>
        <v>26.07.2018</v>
      </c>
      <c r="E383" s="41"/>
      <c r="F383" s="41">
        <v>1894.27</v>
      </c>
      <c r="G383" s="41">
        <f t="shared" si="199"/>
        <v>174865.63999999993</v>
      </c>
    </row>
    <row r="384" spans="1:7" ht="11.25" customHeight="1" x14ac:dyDescent="0.2">
      <c r="A384" s="40" t="s">
        <v>1045</v>
      </c>
      <c r="B384" s="40" t="s">
        <v>1587</v>
      </c>
      <c r="C384" s="40" t="s">
        <v>1965</v>
      </c>
      <c r="D384" s="40" t="str">
        <f t="shared" si="200"/>
        <v>27.07.2018</v>
      </c>
      <c r="E384" s="41">
        <v>5000</v>
      </c>
      <c r="F384" s="41"/>
      <c r="G384" s="41">
        <f t="shared" si="199"/>
        <v>169865.63999999993</v>
      </c>
    </row>
    <row r="385" spans="1:7" ht="11.25" customHeight="1" x14ac:dyDescent="0.2">
      <c r="A385" s="40" t="s">
        <v>1045</v>
      </c>
      <c r="B385" s="40" t="s">
        <v>1587</v>
      </c>
      <c r="C385" s="40" t="s">
        <v>1966</v>
      </c>
      <c r="D385" s="40" t="str">
        <f t="shared" si="200"/>
        <v>27.07.2018</v>
      </c>
      <c r="E385" s="41">
        <v>80</v>
      </c>
      <c r="F385" s="41"/>
      <c r="G385" s="41">
        <f t="shared" si="199"/>
        <v>169785.63999999993</v>
      </c>
    </row>
    <row r="386" spans="1:7" ht="11.25" customHeight="1" x14ac:dyDescent="0.2">
      <c r="A386" s="40" t="s">
        <v>1045</v>
      </c>
      <c r="B386" s="40" t="s">
        <v>1587</v>
      </c>
      <c r="C386" s="40" t="s">
        <v>1967</v>
      </c>
      <c r="D386" s="40" t="str">
        <f t="shared" si="200"/>
        <v>27.07.2018</v>
      </c>
      <c r="E386" s="41">
        <v>8830</v>
      </c>
      <c r="F386" s="41"/>
      <c r="G386" s="41">
        <f t="shared" si="199"/>
        <v>160955.63999999993</v>
      </c>
    </row>
    <row r="387" spans="1:7" ht="11.25" customHeight="1" x14ac:dyDescent="0.2">
      <c r="A387" s="40" t="s">
        <v>1045</v>
      </c>
      <c r="B387" s="40" t="s">
        <v>1587</v>
      </c>
      <c r="C387" s="40" t="s">
        <v>1968</v>
      </c>
      <c r="D387" s="40" t="str">
        <f t="shared" si="200"/>
        <v>27.07.2018</v>
      </c>
      <c r="E387" s="41">
        <v>80</v>
      </c>
      <c r="F387" s="41"/>
      <c r="G387" s="41">
        <f t="shared" si="199"/>
        <v>160875.63999999993</v>
      </c>
    </row>
    <row r="388" spans="1:7" ht="11.25" customHeight="1" x14ac:dyDescent="0.2">
      <c r="A388" s="40" t="s">
        <v>1046</v>
      </c>
      <c r="B388" s="40" t="s">
        <v>1587</v>
      </c>
      <c r="C388" s="40" t="s">
        <v>1969</v>
      </c>
      <c r="D388" s="40" t="str">
        <f t="shared" si="200"/>
        <v>30.07.2018</v>
      </c>
      <c r="E388" s="41"/>
      <c r="F388" s="41">
        <v>2909.33</v>
      </c>
      <c r="G388" s="41">
        <f t="shared" si="199"/>
        <v>163784.96999999991</v>
      </c>
    </row>
    <row r="389" spans="1:7" ht="11.25" customHeight="1" x14ac:dyDescent="0.2">
      <c r="A389" s="40" t="s">
        <v>1046</v>
      </c>
      <c r="B389" s="40" t="s">
        <v>1587</v>
      </c>
      <c r="C389" s="40" t="s">
        <v>1970</v>
      </c>
      <c r="D389" s="40" t="str">
        <f t="shared" si="200"/>
        <v>30.07.2018</v>
      </c>
      <c r="E389" s="41"/>
      <c r="F389" s="41">
        <v>2964.26</v>
      </c>
      <c r="G389" s="41">
        <f t="shared" si="199"/>
        <v>166749.22999999992</v>
      </c>
    </row>
    <row r="390" spans="1:7" ht="11.25" customHeight="1" x14ac:dyDescent="0.2">
      <c r="A390" s="40" t="s">
        <v>1046</v>
      </c>
      <c r="B390" s="40" t="s">
        <v>1587</v>
      </c>
      <c r="C390" s="40" t="s">
        <v>1971</v>
      </c>
      <c r="D390" s="40" t="str">
        <f t="shared" si="200"/>
        <v>30.07.2018</v>
      </c>
      <c r="E390" s="41"/>
      <c r="F390" s="41">
        <v>1795.28</v>
      </c>
      <c r="G390" s="41">
        <f t="shared" si="199"/>
        <v>168544.50999999992</v>
      </c>
    </row>
    <row r="391" spans="1:7" ht="11.25" customHeight="1" x14ac:dyDescent="0.2">
      <c r="A391" s="40" t="s">
        <v>1046</v>
      </c>
      <c r="B391" s="40" t="s">
        <v>1587</v>
      </c>
      <c r="C391" s="40" t="s">
        <v>1972</v>
      </c>
      <c r="D391" s="40" t="str">
        <f t="shared" si="200"/>
        <v>30.07.2018</v>
      </c>
      <c r="E391" s="41"/>
      <c r="F391" s="41">
        <v>1277.3800000000001</v>
      </c>
      <c r="G391" s="41">
        <f t="shared" si="199"/>
        <v>169821.88999999993</v>
      </c>
    </row>
    <row r="392" spans="1:7" ht="11.25" customHeight="1" x14ac:dyDescent="0.2">
      <c r="A392" s="40" t="s">
        <v>1046</v>
      </c>
      <c r="B392" s="40" t="s">
        <v>1587</v>
      </c>
      <c r="C392" s="40" t="s">
        <v>1973</v>
      </c>
      <c r="D392" s="40" t="str">
        <f t="shared" si="200"/>
        <v>30.07.2018</v>
      </c>
      <c r="E392" s="41">
        <v>8830</v>
      </c>
      <c r="F392" s="41"/>
      <c r="G392" s="41">
        <f t="shared" si="199"/>
        <v>160991.88999999993</v>
      </c>
    </row>
    <row r="393" spans="1:7" ht="11.25" customHeight="1" x14ac:dyDescent="0.2">
      <c r="A393" s="40" t="s">
        <v>1046</v>
      </c>
      <c r="B393" s="40" t="s">
        <v>1587</v>
      </c>
      <c r="C393" s="40" t="s">
        <v>1974</v>
      </c>
      <c r="D393" s="40" t="str">
        <f t="shared" si="200"/>
        <v>30.07.2018</v>
      </c>
      <c r="E393" s="41">
        <v>80</v>
      </c>
      <c r="F393" s="41"/>
      <c r="G393" s="41">
        <f t="shared" ref="G393:G399" si="201">G392-E393+F393</f>
        <v>160911.88999999993</v>
      </c>
    </row>
    <row r="394" spans="1:7" ht="11.25" customHeight="1" x14ac:dyDescent="0.2">
      <c r="A394" s="40" t="s">
        <v>1047</v>
      </c>
      <c r="B394" s="40" t="s">
        <v>1587</v>
      </c>
      <c r="C394" s="40" t="s">
        <v>1975</v>
      </c>
      <c r="D394" s="40" t="str">
        <f t="shared" si="200"/>
        <v>31.07.2018</v>
      </c>
      <c r="E394" s="41"/>
      <c r="F394" s="41">
        <v>15351.02</v>
      </c>
      <c r="G394" s="41">
        <f t="shared" si="201"/>
        <v>176262.90999999992</v>
      </c>
    </row>
    <row r="395" spans="1:7" ht="11.25" customHeight="1" x14ac:dyDescent="0.2">
      <c r="A395" s="40" t="s">
        <v>1047</v>
      </c>
      <c r="B395" s="40" t="s">
        <v>1587</v>
      </c>
      <c r="C395" s="40" t="s">
        <v>1976</v>
      </c>
      <c r="D395" s="40" t="str">
        <f t="shared" si="200"/>
        <v>31.07.2018</v>
      </c>
      <c r="E395" s="41"/>
      <c r="F395" s="41">
        <v>12607.14</v>
      </c>
      <c r="G395" s="41">
        <f t="shared" si="201"/>
        <v>188870.04999999993</v>
      </c>
    </row>
    <row r="396" spans="1:7" ht="11.25" customHeight="1" x14ac:dyDescent="0.2">
      <c r="A396" s="40" t="s">
        <v>1047</v>
      </c>
      <c r="B396" s="40" t="s">
        <v>1587</v>
      </c>
      <c r="C396" s="40" t="s">
        <v>1977</v>
      </c>
      <c r="D396" s="40" t="str">
        <f t="shared" si="200"/>
        <v>31.07.2018</v>
      </c>
      <c r="E396" s="41">
        <v>1000</v>
      </c>
      <c r="F396" s="41"/>
      <c r="G396" s="41">
        <f t="shared" si="201"/>
        <v>187870.04999999993</v>
      </c>
    </row>
    <row r="397" spans="1:7" ht="11.25" customHeight="1" x14ac:dyDescent="0.2">
      <c r="A397" s="40" t="s">
        <v>1047</v>
      </c>
      <c r="B397" s="40" t="s">
        <v>1587</v>
      </c>
      <c r="C397" s="40" t="s">
        <v>1978</v>
      </c>
      <c r="D397" s="40" t="str">
        <f t="shared" si="200"/>
        <v>31.07.2018</v>
      </c>
      <c r="E397" s="41">
        <v>80</v>
      </c>
      <c r="F397" s="41"/>
      <c r="G397" s="41">
        <f t="shared" si="201"/>
        <v>187790.04999999993</v>
      </c>
    </row>
    <row r="398" spans="1:7" ht="11.25" customHeight="1" x14ac:dyDescent="0.2">
      <c r="A398" s="40" t="s">
        <v>1047</v>
      </c>
      <c r="B398" s="40" t="s">
        <v>1587</v>
      </c>
      <c r="C398" s="40" t="s">
        <v>1979</v>
      </c>
      <c r="D398" s="40" t="str">
        <f t="shared" si="200"/>
        <v>31.07.2018</v>
      </c>
      <c r="E398" s="41">
        <v>2000</v>
      </c>
      <c r="F398" s="41"/>
      <c r="G398" s="41">
        <f t="shared" si="201"/>
        <v>185790.04999999993</v>
      </c>
    </row>
    <row r="399" spans="1:7" ht="11.25" customHeight="1" x14ac:dyDescent="0.2">
      <c r="A399" s="40" t="s">
        <v>1047</v>
      </c>
      <c r="B399" s="40" t="s">
        <v>1587</v>
      </c>
      <c r="C399" s="40" t="s">
        <v>1980</v>
      </c>
      <c r="D399" s="40" t="str">
        <f t="shared" si="200"/>
        <v>31.07.2018</v>
      </c>
      <c r="E399" s="41">
        <v>80</v>
      </c>
      <c r="F399" s="41"/>
      <c r="G399" s="41">
        <f t="shared" si="201"/>
        <v>185710.04999999993</v>
      </c>
    </row>
    <row r="400" spans="1:7" ht="22.5" x14ac:dyDescent="0.2">
      <c r="A400" s="1">
        <v>43313</v>
      </c>
      <c r="C400" s="5" t="s">
        <v>825</v>
      </c>
      <c r="D400" s="1">
        <f>A400</f>
        <v>43313</v>
      </c>
      <c r="E400" s="6">
        <v>195</v>
      </c>
      <c r="G400" s="6">
        <f>G399-E400</f>
        <v>185515.04999999993</v>
      </c>
    </row>
    <row r="401" spans="1:7" ht="45" x14ac:dyDescent="0.2">
      <c r="A401" s="1">
        <v>43314</v>
      </c>
      <c r="B401" s="1"/>
      <c r="C401" s="2" t="s">
        <v>21</v>
      </c>
      <c r="D401" s="1">
        <f>A401</f>
        <v>43314</v>
      </c>
      <c r="E401" s="6">
        <v>15000</v>
      </c>
      <c r="G401" s="6">
        <f>G400-E401</f>
        <v>170515.04999999993</v>
      </c>
    </row>
    <row r="402" spans="1:7" ht="45" x14ac:dyDescent="0.2">
      <c r="A402" s="1">
        <v>43314</v>
      </c>
      <c r="B402" s="1"/>
      <c r="C402" s="4" t="s">
        <v>841</v>
      </c>
      <c r="D402" s="1">
        <f>A402</f>
        <v>43314</v>
      </c>
      <c r="E402" s="6">
        <v>138.88</v>
      </c>
      <c r="G402" s="6">
        <f>G401-E402</f>
        <v>170376.16999999993</v>
      </c>
    </row>
    <row r="403" spans="1:7" ht="33.75" x14ac:dyDescent="0.2">
      <c r="A403" s="1">
        <v>43315</v>
      </c>
      <c r="B403" s="1"/>
      <c r="C403" s="2" t="s">
        <v>33</v>
      </c>
      <c r="D403" s="1">
        <f>A403</f>
        <v>43315</v>
      </c>
      <c r="E403" s="6">
        <v>30000</v>
      </c>
      <c r="G403" s="6">
        <f t="shared" ref="G403:G461" si="202">G402-E403+F403</f>
        <v>140376.16999999993</v>
      </c>
    </row>
    <row r="404" spans="1:7" ht="45" x14ac:dyDescent="0.2">
      <c r="A404" s="1">
        <v>43315</v>
      </c>
      <c r="B404" s="1"/>
      <c r="C404" s="2" t="s">
        <v>34</v>
      </c>
      <c r="D404" s="1">
        <f>A404</f>
        <v>43315</v>
      </c>
      <c r="E404" s="6">
        <v>134.11000000000001</v>
      </c>
      <c r="G404" s="6">
        <f t="shared" si="202"/>
        <v>140242.05999999994</v>
      </c>
    </row>
    <row r="405" spans="1:7" ht="33.75" x14ac:dyDescent="0.2">
      <c r="A405" s="1">
        <v>43318</v>
      </c>
      <c r="B405" s="1"/>
      <c r="C405" s="2" t="s">
        <v>0</v>
      </c>
      <c r="D405" s="1">
        <f t="shared" ref="D405:D414" si="203">A405</f>
        <v>43318</v>
      </c>
      <c r="F405" s="6">
        <v>630</v>
      </c>
      <c r="G405" s="6">
        <f t="shared" si="202"/>
        <v>140872.05999999994</v>
      </c>
    </row>
    <row r="406" spans="1:7" ht="33.75" x14ac:dyDescent="0.2">
      <c r="A406" s="1">
        <v>43319</v>
      </c>
      <c r="B406" s="1"/>
      <c r="C406" s="4" t="s">
        <v>826</v>
      </c>
      <c r="D406" s="1">
        <f t="shared" si="203"/>
        <v>43319</v>
      </c>
      <c r="F406" s="6">
        <v>1864.43</v>
      </c>
      <c r="G406" s="6">
        <f t="shared" si="202"/>
        <v>142736.48999999993</v>
      </c>
    </row>
    <row r="407" spans="1:7" ht="22.5" x14ac:dyDescent="0.2">
      <c r="A407" s="1">
        <v>43319</v>
      </c>
      <c r="B407" s="1"/>
      <c r="C407" s="2" t="s">
        <v>7</v>
      </c>
      <c r="D407" s="1">
        <f>A407</f>
        <v>43319</v>
      </c>
      <c r="E407" s="6">
        <v>16400</v>
      </c>
      <c r="G407" s="6">
        <f t="shared" si="202"/>
        <v>126336.48999999993</v>
      </c>
    </row>
    <row r="408" spans="1:7" ht="45" x14ac:dyDescent="0.2">
      <c r="A408" s="1">
        <v>43319</v>
      </c>
      <c r="B408" s="1"/>
      <c r="C408" s="2" t="s">
        <v>8</v>
      </c>
      <c r="D408" s="1">
        <f>A408</f>
        <v>43319</v>
      </c>
      <c r="E408" s="6">
        <v>138.13999999999999</v>
      </c>
      <c r="G408" s="6">
        <f t="shared" si="202"/>
        <v>126198.34999999993</v>
      </c>
    </row>
    <row r="409" spans="1:7" ht="22.5" x14ac:dyDescent="0.2">
      <c r="A409" s="1">
        <v>43319</v>
      </c>
      <c r="B409" s="1"/>
      <c r="C409" s="2" t="s">
        <v>4</v>
      </c>
      <c r="D409" s="1">
        <f>A409</f>
        <v>43319</v>
      </c>
      <c r="E409" s="6">
        <v>10000</v>
      </c>
      <c r="G409" s="6">
        <f t="shared" si="202"/>
        <v>116198.34999999993</v>
      </c>
    </row>
    <row r="410" spans="1:7" ht="45" x14ac:dyDescent="0.2">
      <c r="A410" s="1">
        <v>43319</v>
      </c>
      <c r="B410" s="1"/>
      <c r="C410" s="2" t="s">
        <v>5</v>
      </c>
      <c r="D410" s="1">
        <f>A410</f>
        <v>43319</v>
      </c>
      <c r="E410" s="6">
        <v>80</v>
      </c>
      <c r="G410" s="6">
        <f t="shared" si="202"/>
        <v>116118.34999999993</v>
      </c>
    </row>
    <row r="411" spans="1:7" ht="33.75" x14ac:dyDescent="0.2">
      <c r="A411" s="1">
        <v>43319</v>
      </c>
      <c r="B411" s="1"/>
      <c r="C411" s="2" t="s">
        <v>11</v>
      </c>
      <c r="D411" s="1">
        <f t="shared" ref="D411:D412" si="204">A411</f>
        <v>43319</v>
      </c>
      <c r="E411" s="6">
        <v>15000</v>
      </c>
      <c r="G411" s="6">
        <f t="shared" si="202"/>
        <v>101118.34999999993</v>
      </c>
    </row>
    <row r="412" spans="1:7" ht="45" x14ac:dyDescent="0.2">
      <c r="A412" s="1">
        <v>43319</v>
      </c>
      <c r="B412" s="1"/>
      <c r="C412" s="2" t="s">
        <v>12</v>
      </c>
      <c r="D412" s="1">
        <f t="shared" si="204"/>
        <v>43319</v>
      </c>
      <c r="E412" s="6">
        <v>136.77000000000001</v>
      </c>
      <c r="G412" s="6">
        <f t="shared" si="202"/>
        <v>100981.57999999993</v>
      </c>
    </row>
    <row r="413" spans="1:7" ht="22.5" x14ac:dyDescent="0.2">
      <c r="A413" s="1">
        <v>43320</v>
      </c>
      <c r="B413" s="1"/>
      <c r="C413" s="2" t="s">
        <v>1</v>
      </c>
      <c r="D413" s="1">
        <f t="shared" si="203"/>
        <v>43320</v>
      </c>
      <c r="F413" s="6">
        <f>1225-11.66-25</f>
        <v>1188.3399999999999</v>
      </c>
      <c r="G413" s="6">
        <f t="shared" si="202"/>
        <v>102169.91999999993</v>
      </c>
    </row>
    <row r="414" spans="1:7" ht="33.75" x14ac:dyDescent="0.2">
      <c r="A414" s="1">
        <v>43321</v>
      </c>
      <c r="B414" s="1"/>
      <c r="C414" s="2" t="s">
        <v>2</v>
      </c>
      <c r="D414" s="1">
        <f t="shared" si="203"/>
        <v>43321</v>
      </c>
      <c r="E414" s="6">
        <v>2109.59</v>
      </c>
      <c r="G414" s="6">
        <f t="shared" si="202"/>
        <v>100060.32999999993</v>
      </c>
    </row>
    <row r="415" spans="1:7" ht="45" x14ac:dyDescent="0.2">
      <c r="A415" s="1">
        <v>43321</v>
      </c>
      <c r="B415" s="1"/>
      <c r="C415" s="4" t="s">
        <v>833</v>
      </c>
      <c r="D415" s="1">
        <f t="shared" ref="D415:D477" si="205">A415</f>
        <v>43321</v>
      </c>
      <c r="E415" s="6">
        <v>80</v>
      </c>
      <c r="G415" s="6">
        <f t="shared" si="202"/>
        <v>99980.329999999929</v>
      </c>
    </row>
    <row r="416" spans="1:7" ht="33.75" x14ac:dyDescent="0.2">
      <c r="A416" s="1">
        <v>43322</v>
      </c>
      <c r="B416" s="1"/>
      <c r="C416" s="2" t="s">
        <v>3</v>
      </c>
      <c r="D416" s="1">
        <f t="shared" si="205"/>
        <v>43322</v>
      </c>
      <c r="F416" s="6">
        <v>4320.72</v>
      </c>
      <c r="G416" s="6">
        <f t="shared" si="202"/>
        <v>104301.04999999993</v>
      </c>
    </row>
    <row r="417" spans="1:7" ht="33.75" x14ac:dyDescent="0.2">
      <c r="A417" s="1">
        <v>43325</v>
      </c>
      <c r="B417" s="1"/>
      <c r="C417" s="4" t="s">
        <v>827</v>
      </c>
      <c r="D417" s="1">
        <f t="shared" si="205"/>
        <v>43325</v>
      </c>
      <c r="F417" s="6">
        <v>2046.51</v>
      </c>
      <c r="G417" s="6">
        <f t="shared" si="202"/>
        <v>106347.55999999992</v>
      </c>
    </row>
    <row r="418" spans="1:7" ht="33.75" x14ac:dyDescent="0.2">
      <c r="A418" s="1">
        <v>43325</v>
      </c>
      <c r="B418" s="1"/>
      <c r="C418" s="2" t="s">
        <v>6</v>
      </c>
      <c r="D418" s="1">
        <f t="shared" si="205"/>
        <v>43325</v>
      </c>
      <c r="F418" s="6">
        <v>17233.59</v>
      </c>
      <c r="G418" s="6">
        <f t="shared" si="202"/>
        <v>123581.14999999992</v>
      </c>
    </row>
    <row r="419" spans="1:7" ht="33.75" x14ac:dyDescent="0.2">
      <c r="A419" s="1">
        <v>43326</v>
      </c>
      <c r="B419" s="1"/>
      <c r="C419" s="2" t="s">
        <v>9</v>
      </c>
      <c r="D419" s="1">
        <f t="shared" si="205"/>
        <v>43326</v>
      </c>
      <c r="F419" s="6">
        <v>4453.91</v>
      </c>
      <c r="G419" s="6">
        <f t="shared" si="202"/>
        <v>128035.05999999992</v>
      </c>
    </row>
    <row r="420" spans="1:7" ht="33.75" x14ac:dyDescent="0.2">
      <c r="A420" s="1">
        <v>43326</v>
      </c>
      <c r="B420" s="1"/>
      <c r="C420" s="4" t="s">
        <v>835</v>
      </c>
      <c r="D420" s="1">
        <f t="shared" si="205"/>
        <v>43326</v>
      </c>
      <c r="E420" s="6">
        <v>1000</v>
      </c>
      <c r="G420" s="6">
        <f t="shared" si="202"/>
        <v>127035.05999999992</v>
      </c>
    </row>
    <row r="421" spans="1:7" ht="45" x14ac:dyDescent="0.2">
      <c r="A421" s="1">
        <v>43326</v>
      </c>
      <c r="B421" s="1"/>
      <c r="C421" s="4" t="s">
        <v>834</v>
      </c>
      <c r="D421" s="1">
        <f t="shared" si="205"/>
        <v>43326</v>
      </c>
      <c r="E421" s="6">
        <v>80</v>
      </c>
      <c r="G421" s="6">
        <f t="shared" si="202"/>
        <v>126955.05999999992</v>
      </c>
    </row>
    <row r="422" spans="1:7" ht="45" x14ac:dyDescent="0.2">
      <c r="A422" s="1">
        <v>43326</v>
      </c>
      <c r="B422" s="1"/>
      <c r="C422" s="4" t="s">
        <v>832</v>
      </c>
      <c r="D422" s="1">
        <f t="shared" si="205"/>
        <v>43326</v>
      </c>
      <c r="E422" s="6">
        <v>30000</v>
      </c>
      <c r="G422" s="6">
        <f t="shared" si="202"/>
        <v>96955.059999999925</v>
      </c>
    </row>
    <row r="423" spans="1:7" ht="45" x14ac:dyDescent="0.2">
      <c r="A423" s="1">
        <v>43326</v>
      </c>
      <c r="B423" s="1"/>
      <c r="C423" s="4" t="s">
        <v>831</v>
      </c>
      <c r="D423" s="1">
        <f t="shared" si="205"/>
        <v>43326</v>
      </c>
      <c r="E423" s="6">
        <v>136.11000000000001</v>
      </c>
      <c r="G423" s="6">
        <f t="shared" si="202"/>
        <v>96818.949999999924</v>
      </c>
    </row>
    <row r="424" spans="1:7" ht="33.75" x14ac:dyDescent="0.2">
      <c r="A424" s="1">
        <v>43328</v>
      </c>
      <c r="B424" s="1"/>
      <c r="C424" s="2" t="s">
        <v>10</v>
      </c>
      <c r="D424" s="1">
        <f t="shared" si="205"/>
        <v>43328</v>
      </c>
      <c r="F424" s="6">
        <v>4622.87</v>
      </c>
      <c r="G424" s="6">
        <f>G423-E424+F424</f>
        <v>101441.81999999992</v>
      </c>
    </row>
    <row r="425" spans="1:7" ht="33.75" x14ac:dyDescent="0.2">
      <c r="A425" s="1">
        <v>43328</v>
      </c>
      <c r="B425" s="1"/>
      <c r="C425" s="2" t="s">
        <v>13</v>
      </c>
      <c r="D425" s="1">
        <f t="shared" si="205"/>
        <v>43328</v>
      </c>
      <c r="F425" s="6">
        <v>214</v>
      </c>
      <c r="G425" s="6">
        <f t="shared" si="202"/>
        <v>101655.81999999992</v>
      </c>
    </row>
    <row r="426" spans="1:7" ht="22.5" x14ac:dyDescent="0.2">
      <c r="A426" s="1" t="s">
        <v>829</v>
      </c>
      <c r="B426" s="1"/>
      <c r="C426" s="4" t="s">
        <v>830</v>
      </c>
      <c r="D426" s="1" t="str">
        <f t="shared" si="205"/>
        <v>16.08.2018</v>
      </c>
      <c r="E426" s="6">
        <v>40000</v>
      </c>
      <c r="G426" s="6">
        <f t="shared" si="202"/>
        <v>61655.81999999992</v>
      </c>
    </row>
    <row r="427" spans="1:7" ht="45" x14ac:dyDescent="0.2">
      <c r="A427" s="1" t="s">
        <v>829</v>
      </c>
      <c r="B427" s="1"/>
      <c r="C427" s="2" t="s">
        <v>32</v>
      </c>
      <c r="D427" s="1" t="str">
        <f t="shared" si="205"/>
        <v>16.08.2018</v>
      </c>
      <c r="E427" s="6">
        <v>155.69999999999999</v>
      </c>
      <c r="G427" s="6">
        <f t="shared" si="202"/>
        <v>61500.119999999923</v>
      </c>
    </row>
    <row r="428" spans="1:7" ht="45" x14ac:dyDescent="0.2">
      <c r="A428" s="1">
        <v>43329</v>
      </c>
      <c r="B428" s="1"/>
      <c r="C428" s="2" t="s">
        <v>14</v>
      </c>
      <c r="D428" s="1">
        <f t="shared" si="205"/>
        <v>43329</v>
      </c>
      <c r="F428" s="6">
        <v>15261.11</v>
      </c>
      <c r="G428" s="6">
        <f t="shared" si="202"/>
        <v>76761.229999999923</v>
      </c>
    </row>
    <row r="429" spans="1:7" ht="33.75" x14ac:dyDescent="0.2">
      <c r="A429" s="1">
        <v>43332</v>
      </c>
      <c r="B429" s="1"/>
      <c r="C429" s="2" t="s">
        <v>15</v>
      </c>
      <c r="D429" s="1">
        <f t="shared" si="205"/>
        <v>43332</v>
      </c>
      <c r="F429" s="6">
        <v>1745.92</v>
      </c>
      <c r="G429" s="6">
        <f t="shared" si="202"/>
        <v>78507.149999999921</v>
      </c>
    </row>
    <row r="430" spans="1:7" ht="33.75" x14ac:dyDescent="0.2">
      <c r="A430" s="1">
        <v>43332</v>
      </c>
      <c r="B430" s="1"/>
      <c r="C430" s="2" t="s">
        <v>16</v>
      </c>
      <c r="D430" s="1">
        <f t="shared" si="205"/>
        <v>43332</v>
      </c>
      <c r="F430" s="6">
        <v>6216.56</v>
      </c>
      <c r="G430" s="6">
        <f t="shared" si="202"/>
        <v>84723.709999999919</v>
      </c>
    </row>
    <row r="431" spans="1:7" ht="33.75" x14ac:dyDescent="0.2">
      <c r="A431" s="1">
        <v>43332</v>
      </c>
      <c r="B431" s="1"/>
      <c r="C431" s="2" t="s">
        <v>17</v>
      </c>
      <c r="D431" s="1">
        <f t="shared" si="205"/>
        <v>43332</v>
      </c>
      <c r="F431" s="6">
        <v>7901.26</v>
      </c>
      <c r="G431" s="6">
        <f t="shared" si="202"/>
        <v>92624.969999999914</v>
      </c>
    </row>
    <row r="432" spans="1:7" ht="33.75" x14ac:dyDescent="0.2">
      <c r="A432" s="1">
        <v>43332</v>
      </c>
      <c r="B432" s="1"/>
      <c r="C432" s="2" t="s">
        <v>18</v>
      </c>
      <c r="D432" s="1">
        <f t="shared" si="205"/>
        <v>43332</v>
      </c>
      <c r="F432" s="6">
        <f>-11.7+2631.7</f>
        <v>2620</v>
      </c>
      <c r="G432" s="6">
        <f t="shared" si="202"/>
        <v>95244.969999999914</v>
      </c>
    </row>
    <row r="433" spans="1:7" ht="33.75" x14ac:dyDescent="0.2">
      <c r="A433" s="1">
        <v>43332</v>
      </c>
      <c r="B433" s="1"/>
      <c r="C433" s="2" t="s">
        <v>19</v>
      </c>
      <c r="D433" s="1">
        <f t="shared" si="205"/>
        <v>43332</v>
      </c>
      <c r="F433" s="6">
        <v>2312.0300000000002</v>
      </c>
      <c r="G433" s="6">
        <f t="shared" si="202"/>
        <v>97556.999999999913</v>
      </c>
    </row>
    <row r="434" spans="1:7" ht="33.75" x14ac:dyDescent="0.2">
      <c r="A434" s="1">
        <v>43332</v>
      </c>
      <c r="B434" s="1"/>
      <c r="C434" s="2" t="s">
        <v>20</v>
      </c>
      <c r="D434" s="1">
        <f t="shared" si="205"/>
        <v>43332</v>
      </c>
      <c r="F434" s="6">
        <v>1474.7</v>
      </c>
      <c r="G434" s="6">
        <f t="shared" si="202"/>
        <v>99031.69999999991</v>
      </c>
    </row>
    <row r="435" spans="1:7" ht="33.75" x14ac:dyDescent="0.2">
      <c r="A435" s="1">
        <v>43333</v>
      </c>
      <c r="B435" s="1"/>
      <c r="C435" s="2" t="s">
        <v>22</v>
      </c>
      <c r="D435" s="1">
        <f t="shared" si="205"/>
        <v>43333</v>
      </c>
      <c r="F435" s="6">
        <v>2430.1799999999998</v>
      </c>
      <c r="G435" s="6">
        <f t="shared" si="202"/>
        <v>101461.8799999999</v>
      </c>
    </row>
    <row r="436" spans="1:7" ht="33.75" x14ac:dyDescent="0.2">
      <c r="A436" s="1">
        <v>43334</v>
      </c>
      <c r="B436" s="1"/>
      <c r="C436" s="2" t="s">
        <v>23</v>
      </c>
      <c r="D436" s="1">
        <f t="shared" si="205"/>
        <v>43334</v>
      </c>
      <c r="F436" s="6">
        <v>2619.64</v>
      </c>
      <c r="G436" s="6">
        <f t="shared" si="202"/>
        <v>104081.5199999999</v>
      </c>
    </row>
    <row r="437" spans="1:7" ht="33.75" x14ac:dyDescent="0.2">
      <c r="A437" s="1">
        <v>43334</v>
      </c>
      <c r="B437" s="1"/>
      <c r="C437" s="2" t="s">
        <v>24</v>
      </c>
      <c r="D437" s="1">
        <f t="shared" si="205"/>
        <v>43334</v>
      </c>
      <c r="F437" s="6">
        <f>-11.7-8+2233.69</f>
        <v>2213.9900000000002</v>
      </c>
      <c r="G437" s="6">
        <f t="shared" si="202"/>
        <v>106295.50999999991</v>
      </c>
    </row>
    <row r="438" spans="1:7" ht="33.75" x14ac:dyDescent="0.2">
      <c r="A438" s="1">
        <v>43334</v>
      </c>
      <c r="B438" s="1"/>
      <c r="C438" s="4" t="s">
        <v>1347</v>
      </c>
      <c r="D438" s="1">
        <f t="shared" si="205"/>
        <v>43334</v>
      </c>
      <c r="E438" s="6">
        <v>15000</v>
      </c>
      <c r="G438" s="6">
        <f t="shared" si="202"/>
        <v>91295.509999999907</v>
      </c>
    </row>
    <row r="439" spans="1:7" ht="45" x14ac:dyDescent="0.2">
      <c r="A439" s="1">
        <v>43334</v>
      </c>
      <c r="B439" s="1"/>
      <c r="C439" s="2" t="s">
        <v>25</v>
      </c>
      <c r="D439" s="1">
        <f t="shared" si="205"/>
        <v>43334</v>
      </c>
      <c r="E439" s="6">
        <v>133.18</v>
      </c>
      <c r="G439" s="6">
        <f t="shared" si="202"/>
        <v>91162.329999999914</v>
      </c>
    </row>
    <row r="440" spans="1:7" ht="22.5" x14ac:dyDescent="0.2">
      <c r="A440" s="1">
        <v>43334</v>
      </c>
      <c r="B440" s="1"/>
      <c r="C440" s="2" t="s">
        <v>30</v>
      </c>
      <c r="D440" s="1">
        <f t="shared" si="205"/>
        <v>43334</v>
      </c>
      <c r="E440" s="6">
        <v>8700</v>
      </c>
      <c r="G440" s="6">
        <f t="shared" si="202"/>
        <v>82462.329999999914</v>
      </c>
    </row>
    <row r="441" spans="1:7" ht="45" x14ac:dyDescent="0.2">
      <c r="A441" s="1">
        <v>43334</v>
      </c>
      <c r="B441" s="1"/>
      <c r="C441" s="2" t="s">
        <v>31</v>
      </c>
      <c r="D441" s="1">
        <f t="shared" si="205"/>
        <v>43334</v>
      </c>
      <c r="E441" s="6">
        <v>80</v>
      </c>
      <c r="G441" s="6">
        <f t="shared" si="202"/>
        <v>82382.329999999914</v>
      </c>
    </row>
    <row r="442" spans="1:7" ht="33.75" x14ac:dyDescent="0.2">
      <c r="A442" s="1">
        <v>43335</v>
      </c>
      <c r="B442" s="1"/>
      <c r="C442" s="2" t="s">
        <v>26</v>
      </c>
      <c r="D442" s="1">
        <f t="shared" si="205"/>
        <v>43335</v>
      </c>
      <c r="F442" s="6">
        <v>3959.78</v>
      </c>
      <c r="G442" s="6">
        <f t="shared" si="202"/>
        <v>86342.109999999913</v>
      </c>
    </row>
    <row r="443" spans="1:7" ht="33.75" x14ac:dyDescent="0.2">
      <c r="A443" s="1">
        <v>43335</v>
      </c>
      <c r="B443" s="1"/>
      <c r="C443" s="2" t="s">
        <v>27</v>
      </c>
      <c r="D443" s="1">
        <f t="shared" si="205"/>
        <v>43335</v>
      </c>
      <c r="F443" s="6">
        <v>1698.85</v>
      </c>
      <c r="G443" s="6">
        <f t="shared" si="202"/>
        <v>88040.959999999919</v>
      </c>
    </row>
    <row r="444" spans="1:7" ht="22.5" x14ac:dyDescent="0.2">
      <c r="A444" s="1">
        <v>43335</v>
      </c>
      <c r="B444" s="1"/>
      <c r="C444" s="2" t="s">
        <v>28</v>
      </c>
      <c r="D444" s="1">
        <f t="shared" si="205"/>
        <v>43335</v>
      </c>
      <c r="F444" s="6">
        <v>1541.53</v>
      </c>
      <c r="G444" s="6">
        <f t="shared" si="202"/>
        <v>89582.489999999918</v>
      </c>
    </row>
    <row r="445" spans="1:7" ht="33.75" x14ac:dyDescent="0.2">
      <c r="A445" s="1">
        <v>43335</v>
      </c>
      <c r="B445" s="1"/>
      <c r="C445" s="2" t="s">
        <v>29</v>
      </c>
      <c r="D445" s="1">
        <f t="shared" si="205"/>
        <v>43335</v>
      </c>
      <c r="F445" s="6">
        <v>4614.09</v>
      </c>
      <c r="G445" s="6">
        <f t="shared" si="202"/>
        <v>94196.579999999914</v>
      </c>
    </row>
    <row r="446" spans="1:7" ht="22.5" x14ac:dyDescent="0.2">
      <c r="A446" s="1">
        <v>43336</v>
      </c>
      <c r="B446" s="1"/>
      <c r="C446" s="4" t="s">
        <v>828</v>
      </c>
      <c r="D446" s="1">
        <f t="shared" si="205"/>
        <v>43336</v>
      </c>
      <c r="F446" s="6">
        <v>67635.820000000007</v>
      </c>
      <c r="G446" s="6">
        <f t="shared" si="202"/>
        <v>161832.39999999991</v>
      </c>
    </row>
    <row r="447" spans="1:7" ht="33.75" x14ac:dyDescent="0.2">
      <c r="A447" s="1">
        <v>43336</v>
      </c>
      <c r="B447" s="1"/>
      <c r="C447" s="2" t="s">
        <v>35</v>
      </c>
      <c r="D447" s="1">
        <f t="shared" si="205"/>
        <v>43336</v>
      </c>
      <c r="F447" s="6">
        <v>5661.07</v>
      </c>
      <c r="G447" s="6">
        <f t="shared" si="202"/>
        <v>167493.46999999991</v>
      </c>
    </row>
    <row r="448" spans="1:7" ht="33.75" x14ac:dyDescent="0.2">
      <c r="A448" s="1">
        <v>43339</v>
      </c>
      <c r="B448" s="1"/>
      <c r="C448" s="2" t="s">
        <v>36</v>
      </c>
      <c r="D448" s="1">
        <f t="shared" si="205"/>
        <v>43339</v>
      </c>
      <c r="F448" s="6">
        <v>1454.23</v>
      </c>
      <c r="G448" s="6">
        <f t="shared" si="202"/>
        <v>168947.69999999992</v>
      </c>
    </row>
    <row r="449" spans="1:7" ht="33.75" x14ac:dyDescent="0.2">
      <c r="A449" s="1">
        <v>43339</v>
      </c>
      <c r="B449" s="1"/>
      <c r="C449" s="2" t="s">
        <v>37</v>
      </c>
      <c r="D449" s="1">
        <f t="shared" si="205"/>
        <v>43339</v>
      </c>
      <c r="F449" s="6">
        <v>5482.42</v>
      </c>
      <c r="G449" s="6">
        <f t="shared" si="202"/>
        <v>174430.11999999994</v>
      </c>
    </row>
    <row r="450" spans="1:7" ht="33.75" x14ac:dyDescent="0.2">
      <c r="A450" s="1">
        <v>43339</v>
      </c>
      <c r="B450" s="1"/>
      <c r="C450" s="2" t="s">
        <v>38</v>
      </c>
      <c r="D450" s="1">
        <f t="shared" si="205"/>
        <v>43339</v>
      </c>
      <c r="F450" s="6">
        <v>1712.11</v>
      </c>
      <c r="G450" s="6">
        <f t="shared" si="202"/>
        <v>176142.22999999992</v>
      </c>
    </row>
    <row r="451" spans="1:7" ht="22.5" x14ac:dyDescent="0.2">
      <c r="A451" s="1">
        <v>43339</v>
      </c>
      <c r="B451" s="1"/>
      <c r="C451" s="2" t="s">
        <v>39</v>
      </c>
      <c r="D451" s="1">
        <f t="shared" si="205"/>
        <v>43339</v>
      </c>
      <c r="E451" s="6">
        <v>20000</v>
      </c>
      <c r="G451" s="6">
        <f t="shared" si="202"/>
        <v>156142.22999999992</v>
      </c>
    </row>
    <row r="452" spans="1:7" ht="45" x14ac:dyDescent="0.2">
      <c r="A452" s="1">
        <v>43339</v>
      </c>
      <c r="B452" s="1"/>
      <c r="C452" s="2" t="s">
        <v>40</v>
      </c>
      <c r="D452" s="1">
        <f t="shared" si="205"/>
        <v>43339</v>
      </c>
      <c r="E452" s="6">
        <v>126.66</v>
      </c>
      <c r="G452" s="6">
        <f t="shared" si="202"/>
        <v>156015.56999999992</v>
      </c>
    </row>
    <row r="453" spans="1:7" ht="33.75" x14ac:dyDescent="0.2">
      <c r="A453" s="1">
        <v>43340</v>
      </c>
      <c r="B453" s="1"/>
      <c r="C453" s="2" t="s">
        <v>41</v>
      </c>
      <c r="D453" s="1">
        <f t="shared" si="205"/>
        <v>43340</v>
      </c>
      <c r="F453" s="6">
        <v>30926.240000000002</v>
      </c>
      <c r="G453" s="6">
        <f t="shared" si="202"/>
        <v>186941.80999999991</v>
      </c>
    </row>
    <row r="454" spans="1:7" ht="33.75" x14ac:dyDescent="0.2">
      <c r="A454" s="1">
        <v>43340</v>
      </c>
      <c r="B454" s="1"/>
      <c r="C454" s="2" t="s">
        <v>42</v>
      </c>
      <c r="D454" s="1">
        <f t="shared" si="205"/>
        <v>43340</v>
      </c>
      <c r="F454" s="6">
        <v>100.3</v>
      </c>
      <c r="G454" s="6">
        <f t="shared" si="202"/>
        <v>187042.1099999999</v>
      </c>
    </row>
    <row r="455" spans="1:7" ht="33.75" x14ac:dyDescent="0.2">
      <c r="A455" s="1">
        <v>43340</v>
      </c>
      <c r="B455" s="1"/>
      <c r="C455" s="2" t="s">
        <v>43</v>
      </c>
      <c r="D455" s="1">
        <f t="shared" si="205"/>
        <v>43340</v>
      </c>
      <c r="F455" s="6">
        <v>4244.74</v>
      </c>
      <c r="G455" s="6">
        <f t="shared" si="202"/>
        <v>191286.84999999989</v>
      </c>
    </row>
    <row r="456" spans="1:7" ht="22.5" x14ac:dyDescent="0.2">
      <c r="A456" s="1">
        <v>43340</v>
      </c>
      <c r="B456" s="1"/>
      <c r="C456" s="2" t="s">
        <v>44</v>
      </c>
      <c r="D456" s="1">
        <f t="shared" si="205"/>
        <v>43340</v>
      </c>
      <c r="E456" s="6">
        <v>2394.88</v>
      </c>
      <c r="G456" s="6">
        <f t="shared" si="202"/>
        <v>188891.96999999988</v>
      </c>
    </row>
    <row r="457" spans="1:7" ht="45" x14ac:dyDescent="0.2">
      <c r="A457" s="1">
        <v>43340</v>
      </c>
      <c r="B457" s="1"/>
      <c r="C457" s="2" t="s">
        <v>45</v>
      </c>
      <c r="D457" s="1">
        <f t="shared" si="205"/>
        <v>43340</v>
      </c>
      <c r="E457" s="6">
        <v>80</v>
      </c>
      <c r="G457" s="6">
        <f t="shared" si="202"/>
        <v>188811.96999999988</v>
      </c>
    </row>
    <row r="458" spans="1:7" ht="22.5" x14ac:dyDescent="0.2">
      <c r="A458" s="1">
        <v>43340</v>
      </c>
      <c r="B458" s="1"/>
      <c r="C458" s="4" t="s">
        <v>837</v>
      </c>
      <c r="D458" s="1">
        <f t="shared" si="205"/>
        <v>43340</v>
      </c>
      <c r="E458" s="6">
        <v>20000</v>
      </c>
      <c r="G458" s="6">
        <f t="shared" si="202"/>
        <v>168811.96999999988</v>
      </c>
    </row>
    <row r="459" spans="1:7" ht="45" x14ac:dyDescent="0.2">
      <c r="A459" s="1">
        <v>43340</v>
      </c>
      <c r="B459" s="1"/>
      <c r="C459" s="2" t="s">
        <v>46</v>
      </c>
      <c r="D459" s="1">
        <f t="shared" si="205"/>
        <v>43340</v>
      </c>
      <c r="E459" s="6">
        <v>126.66</v>
      </c>
      <c r="G459" s="6">
        <f t="shared" si="202"/>
        <v>168685.30999999988</v>
      </c>
    </row>
    <row r="460" spans="1:7" ht="22.5" x14ac:dyDescent="0.2">
      <c r="A460" s="1">
        <v>43340</v>
      </c>
      <c r="B460" s="1"/>
      <c r="C460" s="4" t="s">
        <v>843</v>
      </c>
      <c r="D460" s="1">
        <f t="shared" si="205"/>
        <v>43340</v>
      </c>
      <c r="E460" s="6">
        <v>8700</v>
      </c>
      <c r="G460" s="6">
        <f t="shared" si="202"/>
        <v>159985.30999999988</v>
      </c>
    </row>
    <row r="461" spans="1:7" ht="45" x14ac:dyDescent="0.2">
      <c r="A461" s="1">
        <v>43340</v>
      </c>
      <c r="B461" s="1"/>
      <c r="C461" s="4" t="s">
        <v>842</v>
      </c>
      <c r="D461" s="1">
        <f t="shared" si="205"/>
        <v>43340</v>
      </c>
      <c r="E461" s="6">
        <v>80</v>
      </c>
      <c r="G461" s="6">
        <f t="shared" si="202"/>
        <v>159905.30999999988</v>
      </c>
    </row>
    <row r="462" spans="1:7" ht="33.75" x14ac:dyDescent="0.2">
      <c r="A462" s="1">
        <v>43340</v>
      </c>
      <c r="B462" s="1"/>
      <c r="C462" s="4" t="s">
        <v>844</v>
      </c>
      <c r="D462" s="1">
        <f t="shared" si="205"/>
        <v>43340</v>
      </c>
      <c r="F462" s="6">
        <v>8780</v>
      </c>
      <c r="G462" s="6">
        <f t="shared" ref="G462:G524" si="206">G461-E462+F462</f>
        <v>168685.30999999988</v>
      </c>
    </row>
    <row r="463" spans="1:7" ht="33.75" x14ac:dyDescent="0.2">
      <c r="A463" s="1">
        <v>43340</v>
      </c>
      <c r="B463" s="1"/>
      <c r="C463" s="4" t="s">
        <v>838</v>
      </c>
      <c r="D463" s="1">
        <f t="shared" si="205"/>
        <v>43340</v>
      </c>
      <c r="E463" s="6">
        <v>10000</v>
      </c>
      <c r="G463" s="6">
        <f t="shared" si="206"/>
        <v>158685.30999999988</v>
      </c>
    </row>
    <row r="464" spans="1:7" ht="45" x14ac:dyDescent="0.2">
      <c r="A464" s="1">
        <v>43340</v>
      </c>
      <c r="B464" s="1"/>
      <c r="C464" s="4" t="s">
        <v>839</v>
      </c>
      <c r="D464" s="1">
        <f t="shared" si="205"/>
        <v>43340</v>
      </c>
      <c r="E464" s="6">
        <v>80</v>
      </c>
      <c r="G464" s="6">
        <f t="shared" si="206"/>
        <v>158605.30999999988</v>
      </c>
    </row>
    <row r="465" spans="1:7" ht="33.75" x14ac:dyDescent="0.2">
      <c r="A465" s="1">
        <v>43341</v>
      </c>
      <c r="B465" s="1"/>
      <c r="C465" s="2" t="s">
        <v>47</v>
      </c>
      <c r="D465" s="1">
        <f t="shared" si="205"/>
        <v>43341</v>
      </c>
      <c r="F465" s="6">
        <v>19829.77</v>
      </c>
      <c r="G465" s="6">
        <f t="shared" si="206"/>
        <v>178435.07999999987</v>
      </c>
    </row>
    <row r="466" spans="1:7" ht="45" x14ac:dyDescent="0.2">
      <c r="A466" s="1">
        <v>43341</v>
      </c>
      <c r="B466" s="1"/>
      <c r="C466" s="4" t="s">
        <v>840</v>
      </c>
      <c r="D466" s="1">
        <f t="shared" si="205"/>
        <v>43341</v>
      </c>
      <c r="E466" s="6">
        <v>29200</v>
      </c>
      <c r="G466" s="6">
        <f t="shared" si="206"/>
        <v>149235.07999999987</v>
      </c>
    </row>
    <row r="467" spans="1:7" ht="45" x14ac:dyDescent="0.2">
      <c r="A467" s="1">
        <v>43341</v>
      </c>
      <c r="B467" s="1"/>
      <c r="C467" s="2" t="s">
        <v>48</v>
      </c>
      <c r="D467" s="1">
        <f t="shared" si="205"/>
        <v>43341</v>
      </c>
      <c r="E467" s="6">
        <f>133.18+80</f>
        <v>213.18</v>
      </c>
      <c r="G467" s="6">
        <f t="shared" si="206"/>
        <v>149021.89999999988</v>
      </c>
    </row>
    <row r="468" spans="1:7" ht="33.75" x14ac:dyDescent="0.2">
      <c r="A468" s="1">
        <v>43343</v>
      </c>
      <c r="B468" s="1"/>
      <c r="C468" s="2" t="s">
        <v>49</v>
      </c>
      <c r="D468" s="1">
        <f t="shared" si="205"/>
        <v>43343</v>
      </c>
      <c r="F468" s="6">
        <v>12525.48</v>
      </c>
      <c r="G468" s="6">
        <f t="shared" si="206"/>
        <v>161547.37999999989</v>
      </c>
    </row>
    <row r="469" spans="1:7" ht="22.5" x14ac:dyDescent="0.2">
      <c r="A469" s="1">
        <v>43343</v>
      </c>
      <c r="B469" s="1"/>
      <c r="C469" s="2" t="s">
        <v>50</v>
      </c>
      <c r="D469" s="1">
        <f t="shared" si="205"/>
        <v>43343</v>
      </c>
      <c r="E469" s="6">
        <v>10000</v>
      </c>
      <c r="G469" s="6">
        <f t="shared" si="206"/>
        <v>151547.37999999989</v>
      </c>
    </row>
    <row r="470" spans="1:7" ht="45" x14ac:dyDescent="0.2">
      <c r="A470" s="1">
        <v>43343</v>
      </c>
      <c r="B470" s="1"/>
      <c r="C470" s="2" t="s">
        <v>51</v>
      </c>
      <c r="D470" s="1">
        <f t="shared" si="205"/>
        <v>43343</v>
      </c>
      <c r="E470" s="6">
        <v>80</v>
      </c>
      <c r="G470" s="6">
        <f t="shared" si="206"/>
        <v>151467.37999999989</v>
      </c>
    </row>
    <row r="471" spans="1:7" ht="22.5" x14ac:dyDescent="0.2">
      <c r="A471" s="1">
        <v>43344</v>
      </c>
      <c r="B471" s="1"/>
      <c r="C471" s="2" t="s">
        <v>55</v>
      </c>
      <c r="D471" s="1">
        <f t="shared" si="205"/>
        <v>43344</v>
      </c>
      <c r="E471" s="6">
        <v>195</v>
      </c>
      <c r="G471" s="6">
        <f t="shared" si="206"/>
        <v>151272.37999999989</v>
      </c>
    </row>
    <row r="472" spans="1:7" ht="33.75" x14ac:dyDescent="0.2">
      <c r="A472" s="1">
        <v>43346</v>
      </c>
      <c r="B472" s="1"/>
      <c r="C472" s="2" t="s">
        <v>52</v>
      </c>
      <c r="D472" s="1">
        <f t="shared" si="205"/>
        <v>43346</v>
      </c>
      <c r="F472" s="6">
        <v>2356.6</v>
      </c>
      <c r="G472" s="6">
        <f t="shared" si="206"/>
        <v>153628.97999999989</v>
      </c>
    </row>
    <row r="473" spans="1:7" ht="22.5" x14ac:dyDescent="0.2">
      <c r="A473" s="1">
        <v>43346</v>
      </c>
      <c r="B473" s="1"/>
      <c r="C473" s="2" t="s">
        <v>53</v>
      </c>
      <c r="D473" s="1">
        <f t="shared" si="205"/>
        <v>43346</v>
      </c>
      <c r="E473" s="6">
        <v>20000</v>
      </c>
      <c r="G473" s="6">
        <f t="shared" si="206"/>
        <v>133628.97999999989</v>
      </c>
    </row>
    <row r="474" spans="1:7" ht="45" x14ac:dyDescent="0.2">
      <c r="A474" s="1">
        <v>43346</v>
      </c>
      <c r="B474" s="1"/>
      <c r="C474" s="2" t="s">
        <v>54</v>
      </c>
      <c r="D474" s="1">
        <f t="shared" si="205"/>
        <v>43346</v>
      </c>
      <c r="E474" s="6">
        <v>119.87</v>
      </c>
      <c r="G474" s="6">
        <f t="shared" si="206"/>
        <v>133509.1099999999</v>
      </c>
    </row>
    <row r="475" spans="1:7" ht="45" x14ac:dyDescent="0.2">
      <c r="A475" s="1">
        <v>43346</v>
      </c>
      <c r="B475" s="1"/>
      <c r="C475" s="2" t="s">
        <v>60</v>
      </c>
      <c r="D475" s="1">
        <f t="shared" si="205"/>
        <v>43346</v>
      </c>
      <c r="E475" s="6">
        <v>20000</v>
      </c>
      <c r="G475" s="6">
        <f t="shared" si="206"/>
        <v>113509.1099999999</v>
      </c>
    </row>
    <row r="476" spans="1:7" ht="45" x14ac:dyDescent="0.2">
      <c r="A476" s="1">
        <v>43346</v>
      </c>
      <c r="B476" s="1"/>
      <c r="C476" s="2" t="s">
        <v>61</v>
      </c>
      <c r="D476" s="1">
        <f t="shared" si="205"/>
        <v>43346</v>
      </c>
      <c r="E476" s="6">
        <v>119.87</v>
      </c>
      <c r="G476" s="6">
        <f t="shared" si="206"/>
        <v>113389.2399999999</v>
      </c>
    </row>
    <row r="477" spans="1:7" ht="33.75" x14ac:dyDescent="0.2">
      <c r="A477" s="1">
        <v>43347</v>
      </c>
      <c r="B477" s="1"/>
      <c r="C477" s="4" t="s">
        <v>845</v>
      </c>
      <c r="D477" s="1">
        <f t="shared" si="205"/>
        <v>43347</v>
      </c>
      <c r="F477" s="6">
        <v>2126.71</v>
      </c>
      <c r="G477" s="6">
        <f t="shared" si="206"/>
        <v>115515.94999999991</v>
      </c>
    </row>
    <row r="478" spans="1:7" ht="33.75" x14ac:dyDescent="0.2">
      <c r="A478" s="1">
        <v>43347</v>
      </c>
      <c r="B478" s="1"/>
      <c r="C478" s="4" t="s">
        <v>846</v>
      </c>
      <c r="D478" s="1">
        <f t="shared" ref="D478:D529" si="207">A478</f>
        <v>43347</v>
      </c>
      <c r="F478" s="6">
        <v>1033.6300000000001</v>
      </c>
      <c r="G478" s="6">
        <f t="shared" si="206"/>
        <v>116549.57999999991</v>
      </c>
    </row>
    <row r="479" spans="1:7" ht="33.75" x14ac:dyDescent="0.2">
      <c r="A479" s="1">
        <v>43348</v>
      </c>
      <c r="B479" s="1"/>
      <c r="C479" s="2" t="s">
        <v>56</v>
      </c>
      <c r="D479" s="1">
        <f t="shared" si="207"/>
        <v>43348</v>
      </c>
      <c r="F479" s="6">
        <v>18191</v>
      </c>
      <c r="G479" s="6">
        <f t="shared" si="206"/>
        <v>134740.5799999999</v>
      </c>
    </row>
    <row r="480" spans="1:7" ht="33.75" x14ac:dyDescent="0.2">
      <c r="A480" s="1">
        <v>43349</v>
      </c>
      <c r="B480" s="1"/>
      <c r="C480" s="2" t="s">
        <v>57</v>
      </c>
      <c r="D480" s="1">
        <f t="shared" si="207"/>
        <v>43349</v>
      </c>
      <c r="F480" s="6">
        <v>2450.6</v>
      </c>
      <c r="G480" s="6">
        <f t="shared" si="206"/>
        <v>137191.17999999991</v>
      </c>
    </row>
    <row r="481" spans="1:7" ht="33.75" x14ac:dyDescent="0.2">
      <c r="A481" s="1">
        <v>43349</v>
      </c>
      <c r="B481" s="1"/>
      <c r="C481" s="2" t="s">
        <v>58</v>
      </c>
      <c r="D481" s="1">
        <f t="shared" si="207"/>
        <v>43349</v>
      </c>
      <c r="E481" s="6">
        <v>5551.09</v>
      </c>
      <c r="G481" s="6">
        <f t="shared" si="206"/>
        <v>131640.08999999991</v>
      </c>
    </row>
    <row r="482" spans="1:7" ht="45" x14ac:dyDescent="0.2">
      <c r="A482" s="1">
        <v>43349</v>
      </c>
      <c r="B482" s="1"/>
      <c r="C482" s="2" t="s">
        <v>59</v>
      </c>
      <c r="D482" s="1">
        <f t="shared" si="207"/>
        <v>43349</v>
      </c>
      <c r="E482" s="6">
        <v>80</v>
      </c>
      <c r="G482" s="6">
        <f t="shared" si="206"/>
        <v>131560.08999999991</v>
      </c>
    </row>
    <row r="483" spans="1:7" ht="22.5" x14ac:dyDescent="0.2">
      <c r="A483" s="1">
        <v>43349</v>
      </c>
      <c r="B483" s="1"/>
      <c r="C483" s="4" t="s">
        <v>848</v>
      </c>
      <c r="D483" s="1">
        <f t="shared" si="207"/>
        <v>43349</v>
      </c>
      <c r="F483" s="6">
        <v>5321.68</v>
      </c>
      <c r="G483" s="6">
        <f t="shared" si="206"/>
        <v>136881.7699999999</v>
      </c>
    </row>
    <row r="484" spans="1:7" ht="33.75" x14ac:dyDescent="0.2">
      <c r="A484" s="1">
        <v>43350</v>
      </c>
      <c r="B484" s="1"/>
      <c r="C484" s="4" t="s">
        <v>847</v>
      </c>
      <c r="D484" s="1">
        <f t="shared" si="207"/>
        <v>43350</v>
      </c>
      <c r="F484" s="6">
        <v>1140.57</v>
      </c>
      <c r="G484" s="6">
        <f t="shared" si="206"/>
        <v>138022.33999999991</v>
      </c>
    </row>
    <row r="485" spans="1:7" ht="22.5" x14ac:dyDescent="0.2">
      <c r="A485" s="1">
        <v>43353</v>
      </c>
      <c r="B485" s="1"/>
      <c r="C485" s="2" t="s">
        <v>62</v>
      </c>
      <c r="D485" s="1">
        <f t="shared" si="207"/>
        <v>43353</v>
      </c>
      <c r="F485" s="6">
        <v>5646.84</v>
      </c>
      <c r="G485" s="6">
        <f t="shared" si="206"/>
        <v>143669.17999999991</v>
      </c>
    </row>
    <row r="486" spans="1:7" ht="22.5" x14ac:dyDescent="0.2">
      <c r="A486" s="1">
        <v>43353</v>
      </c>
      <c r="B486" s="1"/>
      <c r="C486" s="2" t="s">
        <v>63</v>
      </c>
      <c r="D486" s="1">
        <f t="shared" si="207"/>
        <v>43353</v>
      </c>
      <c r="F486" s="6">
        <v>2524.91</v>
      </c>
      <c r="G486" s="6">
        <f t="shared" si="206"/>
        <v>146194.08999999991</v>
      </c>
    </row>
    <row r="487" spans="1:7" ht="33.75" x14ac:dyDescent="0.2">
      <c r="A487" s="1">
        <v>43353</v>
      </c>
      <c r="B487" s="1"/>
      <c r="C487" s="2" t="s">
        <v>64</v>
      </c>
      <c r="D487" s="1">
        <f t="shared" si="207"/>
        <v>43353</v>
      </c>
      <c r="E487" s="6">
        <v>15392.86</v>
      </c>
      <c r="G487" s="6">
        <f t="shared" si="206"/>
        <v>130801.22999999991</v>
      </c>
    </row>
    <row r="488" spans="1:7" ht="45" x14ac:dyDescent="0.2">
      <c r="A488" s="1">
        <v>43353</v>
      </c>
      <c r="B488" s="1"/>
      <c r="C488" s="2" t="s">
        <v>65</v>
      </c>
      <c r="D488" s="1">
        <f t="shared" si="207"/>
        <v>43353</v>
      </c>
      <c r="E488" s="6">
        <v>131.11000000000001</v>
      </c>
      <c r="G488" s="6">
        <f t="shared" si="206"/>
        <v>130670.11999999991</v>
      </c>
    </row>
    <row r="489" spans="1:7" ht="33.75" x14ac:dyDescent="0.2">
      <c r="A489" s="1">
        <v>43353</v>
      </c>
      <c r="B489" s="1"/>
      <c r="C489" s="2" t="s">
        <v>66</v>
      </c>
      <c r="D489" s="1">
        <f t="shared" si="207"/>
        <v>43353</v>
      </c>
      <c r="F489" s="6">
        <v>700</v>
      </c>
      <c r="G489" s="6">
        <f t="shared" si="206"/>
        <v>131370.11999999991</v>
      </c>
    </row>
    <row r="490" spans="1:7" ht="33.75" x14ac:dyDescent="0.2">
      <c r="A490" s="1">
        <v>43353</v>
      </c>
      <c r="B490" s="1"/>
      <c r="C490" s="2" t="s">
        <v>67</v>
      </c>
      <c r="D490" s="1">
        <f t="shared" si="207"/>
        <v>43353</v>
      </c>
      <c r="F490" s="6">
        <v>2805</v>
      </c>
      <c r="G490" s="6">
        <f t="shared" si="206"/>
        <v>134175.11999999991</v>
      </c>
    </row>
    <row r="491" spans="1:7" ht="45" x14ac:dyDescent="0.2">
      <c r="A491" s="1">
        <v>43354</v>
      </c>
      <c r="B491" s="1"/>
      <c r="C491" s="2" t="s">
        <v>68</v>
      </c>
      <c r="D491" s="1">
        <f t="shared" si="207"/>
        <v>43354</v>
      </c>
      <c r="E491" s="6">
        <v>1314.33</v>
      </c>
      <c r="G491" s="6">
        <f t="shared" si="206"/>
        <v>132860.78999999992</v>
      </c>
    </row>
    <row r="492" spans="1:7" ht="45" x14ac:dyDescent="0.2">
      <c r="A492" s="1">
        <v>43354</v>
      </c>
      <c r="B492" s="1"/>
      <c r="C492" s="2" t="s">
        <v>69</v>
      </c>
      <c r="D492" s="1">
        <f t="shared" si="207"/>
        <v>43354</v>
      </c>
      <c r="E492" s="6">
        <v>80</v>
      </c>
      <c r="G492" s="6">
        <f t="shared" si="206"/>
        <v>132780.78999999992</v>
      </c>
    </row>
    <row r="493" spans="1:7" ht="33.75" x14ac:dyDescent="0.2">
      <c r="A493" s="1">
        <v>43354</v>
      </c>
      <c r="B493" s="1"/>
      <c r="C493" s="2" t="s">
        <v>70</v>
      </c>
      <c r="D493" s="1">
        <f t="shared" si="207"/>
        <v>43354</v>
      </c>
      <c r="E493" s="6">
        <v>2500</v>
      </c>
      <c r="G493" s="6">
        <f t="shared" si="206"/>
        <v>130280.78999999992</v>
      </c>
    </row>
    <row r="494" spans="1:7" ht="45" x14ac:dyDescent="0.2">
      <c r="A494" s="1">
        <v>43354</v>
      </c>
      <c r="B494" s="1"/>
      <c r="C494" s="2" t="s">
        <v>71</v>
      </c>
      <c r="D494" s="1">
        <f t="shared" si="207"/>
        <v>43354</v>
      </c>
      <c r="E494" s="6">
        <v>80</v>
      </c>
      <c r="G494" s="6">
        <f t="shared" si="206"/>
        <v>130200.78999999992</v>
      </c>
    </row>
    <row r="495" spans="1:7" ht="33.75" x14ac:dyDescent="0.2">
      <c r="A495" s="1">
        <v>43355</v>
      </c>
      <c r="B495" s="1"/>
      <c r="C495" s="2" t="s">
        <v>72</v>
      </c>
      <c r="D495" s="1">
        <f t="shared" si="207"/>
        <v>43355</v>
      </c>
      <c r="F495" s="6">
        <v>1853.36</v>
      </c>
      <c r="G495" s="6">
        <f t="shared" si="206"/>
        <v>132054.14999999991</v>
      </c>
    </row>
    <row r="496" spans="1:7" ht="33.75" x14ac:dyDescent="0.2">
      <c r="A496" s="1">
        <v>43355</v>
      </c>
      <c r="B496" s="1"/>
      <c r="C496" s="5" t="s">
        <v>836</v>
      </c>
      <c r="D496" s="1">
        <f t="shared" si="207"/>
        <v>43355</v>
      </c>
      <c r="F496" s="6">
        <v>1080</v>
      </c>
      <c r="G496" s="6">
        <f t="shared" si="206"/>
        <v>133134.14999999991</v>
      </c>
    </row>
    <row r="497" spans="1:7" ht="22.5" x14ac:dyDescent="0.2">
      <c r="A497" s="1">
        <v>43355</v>
      </c>
      <c r="B497" s="1"/>
      <c r="C497" s="2" t="s">
        <v>86</v>
      </c>
      <c r="D497" s="1">
        <f t="shared" si="207"/>
        <v>43355</v>
      </c>
      <c r="E497" s="6">
        <v>30000</v>
      </c>
      <c r="G497" s="6">
        <f t="shared" si="206"/>
        <v>103134.14999999991</v>
      </c>
    </row>
    <row r="498" spans="1:7" ht="45" x14ac:dyDescent="0.2">
      <c r="A498" s="1">
        <v>43355</v>
      </c>
      <c r="B498" s="1"/>
      <c r="C498" s="2" t="s">
        <v>87</v>
      </c>
      <c r="D498" s="1">
        <f t="shared" si="207"/>
        <v>43355</v>
      </c>
      <c r="E498" s="6">
        <v>163.77000000000001</v>
      </c>
      <c r="G498" s="6">
        <f t="shared" si="206"/>
        <v>102970.3799999999</v>
      </c>
    </row>
    <row r="499" spans="1:7" ht="33.75" x14ac:dyDescent="0.2">
      <c r="A499" s="1">
        <v>43356</v>
      </c>
      <c r="B499" s="1"/>
      <c r="C499" s="4" t="s">
        <v>1329</v>
      </c>
      <c r="D499" s="1">
        <f t="shared" si="207"/>
        <v>43356</v>
      </c>
      <c r="F499" s="6">
        <v>4772.3100000000004</v>
      </c>
      <c r="G499" s="6">
        <f t="shared" si="206"/>
        <v>107742.6899999999</v>
      </c>
    </row>
    <row r="500" spans="1:7" ht="33.75" x14ac:dyDescent="0.2">
      <c r="A500" s="1">
        <v>43356</v>
      </c>
      <c r="B500" s="1"/>
      <c r="C500" s="2" t="s">
        <v>73</v>
      </c>
      <c r="D500" s="1">
        <f t="shared" si="207"/>
        <v>43356</v>
      </c>
      <c r="F500" s="6">
        <v>3607.2</v>
      </c>
      <c r="G500" s="6">
        <f t="shared" si="206"/>
        <v>111349.8899999999</v>
      </c>
    </row>
    <row r="501" spans="1:7" ht="33.75" x14ac:dyDescent="0.2">
      <c r="A501" s="1">
        <v>43356</v>
      </c>
      <c r="B501" s="1"/>
      <c r="C501" s="2" t="s">
        <v>79</v>
      </c>
      <c r="D501" s="1">
        <f t="shared" si="207"/>
        <v>43356</v>
      </c>
      <c r="E501" s="6">
        <v>1000</v>
      </c>
      <c r="G501" s="6">
        <f t="shared" si="206"/>
        <v>110349.8899999999</v>
      </c>
    </row>
    <row r="502" spans="1:7" ht="45" x14ac:dyDescent="0.2">
      <c r="A502" s="1">
        <v>43356</v>
      </c>
      <c r="B502" s="1"/>
      <c r="C502" s="2" t="s">
        <v>80</v>
      </c>
      <c r="D502" s="1">
        <f t="shared" si="207"/>
        <v>43356</v>
      </c>
      <c r="E502" s="6">
        <v>80</v>
      </c>
      <c r="G502" s="6">
        <f t="shared" si="206"/>
        <v>110269.8899999999</v>
      </c>
    </row>
    <row r="503" spans="1:7" ht="22.5" x14ac:dyDescent="0.2">
      <c r="A503" s="1">
        <v>43357</v>
      </c>
      <c r="B503" s="1"/>
      <c r="C503" s="2" t="s">
        <v>74</v>
      </c>
      <c r="D503" s="1">
        <f t="shared" si="207"/>
        <v>43357</v>
      </c>
      <c r="F503" s="6">
        <v>4381.8999999999996</v>
      </c>
      <c r="G503" s="6">
        <f t="shared" si="206"/>
        <v>114651.78999999989</v>
      </c>
    </row>
    <row r="504" spans="1:7" ht="45" x14ac:dyDescent="0.2">
      <c r="A504" s="1">
        <v>43357</v>
      </c>
      <c r="B504" s="1"/>
      <c r="C504" s="2" t="s">
        <v>75</v>
      </c>
      <c r="D504" s="1">
        <f t="shared" si="207"/>
        <v>43357</v>
      </c>
      <c r="E504" s="6">
        <v>4000</v>
      </c>
      <c r="G504" s="6">
        <f t="shared" si="206"/>
        <v>110651.78999999989</v>
      </c>
    </row>
    <row r="505" spans="1:7" ht="45" x14ac:dyDescent="0.2">
      <c r="A505" s="1">
        <v>43357</v>
      </c>
      <c r="B505" s="1"/>
      <c r="C505" s="2" t="s">
        <v>76</v>
      </c>
      <c r="D505" s="1">
        <f t="shared" si="207"/>
        <v>43357</v>
      </c>
      <c r="E505" s="6">
        <v>80</v>
      </c>
      <c r="G505" s="6">
        <f t="shared" si="206"/>
        <v>110571.78999999989</v>
      </c>
    </row>
    <row r="506" spans="1:7" ht="45" x14ac:dyDescent="0.2">
      <c r="A506" s="1">
        <v>43357</v>
      </c>
      <c r="B506" s="1"/>
      <c r="C506" s="2" t="s">
        <v>77</v>
      </c>
      <c r="D506" s="1">
        <f t="shared" si="207"/>
        <v>43357</v>
      </c>
      <c r="E506" s="6">
        <v>2000</v>
      </c>
      <c r="G506" s="6">
        <f t="shared" si="206"/>
        <v>108571.78999999989</v>
      </c>
    </row>
    <row r="507" spans="1:7" ht="45" x14ac:dyDescent="0.2">
      <c r="A507" s="1">
        <v>43357</v>
      </c>
      <c r="B507" s="1"/>
      <c r="C507" s="2" t="s">
        <v>78</v>
      </c>
      <c r="D507" s="1">
        <f t="shared" si="207"/>
        <v>43357</v>
      </c>
      <c r="E507" s="6">
        <v>80</v>
      </c>
      <c r="G507" s="6">
        <f t="shared" si="206"/>
        <v>108491.78999999989</v>
      </c>
    </row>
    <row r="508" spans="1:7" ht="33.75" x14ac:dyDescent="0.2">
      <c r="A508" s="1">
        <v>43360</v>
      </c>
      <c r="B508" s="1"/>
      <c r="C508" s="2" t="s">
        <v>81</v>
      </c>
      <c r="D508" s="1">
        <f t="shared" si="207"/>
        <v>43360</v>
      </c>
      <c r="F508" s="6">
        <v>510.99</v>
      </c>
      <c r="G508" s="6">
        <f t="shared" si="206"/>
        <v>109002.7799999999</v>
      </c>
    </row>
    <row r="509" spans="1:7" ht="45" x14ac:dyDescent="0.2">
      <c r="A509" s="1">
        <v>43360</v>
      </c>
      <c r="B509" s="1"/>
      <c r="C509" s="2" t="s">
        <v>99</v>
      </c>
      <c r="D509" s="1">
        <f t="shared" si="207"/>
        <v>43360</v>
      </c>
      <c r="E509" s="6">
        <v>30000</v>
      </c>
      <c r="G509" s="6">
        <f t="shared" si="206"/>
        <v>79002.779999999897</v>
      </c>
    </row>
    <row r="510" spans="1:7" ht="45" x14ac:dyDescent="0.2">
      <c r="A510" s="1">
        <v>43360</v>
      </c>
      <c r="B510" s="1"/>
      <c r="C510" s="2" t="s">
        <v>100</v>
      </c>
      <c r="D510" s="1">
        <f t="shared" si="207"/>
        <v>43360</v>
      </c>
      <c r="E510" s="6">
        <v>143.19999999999999</v>
      </c>
      <c r="G510" s="6">
        <f t="shared" si="206"/>
        <v>78859.5799999999</v>
      </c>
    </row>
    <row r="511" spans="1:7" ht="33.75" x14ac:dyDescent="0.2">
      <c r="A511" s="1">
        <v>43361</v>
      </c>
      <c r="B511" s="1"/>
      <c r="C511" s="2" t="s">
        <v>82</v>
      </c>
      <c r="D511" s="1">
        <f t="shared" si="207"/>
        <v>43361</v>
      </c>
      <c r="F511" s="6">
        <v>30936.01</v>
      </c>
      <c r="G511" s="6">
        <f t="shared" si="206"/>
        <v>109795.58999999989</v>
      </c>
    </row>
    <row r="512" spans="1:7" ht="33.75" x14ac:dyDescent="0.2">
      <c r="A512" s="1">
        <v>43361</v>
      </c>
      <c r="B512" s="1"/>
      <c r="C512" s="2" t="s">
        <v>83</v>
      </c>
      <c r="D512" s="1">
        <f t="shared" si="207"/>
        <v>43361</v>
      </c>
      <c r="F512" s="6">
        <v>4994.5600000000004</v>
      </c>
      <c r="G512" s="6">
        <f t="shared" si="206"/>
        <v>114790.14999999989</v>
      </c>
    </row>
    <row r="513" spans="1:7" ht="33.75" x14ac:dyDescent="0.2">
      <c r="A513" s="1">
        <v>43361</v>
      </c>
      <c r="B513" s="1"/>
      <c r="C513" s="2" t="s">
        <v>84</v>
      </c>
      <c r="D513" s="1">
        <f t="shared" si="207"/>
        <v>43361</v>
      </c>
      <c r="F513" s="6">
        <v>1214.7</v>
      </c>
      <c r="G513" s="6">
        <f t="shared" si="206"/>
        <v>116004.84999999989</v>
      </c>
    </row>
    <row r="514" spans="1:7" ht="33.75" x14ac:dyDescent="0.2">
      <c r="A514" s="1">
        <v>43361</v>
      </c>
      <c r="B514" s="1"/>
      <c r="C514" s="2" t="s">
        <v>85</v>
      </c>
      <c r="D514" s="1">
        <f t="shared" si="207"/>
        <v>43361</v>
      </c>
      <c r="F514" s="6">
        <v>3624.48</v>
      </c>
      <c r="G514" s="6">
        <f t="shared" si="206"/>
        <v>119629.32999999989</v>
      </c>
    </row>
    <row r="515" spans="1:7" ht="22.5" x14ac:dyDescent="0.2">
      <c r="A515" s="1">
        <v>43361</v>
      </c>
      <c r="B515" s="1"/>
      <c r="C515" s="2" t="s">
        <v>88</v>
      </c>
      <c r="D515" s="1">
        <f t="shared" si="207"/>
        <v>43361</v>
      </c>
      <c r="E515" s="6">
        <v>15000</v>
      </c>
      <c r="G515" s="6">
        <f t="shared" si="206"/>
        <v>104629.32999999989</v>
      </c>
    </row>
    <row r="516" spans="1:7" ht="45" x14ac:dyDescent="0.2">
      <c r="A516" s="1">
        <v>43361</v>
      </c>
      <c r="B516" s="1"/>
      <c r="C516" s="2" t="s">
        <v>89</v>
      </c>
      <c r="D516" s="1">
        <f t="shared" si="207"/>
        <v>43361</v>
      </c>
      <c r="E516" s="6">
        <v>131.1</v>
      </c>
      <c r="G516" s="6">
        <f t="shared" si="206"/>
        <v>104498.22999999988</v>
      </c>
    </row>
    <row r="517" spans="1:7" ht="33.75" x14ac:dyDescent="0.2">
      <c r="A517" s="1">
        <v>43361</v>
      </c>
      <c r="B517" s="1"/>
      <c r="C517" s="2" t="s">
        <v>90</v>
      </c>
      <c r="D517" s="1">
        <f t="shared" si="207"/>
        <v>43361</v>
      </c>
      <c r="F517" s="6">
        <v>15013.15</v>
      </c>
      <c r="G517" s="6">
        <f t="shared" si="206"/>
        <v>119511.37999999987</v>
      </c>
    </row>
    <row r="518" spans="1:7" ht="33.75" x14ac:dyDescent="0.2">
      <c r="A518" s="1">
        <v>43361</v>
      </c>
      <c r="B518" s="1"/>
      <c r="C518" s="2" t="s">
        <v>91</v>
      </c>
      <c r="D518" s="1">
        <f t="shared" si="207"/>
        <v>43361</v>
      </c>
      <c r="E518" s="6">
        <v>5000</v>
      </c>
      <c r="G518" s="6">
        <f t="shared" si="206"/>
        <v>114511.37999999987</v>
      </c>
    </row>
    <row r="519" spans="1:7" ht="45" x14ac:dyDescent="0.2">
      <c r="A519" s="1">
        <v>43361</v>
      </c>
      <c r="B519" s="1"/>
      <c r="C519" s="2" t="s">
        <v>92</v>
      </c>
      <c r="D519" s="1">
        <f t="shared" si="207"/>
        <v>43361</v>
      </c>
      <c r="E519" s="6">
        <v>80</v>
      </c>
      <c r="G519" s="6">
        <f t="shared" si="206"/>
        <v>114431.37999999987</v>
      </c>
    </row>
    <row r="520" spans="1:7" ht="33.75" x14ac:dyDescent="0.2">
      <c r="A520" s="1">
        <v>43361</v>
      </c>
      <c r="B520" s="1"/>
      <c r="C520" s="2" t="s">
        <v>93</v>
      </c>
      <c r="D520" s="1">
        <f t="shared" si="207"/>
        <v>43361</v>
      </c>
      <c r="E520" s="6">
        <v>14999.91</v>
      </c>
      <c r="G520" s="6">
        <f t="shared" si="206"/>
        <v>99431.46999999987</v>
      </c>
    </row>
    <row r="521" spans="1:7" ht="45" x14ac:dyDescent="0.2">
      <c r="A521" s="1">
        <v>43361</v>
      </c>
      <c r="B521" s="1"/>
      <c r="C521" s="2" t="s">
        <v>94</v>
      </c>
      <c r="D521" s="1">
        <f t="shared" si="207"/>
        <v>43361</v>
      </c>
      <c r="E521" s="6">
        <v>131.1</v>
      </c>
      <c r="G521" s="6">
        <f t="shared" si="206"/>
        <v>99300.369999999864</v>
      </c>
    </row>
    <row r="522" spans="1:7" ht="33.75" x14ac:dyDescent="0.2">
      <c r="A522" s="1">
        <v>43361</v>
      </c>
      <c r="B522" s="1"/>
      <c r="C522" s="4" t="s">
        <v>849</v>
      </c>
      <c r="D522" s="1">
        <f t="shared" si="207"/>
        <v>43361</v>
      </c>
      <c r="F522" s="6">
        <v>11541.19</v>
      </c>
      <c r="G522" s="6">
        <f t="shared" si="206"/>
        <v>110841.55999999987</v>
      </c>
    </row>
    <row r="523" spans="1:7" ht="33.75" x14ac:dyDescent="0.2">
      <c r="A523" s="1">
        <v>43362</v>
      </c>
      <c r="B523" s="1"/>
      <c r="C523" s="2" t="s">
        <v>95</v>
      </c>
      <c r="D523" s="1">
        <f t="shared" si="207"/>
        <v>43362</v>
      </c>
      <c r="E523" s="6">
        <v>1215.3499999999999</v>
      </c>
      <c r="G523" s="6">
        <f t="shared" si="206"/>
        <v>109626.20999999986</v>
      </c>
    </row>
    <row r="524" spans="1:7" ht="45" x14ac:dyDescent="0.2">
      <c r="A524" s="1">
        <v>43362</v>
      </c>
      <c r="B524" s="1"/>
      <c r="C524" s="2" t="s">
        <v>96</v>
      </c>
      <c r="D524" s="1">
        <f t="shared" si="207"/>
        <v>43362</v>
      </c>
      <c r="E524" s="6">
        <v>80</v>
      </c>
      <c r="G524" s="6">
        <f t="shared" si="206"/>
        <v>109546.20999999986</v>
      </c>
    </row>
    <row r="525" spans="1:7" ht="33.75" x14ac:dyDescent="0.2">
      <c r="A525" s="1">
        <v>43367</v>
      </c>
      <c r="B525" s="1"/>
      <c r="C525" s="2" t="s">
        <v>97</v>
      </c>
      <c r="D525" s="1">
        <f t="shared" si="207"/>
        <v>43367</v>
      </c>
      <c r="F525" s="6">
        <v>16628.75</v>
      </c>
      <c r="G525" s="6">
        <f t="shared" ref="G525:G590" si="208">G524-E525+F525</f>
        <v>126174.95999999986</v>
      </c>
    </row>
    <row r="526" spans="1:7" ht="33.75" x14ac:dyDescent="0.2">
      <c r="A526" s="1">
        <v>43367</v>
      </c>
      <c r="B526" s="1"/>
      <c r="C526" s="2" t="s">
        <v>98</v>
      </c>
      <c r="D526" s="1">
        <f t="shared" si="207"/>
        <v>43367</v>
      </c>
      <c r="F526" s="6">
        <v>10121.549999999999</v>
      </c>
      <c r="G526" s="6">
        <f t="shared" si="208"/>
        <v>136296.50999999986</v>
      </c>
    </row>
    <row r="527" spans="1:7" ht="33.75" x14ac:dyDescent="0.2">
      <c r="A527" s="1">
        <v>43367</v>
      </c>
      <c r="B527" s="1"/>
      <c r="C527" s="2" t="s">
        <v>101</v>
      </c>
      <c r="D527" s="1">
        <f t="shared" si="207"/>
        <v>43367</v>
      </c>
      <c r="E527" s="6">
        <v>634.72</v>
      </c>
      <c r="G527" s="6">
        <f t="shared" si="208"/>
        <v>135661.78999999986</v>
      </c>
    </row>
    <row r="528" spans="1:7" ht="45" x14ac:dyDescent="0.2">
      <c r="A528" s="1">
        <v>43367</v>
      </c>
      <c r="B528" s="1"/>
      <c r="C528" s="2" t="s">
        <v>102</v>
      </c>
      <c r="D528" s="1">
        <f t="shared" si="207"/>
        <v>43367</v>
      </c>
      <c r="E528" s="6">
        <v>80</v>
      </c>
      <c r="G528" s="6">
        <f t="shared" si="208"/>
        <v>135581.78999999986</v>
      </c>
    </row>
    <row r="529" spans="1:7" ht="33.75" x14ac:dyDescent="0.2">
      <c r="A529" s="1">
        <v>43367</v>
      </c>
      <c r="B529" s="1"/>
      <c r="C529" s="2" t="s">
        <v>111</v>
      </c>
      <c r="D529" s="1">
        <f t="shared" si="207"/>
        <v>43367</v>
      </c>
      <c r="E529" s="6">
        <v>23719.65</v>
      </c>
      <c r="G529" s="6">
        <f t="shared" si="208"/>
        <v>111862.13999999987</v>
      </c>
    </row>
    <row r="530" spans="1:7" ht="45" x14ac:dyDescent="0.2">
      <c r="A530" s="1">
        <v>43367</v>
      </c>
      <c r="B530" s="1"/>
      <c r="C530" s="2" t="s">
        <v>112</v>
      </c>
      <c r="D530" s="1">
        <f t="shared" ref="D530:D595" si="209">A530</f>
        <v>43367</v>
      </c>
      <c r="E530" s="6">
        <v>133.78</v>
      </c>
      <c r="G530" s="6">
        <f t="shared" si="208"/>
        <v>111728.35999999987</v>
      </c>
    </row>
    <row r="531" spans="1:7" ht="33.75" x14ac:dyDescent="0.2">
      <c r="A531" s="1">
        <v>43368</v>
      </c>
      <c r="B531" s="1"/>
      <c r="C531" s="2" t="s">
        <v>103</v>
      </c>
      <c r="D531" s="1">
        <f t="shared" si="209"/>
        <v>43368</v>
      </c>
      <c r="F531" s="6">
        <v>27.77</v>
      </c>
      <c r="G531" s="6">
        <f t="shared" si="208"/>
        <v>111756.12999999987</v>
      </c>
    </row>
    <row r="532" spans="1:7" ht="33.75" x14ac:dyDescent="0.2">
      <c r="A532" s="1">
        <v>43368</v>
      </c>
      <c r="B532" s="1"/>
      <c r="C532" s="2" t="s">
        <v>104</v>
      </c>
      <c r="D532" s="1">
        <f t="shared" si="209"/>
        <v>43368</v>
      </c>
      <c r="F532" s="6">
        <v>1941.84</v>
      </c>
      <c r="G532" s="6">
        <f t="shared" si="208"/>
        <v>113697.96999999987</v>
      </c>
    </row>
    <row r="533" spans="1:7" ht="33.75" x14ac:dyDescent="0.2">
      <c r="A533" s="1">
        <v>43368</v>
      </c>
      <c r="B533" s="1"/>
      <c r="C533" s="2" t="s">
        <v>105</v>
      </c>
      <c r="D533" s="1">
        <f t="shared" si="209"/>
        <v>43368</v>
      </c>
      <c r="F533" s="6">
        <v>2074.21</v>
      </c>
      <c r="G533" s="6">
        <f t="shared" si="208"/>
        <v>115772.17999999988</v>
      </c>
    </row>
    <row r="534" spans="1:7" ht="33.75" x14ac:dyDescent="0.2">
      <c r="A534" s="1">
        <v>43368</v>
      </c>
      <c r="B534" s="1"/>
      <c r="C534" s="2" t="s">
        <v>106</v>
      </c>
      <c r="D534" s="1">
        <f t="shared" si="209"/>
        <v>43368</v>
      </c>
      <c r="F534" s="6">
        <v>7242.24</v>
      </c>
      <c r="G534" s="6">
        <f t="shared" si="208"/>
        <v>123014.41999999988</v>
      </c>
    </row>
    <row r="535" spans="1:7" ht="33.75" x14ac:dyDescent="0.2">
      <c r="A535" s="1">
        <v>43368</v>
      </c>
      <c r="B535" s="1"/>
      <c r="C535" s="2" t="s">
        <v>107</v>
      </c>
      <c r="D535" s="1">
        <f t="shared" si="209"/>
        <v>43368</v>
      </c>
      <c r="F535" s="6">
        <v>1441.73</v>
      </c>
      <c r="G535" s="6">
        <f t="shared" si="208"/>
        <v>124456.14999999988</v>
      </c>
    </row>
    <row r="536" spans="1:7" ht="33.75" x14ac:dyDescent="0.2">
      <c r="A536" s="1">
        <v>43369</v>
      </c>
      <c r="B536" s="1"/>
      <c r="C536" s="2" t="s">
        <v>108</v>
      </c>
      <c r="D536" s="1">
        <f t="shared" si="209"/>
        <v>43369</v>
      </c>
      <c r="F536" s="6">
        <v>15953.19</v>
      </c>
      <c r="G536" s="6">
        <f t="shared" si="208"/>
        <v>140409.33999999988</v>
      </c>
    </row>
    <row r="537" spans="1:7" ht="33.75" x14ac:dyDescent="0.2">
      <c r="A537" s="1">
        <v>43369</v>
      </c>
      <c r="B537" s="1"/>
      <c r="C537" s="2" t="s">
        <v>109</v>
      </c>
      <c r="D537" s="1">
        <f t="shared" si="209"/>
        <v>43369</v>
      </c>
      <c r="F537" s="6">
        <v>4058.89</v>
      </c>
      <c r="G537" s="6">
        <f t="shared" si="208"/>
        <v>144468.22999999989</v>
      </c>
    </row>
    <row r="538" spans="1:7" ht="33.75" x14ac:dyDescent="0.2">
      <c r="A538" s="1">
        <v>43369</v>
      </c>
      <c r="B538" s="1"/>
      <c r="C538" s="2" t="s">
        <v>110</v>
      </c>
      <c r="D538" s="1">
        <f t="shared" si="209"/>
        <v>43369</v>
      </c>
      <c r="F538" s="6">
        <v>6204.9</v>
      </c>
      <c r="G538" s="6">
        <f t="shared" si="208"/>
        <v>150673.12999999989</v>
      </c>
    </row>
    <row r="539" spans="1:7" ht="33.75" x14ac:dyDescent="0.2">
      <c r="A539" s="1">
        <v>43369</v>
      </c>
      <c r="B539" s="1"/>
      <c r="C539" s="5" t="s">
        <v>850</v>
      </c>
      <c r="D539" s="1">
        <f t="shared" si="209"/>
        <v>43369</v>
      </c>
      <c r="E539" s="6">
        <v>7328.76</v>
      </c>
      <c r="G539" s="6">
        <f t="shared" si="208"/>
        <v>143344.36999999988</v>
      </c>
    </row>
    <row r="540" spans="1:7" ht="45" x14ac:dyDescent="0.2">
      <c r="A540" s="1">
        <v>43369</v>
      </c>
      <c r="B540" s="1"/>
      <c r="C540" s="2" t="s">
        <v>113</v>
      </c>
      <c r="D540" s="1">
        <f t="shared" si="209"/>
        <v>43369</v>
      </c>
      <c r="E540" s="6">
        <v>80</v>
      </c>
      <c r="G540" s="6">
        <f t="shared" si="208"/>
        <v>143264.36999999988</v>
      </c>
    </row>
    <row r="541" spans="1:7" ht="22.5" x14ac:dyDescent="0.2">
      <c r="A541" s="1">
        <v>43371</v>
      </c>
      <c r="B541" s="1"/>
      <c r="C541" s="2" t="s">
        <v>114</v>
      </c>
      <c r="D541" s="1">
        <f t="shared" si="209"/>
        <v>43371</v>
      </c>
      <c r="F541" s="6">
        <v>6515.73</v>
      </c>
      <c r="G541" s="6">
        <f t="shared" si="208"/>
        <v>149780.09999999989</v>
      </c>
    </row>
    <row r="542" spans="1:7" ht="22.5" x14ac:dyDescent="0.2">
      <c r="A542" s="1">
        <v>43371</v>
      </c>
      <c r="B542" s="1"/>
      <c r="C542" s="2" t="s">
        <v>115</v>
      </c>
      <c r="D542" s="1">
        <f t="shared" si="209"/>
        <v>43371</v>
      </c>
      <c r="E542" s="6">
        <v>8700</v>
      </c>
      <c r="G542" s="6">
        <f t="shared" si="208"/>
        <v>141080.09999999989</v>
      </c>
    </row>
    <row r="543" spans="1:7" ht="45" x14ac:dyDescent="0.2">
      <c r="A543" s="1">
        <v>43371</v>
      </c>
      <c r="B543" s="1"/>
      <c r="C543" s="2" t="s">
        <v>116</v>
      </c>
      <c r="D543" s="1">
        <f t="shared" si="209"/>
        <v>43371</v>
      </c>
      <c r="E543" s="6">
        <v>80</v>
      </c>
      <c r="G543" s="6">
        <f t="shared" si="208"/>
        <v>141000.09999999989</v>
      </c>
    </row>
    <row r="544" spans="1:7" ht="22.5" x14ac:dyDescent="0.2">
      <c r="A544" s="1">
        <v>43371</v>
      </c>
      <c r="B544" s="1"/>
      <c r="C544" s="2" t="s">
        <v>127</v>
      </c>
      <c r="D544" s="1">
        <f t="shared" si="209"/>
        <v>43371</v>
      </c>
      <c r="E544" s="6">
        <v>30000</v>
      </c>
      <c r="G544" s="6">
        <f t="shared" si="208"/>
        <v>111000.09999999989</v>
      </c>
    </row>
    <row r="545" spans="1:7" ht="45" x14ac:dyDescent="0.2">
      <c r="A545" s="1">
        <v>43371</v>
      </c>
      <c r="B545" s="1"/>
      <c r="C545" s="2" t="s">
        <v>128</v>
      </c>
      <c r="D545" s="1">
        <f t="shared" si="209"/>
        <v>43371</v>
      </c>
      <c r="E545" s="6">
        <v>163.16999999999999</v>
      </c>
      <c r="G545" s="6">
        <f t="shared" si="208"/>
        <v>110836.92999999989</v>
      </c>
    </row>
    <row r="546" spans="1:7" ht="45" x14ac:dyDescent="0.2">
      <c r="A546" s="1">
        <v>43371</v>
      </c>
      <c r="B546" s="1"/>
      <c r="C546" s="2" t="s">
        <v>137</v>
      </c>
      <c r="D546" s="1">
        <f t="shared" si="209"/>
        <v>43371</v>
      </c>
      <c r="E546" s="6">
        <v>19200</v>
      </c>
      <c r="G546" s="6">
        <f t="shared" si="208"/>
        <v>91636.929999999891</v>
      </c>
    </row>
    <row r="547" spans="1:7" ht="45" x14ac:dyDescent="0.2">
      <c r="A547" s="1">
        <v>43371</v>
      </c>
      <c r="B547" s="1"/>
      <c r="C547" s="2" t="s">
        <v>138</v>
      </c>
      <c r="D547" s="1">
        <f t="shared" si="209"/>
        <v>43371</v>
      </c>
      <c r="E547" s="6">
        <v>143.11000000000001</v>
      </c>
      <c r="G547" s="6">
        <f>G546-E547+F547</f>
        <v>91493.819999999891</v>
      </c>
    </row>
    <row r="548" spans="1:7" ht="45" x14ac:dyDescent="0.2">
      <c r="A548" s="1">
        <v>43371</v>
      </c>
      <c r="B548" s="1"/>
      <c r="C548" s="4" t="s">
        <v>1335</v>
      </c>
      <c r="D548" s="1">
        <f>A548</f>
        <v>43371</v>
      </c>
      <c r="E548" s="6">
        <v>15000</v>
      </c>
      <c r="G548" s="6">
        <f>G547-E548+F548</f>
        <v>76493.819999999891</v>
      </c>
    </row>
    <row r="549" spans="1:7" ht="45" x14ac:dyDescent="0.2">
      <c r="A549" s="1">
        <v>43371</v>
      </c>
      <c r="B549" s="1"/>
      <c r="C549" s="4" t="s">
        <v>1336</v>
      </c>
      <c r="D549" s="1">
        <f>A549</f>
        <v>43371</v>
      </c>
      <c r="E549" s="6">
        <v>80</v>
      </c>
      <c r="G549" s="6">
        <f>G548-E549+F549</f>
        <v>76413.819999999891</v>
      </c>
    </row>
    <row r="550" spans="1:7" ht="22.5" x14ac:dyDescent="0.2">
      <c r="A550" s="1">
        <v>43374</v>
      </c>
      <c r="B550" s="1"/>
      <c r="C550" s="2" t="s">
        <v>124</v>
      </c>
      <c r="D550" s="1">
        <f t="shared" si="209"/>
        <v>43374</v>
      </c>
      <c r="E550" s="6">
        <v>195</v>
      </c>
      <c r="F550" s="8"/>
      <c r="G550" s="6">
        <f t="shared" si="208"/>
        <v>76218.819999999891</v>
      </c>
    </row>
    <row r="551" spans="1:7" ht="33.75" x14ac:dyDescent="0.2">
      <c r="A551" s="1">
        <v>43375</v>
      </c>
      <c r="B551" s="1"/>
      <c r="C551" s="2" t="s">
        <v>117</v>
      </c>
      <c r="D551" s="1">
        <f t="shared" si="209"/>
        <v>43375</v>
      </c>
      <c r="F551" s="6">
        <v>5296.08</v>
      </c>
      <c r="G551" s="6">
        <f t="shared" si="208"/>
        <v>81514.899999999892</v>
      </c>
    </row>
    <row r="552" spans="1:7" ht="33.75" x14ac:dyDescent="0.2">
      <c r="A552" s="1">
        <v>43375</v>
      </c>
      <c r="B552" s="1"/>
      <c r="C552" s="2" t="s">
        <v>118</v>
      </c>
      <c r="D552" s="1">
        <f t="shared" si="209"/>
        <v>43375</v>
      </c>
      <c r="F552" s="6">
        <v>2543.2199999999998</v>
      </c>
      <c r="G552" s="6">
        <f t="shared" si="208"/>
        <v>84058.119999999893</v>
      </c>
    </row>
    <row r="553" spans="1:7" ht="33.75" x14ac:dyDescent="0.2">
      <c r="A553" s="1">
        <v>43375</v>
      </c>
      <c r="B553" s="1"/>
      <c r="C553" s="2" t="s">
        <v>119</v>
      </c>
      <c r="D553" s="1">
        <f t="shared" si="209"/>
        <v>43375</v>
      </c>
      <c r="F553" s="6">
        <v>1760.19</v>
      </c>
      <c r="G553" s="6">
        <f t="shared" si="208"/>
        <v>85818.309999999896</v>
      </c>
    </row>
    <row r="554" spans="1:7" ht="22.5" x14ac:dyDescent="0.2">
      <c r="A554" s="1">
        <v>43375</v>
      </c>
      <c r="B554" s="1"/>
      <c r="C554" s="2" t="s">
        <v>120</v>
      </c>
      <c r="D554" s="1">
        <f t="shared" si="209"/>
        <v>43375</v>
      </c>
      <c r="F554" s="6">
        <v>1156.01</v>
      </c>
      <c r="G554" s="6">
        <f t="shared" si="208"/>
        <v>86974.319999999891</v>
      </c>
    </row>
    <row r="555" spans="1:7" ht="33.75" x14ac:dyDescent="0.2">
      <c r="A555" s="1">
        <v>43375</v>
      </c>
      <c r="B555" s="1"/>
      <c r="C555" s="2" t="s">
        <v>121</v>
      </c>
      <c r="D555" s="1">
        <f t="shared" si="209"/>
        <v>43375</v>
      </c>
      <c r="E555" s="6">
        <v>4000</v>
      </c>
      <c r="G555" s="6">
        <f t="shared" si="208"/>
        <v>82974.319999999891</v>
      </c>
    </row>
    <row r="556" spans="1:7" ht="45" x14ac:dyDescent="0.2">
      <c r="A556" s="1">
        <v>43375</v>
      </c>
      <c r="B556" s="1"/>
      <c r="C556" s="2" t="s">
        <v>122</v>
      </c>
      <c r="D556" s="1">
        <f t="shared" si="209"/>
        <v>43375</v>
      </c>
      <c r="E556" s="6">
        <v>80</v>
      </c>
      <c r="G556" s="6">
        <f t="shared" si="208"/>
        <v>82894.319999999891</v>
      </c>
    </row>
    <row r="557" spans="1:7" ht="33.75" x14ac:dyDescent="0.2">
      <c r="A557" s="1">
        <v>43375</v>
      </c>
      <c r="B557" s="1"/>
      <c r="C557" s="2" t="s">
        <v>123</v>
      </c>
      <c r="D557" s="1">
        <f t="shared" si="209"/>
        <v>43375</v>
      </c>
      <c r="F557" s="6">
        <v>1329.52</v>
      </c>
      <c r="G557" s="6">
        <f t="shared" si="208"/>
        <v>84223.839999999895</v>
      </c>
    </row>
    <row r="558" spans="1:7" ht="33.75" x14ac:dyDescent="0.2">
      <c r="A558" s="1">
        <v>43376</v>
      </c>
      <c r="B558" s="1"/>
      <c r="C558" s="2" t="s">
        <v>125</v>
      </c>
      <c r="D558" s="1">
        <f t="shared" si="209"/>
        <v>43376</v>
      </c>
      <c r="F558" s="6">
        <v>67.5</v>
      </c>
      <c r="G558" s="6">
        <f t="shared" si="208"/>
        <v>84291.339999999895</v>
      </c>
    </row>
    <row r="559" spans="1:7" ht="33.75" x14ac:dyDescent="0.2">
      <c r="A559" s="1">
        <v>43377</v>
      </c>
      <c r="B559" s="1"/>
      <c r="C559" s="2" t="s">
        <v>126</v>
      </c>
      <c r="D559" s="1">
        <f t="shared" si="209"/>
        <v>43377</v>
      </c>
      <c r="F559" s="6">
        <v>26953.17</v>
      </c>
      <c r="G559" s="6">
        <f t="shared" si="208"/>
        <v>111244.50999999989</v>
      </c>
    </row>
    <row r="560" spans="1:7" ht="22.5" x14ac:dyDescent="0.2">
      <c r="A560" s="1">
        <v>43377</v>
      </c>
      <c r="B560" s="1"/>
      <c r="C560" s="2" t="s">
        <v>129</v>
      </c>
      <c r="D560" s="1">
        <f t="shared" si="209"/>
        <v>43377</v>
      </c>
      <c r="E560" s="6">
        <v>15000</v>
      </c>
      <c r="G560" s="6">
        <f t="shared" si="208"/>
        <v>96244.509999999893</v>
      </c>
    </row>
    <row r="561" spans="1:7" ht="45" x14ac:dyDescent="0.2">
      <c r="A561" s="1">
        <v>43377</v>
      </c>
      <c r="B561" s="1"/>
      <c r="C561" s="2" t="s">
        <v>130</v>
      </c>
      <c r="D561" s="1">
        <f t="shared" si="209"/>
        <v>43377</v>
      </c>
      <c r="E561" s="6">
        <v>131.1</v>
      </c>
      <c r="G561" s="6">
        <f t="shared" si="208"/>
        <v>96113.409999999887</v>
      </c>
    </row>
    <row r="562" spans="1:7" ht="33.75" x14ac:dyDescent="0.2">
      <c r="A562" s="1">
        <v>43381</v>
      </c>
      <c r="B562" s="1"/>
      <c r="C562" s="2" t="s">
        <v>131</v>
      </c>
      <c r="D562" s="1">
        <f t="shared" si="209"/>
        <v>43381</v>
      </c>
      <c r="F562" s="6">
        <v>5794.5</v>
      </c>
      <c r="G562" s="6">
        <f t="shared" si="208"/>
        <v>101907.90999999989</v>
      </c>
    </row>
    <row r="563" spans="1:7" ht="33.75" x14ac:dyDescent="0.2">
      <c r="A563" s="1">
        <v>43382</v>
      </c>
      <c r="B563" s="1"/>
      <c r="C563" s="2" t="s">
        <v>132</v>
      </c>
      <c r="D563" s="1">
        <f t="shared" si="209"/>
        <v>43382</v>
      </c>
      <c r="F563" s="6">
        <v>8500.1200000000008</v>
      </c>
      <c r="G563" s="6">
        <f t="shared" si="208"/>
        <v>110408.02999999988</v>
      </c>
    </row>
    <row r="564" spans="1:7" ht="33.75" x14ac:dyDescent="0.2">
      <c r="A564" s="1">
        <v>43382</v>
      </c>
      <c r="B564" s="1"/>
      <c r="C564" s="2" t="s">
        <v>133</v>
      </c>
      <c r="D564" s="1">
        <f t="shared" si="209"/>
        <v>43382</v>
      </c>
      <c r="F564" s="6">
        <v>5417.42</v>
      </c>
      <c r="G564" s="6">
        <f t="shared" si="208"/>
        <v>115825.44999999988</v>
      </c>
    </row>
    <row r="565" spans="1:7" ht="33.75" x14ac:dyDescent="0.2">
      <c r="A565" s="1">
        <v>43382</v>
      </c>
      <c r="B565" s="1"/>
      <c r="C565" s="2" t="s">
        <v>134</v>
      </c>
      <c r="D565" s="1">
        <f t="shared" si="209"/>
        <v>43382</v>
      </c>
      <c r="F565" s="6">
        <v>15909.5</v>
      </c>
      <c r="G565" s="6">
        <f t="shared" si="208"/>
        <v>131734.9499999999</v>
      </c>
    </row>
    <row r="566" spans="1:7" ht="33.75" x14ac:dyDescent="0.2">
      <c r="A566" s="1">
        <v>43382</v>
      </c>
      <c r="B566" s="1"/>
      <c r="C566" s="2" t="s">
        <v>135</v>
      </c>
      <c r="D566" s="1">
        <f t="shared" si="209"/>
        <v>43382</v>
      </c>
      <c r="E566" s="6">
        <v>15124.72</v>
      </c>
      <c r="G566" s="6">
        <f t="shared" si="208"/>
        <v>116610.22999999989</v>
      </c>
    </row>
    <row r="567" spans="1:7" ht="45" x14ac:dyDescent="0.2">
      <c r="A567" s="1">
        <v>43382</v>
      </c>
      <c r="B567" s="1"/>
      <c r="C567" s="2" t="s">
        <v>136</v>
      </c>
      <c r="D567" s="1">
        <f t="shared" si="209"/>
        <v>43382</v>
      </c>
      <c r="E567" s="6">
        <v>128.74</v>
      </c>
      <c r="G567" s="6">
        <f t="shared" si="208"/>
        <v>116481.48999999989</v>
      </c>
    </row>
    <row r="568" spans="1:7" ht="33.75" x14ac:dyDescent="0.2">
      <c r="A568" s="1">
        <v>43383</v>
      </c>
      <c r="B568" s="1"/>
      <c r="C568" s="2" t="s">
        <v>139</v>
      </c>
      <c r="D568" s="1">
        <f t="shared" si="209"/>
        <v>43383</v>
      </c>
      <c r="F568" s="6">
        <v>5947.14</v>
      </c>
      <c r="G568" s="6">
        <f t="shared" si="208"/>
        <v>122428.62999999989</v>
      </c>
    </row>
    <row r="569" spans="1:7" ht="33.75" x14ac:dyDescent="0.2">
      <c r="A569" s="1">
        <v>43383</v>
      </c>
      <c r="B569" s="1"/>
      <c r="C569" s="2" t="s">
        <v>140</v>
      </c>
      <c r="D569" s="1">
        <f t="shared" si="209"/>
        <v>43383</v>
      </c>
      <c r="E569" s="6">
        <v>4450.05</v>
      </c>
      <c r="G569" s="6">
        <f t="shared" si="208"/>
        <v>117978.57999999989</v>
      </c>
    </row>
    <row r="570" spans="1:7" ht="45" x14ac:dyDescent="0.2">
      <c r="A570" s="1">
        <v>43383</v>
      </c>
      <c r="B570" s="1"/>
      <c r="C570" s="2" t="s">
        <v>141</v>
      </c>
      <c r="D570" s="1">
        <f t="shared" si="209"/>
        <v>43383</v>
      </c>
      <c r="E570" s="6">
        <v>80</v>
      </c>
      <c r="G570" s="6">
        <f t="shared" si="208"/>
        <v>117898.57999999989</v>
      </c>
    </row>
    <row r="571" spans="1:7" ht="33.75" x14ac:dyDescent="0.2">
      <c r="A571" s="1">
        <v>43384</v>
      </c>
      <c r="B571" s="1"/>
      <c r="C571" s="2" t="s">
        <v>142</v>
      </c>
      <c r="D571" s="1">
        <f t="shared" si="209"/>
        <v>43384</v>
      </c>
      <c r="F571" s="6">
        <v>21755.42</v>
      </c>
      <c r="G571" s="6">
        <f t="shared" si="208"/>
        <v>139653.99999999988</v>
      </c>
    </row>
    <row r="572" spans="1:7" ht="22.5" x14ac:dyDescent="0.2">
      <c r="A572" s="1">
        <v>43384</v>
      </c>
      <c r="B572" s="1"/>
      <c r="C572" s="2" t="s">
        <v>143</v>
      </c>
      <c r="D572" s="1">
        <f t="shared" si="209"/>
        <v>43384</v>
      </c>
      <c r="E572" s="6">
        <v>30000</v>
      </c>
      <c r="G572" s="6">
        <f t="shared" si="208"/>
        <v>109653.99999999988</v>
      </c>
    </row>
    <row r="573" spans="1:7" ht="45" x14ac:dyDescent="0.2">
      <c r="A573" s="1">
        <v>43384</v>
      </c>
      <c r="B573" s="1"/>
      <c r="C573" s="2" t="s">
        <v>144</v>
      </c>
      <c r="D573" s="1">
        <f t="shared" si="209"/>
        <v>43384</v>
      </c>
      <c r="E573" s="6">
        <v>128.76</v>
      </c>
      <c r="G573" s="6">
        <f t="shared" si="208"/>
        <v>109525.23999999989</v>
      </c>
    </row>
    <row r="574" spans="1:7" ht="33.75" x14ac:dyDescent="0.2">
      <c r="A574" s="1">
        <v>43384</v>
      </c>
      <c r="B574" s="1"/>
      <c r="C574" s="2" t="s">
        <v>145</v>
      </c>
      <c r="D574" s="1">
        <f t="shared" si="209"/>
        <v>43384</v>
      </c>
      <c r="F574" s="6">
        <v>910</v>
      </c>
      <c r="G574" s="6">
        <f t="shared" si="208"/>
        <v>110435.23999999989</v>
      </c>
    </row>
    <row r="575" spans="1:7" ht="33.75" x14ac:dyDescent="0.2">
      <c r="A575" s="1">
        <v>43385</v>
      </c>
      <c r="B575" s="1"/>
      <c r="C575" s="2" t="s">
        <v>146</v>
      </c>
      <c r="D575" s="1">
        <f t="shared" si="209"/>
        <v>43385</v>
      </c>
      <c r="F575" s="6">
        <v>1114.23</v>
      </c>
      <c r="G575" s="6">
        <f t="shared" si="208"/>
        <v>111549.46999999988</v>
      </c>
    </row>
    <row r="576" spans="1:7" ht="33.75" x14ac:dyDescent="0.2">
      <c r="A576" s="1">
        <v>43385</v>
      </c>
      <c r="B576" s="1"/>
      <c r="C576" s="2" t="s">
        <v>147</v>
      </c>
      <c r="D576" s="1">
        <f t="shared" si="209"/>
        <v>43385</v>
      </c>
      <c r="F576" s="6">
        <v>2850.63</v>
      </c>
      <c r="G576" s="6">
        <f t="shared" si="208"/>
        <v>114400.09999999989</v>
      </c>
    </row>
    <row r="577" spans="1:7" ht="33.75" x14ac:dyDescent="0.2">
      <c r="A577" s="1">
        <v>43388</v>
      </c>
      <c r="B577" s="1"/>
      <c r="C577" s="2" t="s">
        <v>148</v>
      </c>
      <c r="D577" s="1">
        <f t="shared" si="209"/>
        <v>43388</v>
      </c>
      <c r="F577" s="6">
        <v>6357.13</v>
      </c>
      <c r="G577" s="6">
        <f t="shared" si="208"/>
        <v>120757.22999999989</v>
      </c>
    </row>
    <row r="578" spans="1:7" ht="33.75" x14ac:dyDescent="0.2">
      <c r="A578" s="1">
        <v>43388</v>
      </c>
      <c r="B578" s="1"/>
      <c r="C578" s="2" t="s">
        <v>149</v>
      </c>
      <c r="D578" s="1">
        <f t="shared" si="209"/>
        <v>43388</v>
      </c>
      <c r="F578" s="6">
        <v>9514.69</v>
      </c>
      <c r="G578" s="6">
        <f t="shared" si="208"/>
        <v>130271.9199999999</v>
      </c>
    </row>
    <row r="579" spans="1:7" ht="33.75" x14ac:dyDescent="0.2">
      <c r="A579" s="1">
        <v>43388</v>
      </c>
      <c r="B579" s="1"/>
      <c r="C579" s="2" t="s">
        <v>150</v>
      </c>
      <c r="D579" s="1">
        <f t="shared" si="209"/>
        <v>43388</v>
      </c>
      <c r="F579" s="6">
        <v>13008.15</v>
      </c>
      <c r="G579" s="6">
        <f t="shared" si="208"/>
        <v>143280.06999999989</v>
      </c>
    </row>
    <row r="580" spans="1:7" ht="45" x14ac:dyDescent="0.2">
      <c r="A580" s="1">
        <v>43388</v>
      </c>
      <c r="B580" s="1"/>
      <c r="C580" s="2" t="s">
        <v>151</v>
      </c>
      <c r="D580" s="1">
        <f t="shared" si="209"/>
        <v>43388</v>
      </c>
      <c r="F580" s="6">
        <v>22521.24</v>
      </c>
      <c r="G580" s="6">
        <f t="shared" si="208"/>
        <v>165801.30999999988</v>
      </c>
    </row>
    <row r="581" spans="1:7" ht="45" x14ac:dyDescent="0.2">
      <c r="A581" s="1">
        <v>43388</v>
      </c>
      <c r="B581" s="1"/>
      <c r="C581" s="2" t="s">
        <v>152</v>
      </c>
      <c r="D581" s="1">
        <f t="shared" si="209"/>
        <v>43388</v>
      </c>
      <c r="E581" s="6">
        <v>6319</v>
      </c>
      <c r="G581" s="6">
        <f t="shared" si="208"/>
        <v>159482.30999999988</v>
      </c>
    </row>
    <row r="582" spans="1:7" ht="45" x14ac:dyDescent="0.2">
      <c r="A582" s="1">
        <v>43388</v>
      </c>
      <c r="B582" s="1"/>
      <c r="C582" s="2" t="s">
        <v>153</v>
      </c>
      <c r="D582" s="1">
        <f t="shared" si="209"/>
        <v>43388</v>
      </c>
      <c r="E582" s="6">
        <v>80</v>
      </c>
      <c r="G582" s="6">
        <f t="shared" si="208"/>
        <v>159402.30999999988</v>
      </c>
    </row>
    <row r="583" spans="1:7" ht="33.75" x14ac:dyDescent="0.2">
      <c r="A583" s="1">
        <v>43388</v>
      </c>
      <c r="B583" s="1"/>
      <c r="C583" s="2" t="s">
        <v>154</v>
      </c>
      <c r="D583" s="1">
        <f t="shared" si="209"/>
        <v>43388</v>
      </c>
      <c r="E583" s="6">
        <v>1500</v>
      </c>
      <c r="G583" s="6">
        <f t="shared" si="208"/>
        <v>157902.30999999988</v>
      </c>
    </row>
    <row r="584" spans="1:7" ht="45" x14ac:dyDescent="0.2">
      <c r="A584" s="1">
        <v>43388</v>
      </c>
      <c r="B584" s="1"/>
      <c r="C584" s="2" t="s">
        <v>155</v>
      </c>
      <c r="D584" s="1">
        <f t="shared" si="209"/>
        <v>43388</v>
      </c>
      <c r="E584" s="6">
        <v>80</v>
      </c>
      <c r="G584" s="6">
        <f t="shared" si="208"/>
        <v>157822.30999999988</v>
      </c>
    </row>
    <row r="585" spans="1:7" ht="33.75" x14ac:dyDescent="0.2">
      <c r="A585" s="1">
        <v>43388</v>
      </c>
      <c r="B585" s="1"/>
      <c r="C585" s="2" t="s">
        <v>156</v>
      </c>
      <c r="D585" s="1">
        <f t="shared" si="209"/>
        <v>43388</v>
      </c>
      <c r="E585" s="6">
        <v>2000</v>
      </c>
      <c r="G585" s="6">
        <f t="shared" si="208"/>
        <v>155822.30999999988</v>
      </c>
    </row>
    <row r="586" spans="1:7" ht="45" x14ac:dyDescent="0.2">
      <c r="A586" s="1">
        <v>43388</v>
      </c>
      <c r="B586" s="1"/>
      <c r="C586" s="2" t="s">
        <v>157</v>
      </c>
      <c r="D586" s="1">
        <f t="shared" si="209"/>
        <v>43388</v>
      </c>
      <c r="E586" s="6">
        <v>80</v>
      </c>
      <c r="G586" s="6">
        <f t="shared" si="208"/>
        <v>155742.30999999988</v>
      </c>
    </row>
    <row r="587" spans="1:7" ht="22.5" x14ac:dyDescent="0.2">
      <c r="A587" s="1">
        <v>43389</v>
      </c>
      <c r="B587" s="1"/>
      <c r="C587" s="2" t="s">
        <v>158</v>
      </c>
      <c r="D587" s="1">
        <f t="shared" si="209"/>
        <v>43389</v>
      </c>
      <c r="F587" s="6">
        <v>3432.14</v>
      </c>
      <c r="G587" s="6">
        <f t="shared" si="208"/>
        <v>159174.4499999999</v>
      </c>
    </row>
    <row r="588" spans="1:7" ht="22.5" x14ac:dyDescent="0.2">
      <c r="A588" s="1">
        <v>43389</v>
      </c>
      <c r="B588" s="1"/>
      <c r="C588" s="2" t="s">
        <v>159</v>
      </c>
      <c r="D588" s="1">
        <f t="shared" si="209"/>
        <v>43389</v>
      </c>
      <c r="E588" s="6">
        <v>1906.27</v>
      </c>
      <c r="G588" s="6">
        <f t="shared" si="208"/>
        <v>157268.17999999991</v>
      </c>
    </row>
    <row r="589" spans="1:7" ht="45" x14ac:dyDescent="0.2">
      <c r="A589" s="1">
        <v>43389</v>
      </c>
      <c r="B589" s="1"/>
      <c r="C589" s="2" t="s">
        <v>160</v>
      </c>
      <c r="D589" s="1">
        <f t="shared" si="209"/>
        <v>43389</v>
      </c>
      <c r="E589" s="6">
        <v>80</v>
      </c>
      <c r="G589" s="6">
        <f t="shared" si="208"/>
        <v>157188.17999999991</v>
      </c>
    </row>
    <row r="590" spans="1:7" ht="33.75" x14ac:dyDescent="0.2">
      <c r="A590" s="1">
        <v>43389</v>
      </c>
      <c r="B590" s="1"/>
      <c r="C590" s="2" t="s">
        <v>161</v>
      </c>
      <c r="D590" s="1">
        <f t="shared" si="209"/>
        <v>43389</v>
      </c>
      <c r="F590" s="6">
        <v>4089.57</v>
      </c>
      <c r="G590" s="6">
        <f t="shared" si="208"/>
        <v>161277.74999999991</v>
      </c>
    </row>
    <row r="591" spans="1:7" ht="33.75" x14ac:dyDescent="0.2">
      <c r="A591" s="1">
        <v>43389</v>
      </c>
      <c r="B591" s="1"/>
      <c r="C591" s="2" t="s">
        <v>162</v>
      </c>
      <c r="D591" s="1">
        <f t="shared" si="209"/>
        <v>43389</v>
      </c>
      <c r="F591" s="6">
        <v>29232.59</v>
      </c>
      <c r="G591" s="6">
        <f t="shared" ref="G591:G654" si="210">G590-E591+F591</f>
        <v>190510.33999999991</v>
      </c>
    </row>
    <row r="592" spans="1:7" ht="45" x14ac:dyDescent="0.2">
      <c r="A592" s="1">
        <v>43389</v>
      </c>
      <c r="B592" s="1"/>
      <c r="C592" s="2" t="s">
        <v>163</v>
      </c>
      <c r="D592" s="1">
        <f t="shared" si="209"/>
        <v>43389</v>
      </c>
      <c r="E592" s="6">
        <v>45000</v>
      </c>
      <c r="G592" s="6">
        <f t="shared" si="210"/>
        <v>145510.33999999991</v>
      </c>
    </row>
    <row r="593" spans="1:7" ht="45" x14ac:dyDescent="0.2">
      <c r="A593" s="1">
        <v>43389</v>
      </c>
      <c r="B593" s="1"/>
      <c r="C593" s="2" t="s">
        <v>164</v>
      </c>
      <c r="D593" s="1">
        <f t="shared" si="209"/>
        <v>43389</v>
      </c>
      <c r="E593" s="6">
        <v>142.11000000000001</v>
      </c>
      <c r="G593" s="6">
        <f t="shared" si="210"/>
        <v>145368.22999999992</v>
      </c>
    </row>
    <row r="594" spans="1:7" ht="33.75" x14ac:dyDescent="0.2">
      <c r="A594" s="1">
        <v>43390</v>
      </c>
      <c r="B594" s="1"/>
      <c r="C594" s="2" t="s">
        <v>165</v>
      </c>
      <c r="D594" s="1">
        <f t="shared" si="209"/>
        <v>43390</v>
      </c>
      <c r="F594" s="6">
        <v>39031.53</v>
      </c>
      <c r="G594" s="6">
        <f t="shared" si="210"/>
        <v>184399.75999999992</v>
      </c>
    </row>
    <row r="595" spans="1:7" ht="33.75" x14ac:dyDescent="0.2">
      <c r="A595" s="1">
        <v>43390</v>
      </c>
      <c r="B595" s="1"/>
      <c r="C595" s="2" t="s">
        <v>166</v>
      </c>
      <c r="D595" s="1">
        <f t="shared" si="209"/>
        <v>43390</v>
      </c>
      <c r="E595" s="6">
        <v>32379.3</v>
      </c>
      <c r="G595" s="6">
        <f t="shared" si="210"/>
        <v>152020.45999999993</v>
      </c>
    </row>
    <row r="596" spans="1:7" ht="45" x14ac:dyDescent="0.2">
      <c r="A596" s="1">
        <v>43390</v>
      </c>
      <c r="B596" s="1"/>
      <c r="C596" s="2" t="s">
        <v>167</v>
      </c>
      <c r="D596" s="1">
        <f t="shared" ref="D596:D628" si="211">A596</f>
        <v>43390</v>
      </c>
      <c r="E596" s="6">
        <v>166.22</v>
      </c>
      <c r="G596" s="6">
        <f t="shared" si="210"/>
        <v>151854.23999999993</v>
      </c>
    </row>
    <row r="597" spans="1:7" ht="33.75" x14ac:dyDescent="0.2">
      <c r="A597" s="1">
        <v>43390</v>
      </c>
      <c r="B597" s="1"/>
      <c r="C597" s="2" t="s">
        <v>168</v>
      </c>
      <c r="D597" s="1">
        <f t="shared" si="211"/>
        <v>43390</v>
      </c>
      <c r="E597" s="6">
        <v>18610.86</v>
      </c>
      <c r="G597" s="6">
        <f t="shared" si="210"/>
        <v>133243.37999999995</v>
      </c>
    </row>
    <row r="598" spans="1:7" ht="45" x14ac:dyDescent="0.2">
      <c r="A598" s="1">
        <v>43390</v>
      </c>
      <c r="B598" s="1"/>
      <c r="C598" s="2" t="s">
        <v>169</v>
      </c>
      <c r="D598" s="1">
        <f t="shared" si="211"/>
        <v>43390</v>
      </c>
      <c r="E598" s="6">
        <v>132.11000000000001</v>
      </c>
      <c r="G598" s="6">
        <f t="shared" si="210"/>
        <v>133111.26999999996</v>
      </c>
    </row>
    <row r="599" spans="1:7" ht="33.75" x14ac:dyDescent="0.2">
      <c r="A599" s="1">
        <v>43390</v>
      </c>
      <c r="B599" s="1"/>
      <c r="C599" s="2" t="s">
        <v>170</v>
      </c>
      <c r="D599" s="1">
        <f t="shared" si="211"/>
        <v>43390</v>
      </c>
      <c r="E599" s="6">
        <v>9969</v>
      </c>
      <c r="G599" s="6">
        <f t="shared" si="210"/>
        <v>123142.26999999996</v>
      </c>
    </row>
    <row r="600" spans="1:7" ht="45" x14ac:dyDescent="0.2">
      <c r="A600" s="1">
        <v>43390</v>
      </c>
      <c r="B600" s="1"/>
      <c r="C600" s="2" t="s">
        <v>171</v>
      </c>
      <c r="D600" s="1">
        <f t="shared" si="211"/>
        <v>43390</v>
      </c>
      <c r="E600" s="6">
        <v>80</v>
      </c>
      <c r="G600" s="6">
        <f t="shared" si="210"/>
        <v>123062.26999999996</v>
      </c>
    </row>
    <row r="601" spans="1:7" ht="22.5" x14ac:dyDescent="0.2">
      <c r="A601" s="1">
        <v>43390</v>
      </c>
      <c r="B601" s="1"/>
      <c r="C601" s="2" t="s">
        <v>172</v>
      </c>
      <c r="D601" s="1">
        <f t="shared" si="211"/>
        <v>43390</v>
      </c>
      <c r="E601" s="6">
        <v>3000</v>
      </c>
      <c r="G601" s="6">
        <f t="shared" si="210"/>
        <v>120062.26999999996</v>
      </c>
    </row>
    <row r="602" spans="1:7" ht="45" x14ac:dyDescent="0.2">
      <c r="A602" s="1">
        <v>43390</v>
      </c>
      <c r="B602" s="1"/>
      <c r="C602" s="2" t="s">
        <v>173</v>
      </c>
      <c r="D602" s="1">
        <f t="shared" si="211"/>
        <v>43390</v>
      </c>
      <c r="E602" s="6">
        <v>80</v>
      </c>
      <c r="G602" s="6">
        <f t="shared" si="210"/>
        <v>119982.26999999996</v>
      </c>
    </row>
    <row r="603" spans="1:7" ht="33.75" x14ac:dyDescent="0.2">
      <c r="A603" s="1">
        <v>43391</v>
      </c>
      <c r="B603" s="1"/>
      <c r="C603" s="2" t="s">
        <v>174</v>
      </c>
      <c r="D603" s="1">
        <f t="shared" si="211"/>
        <v>43391</v>
      </c>
      <c r="F603" s="6">
        <v>4281.5600000000004</v>
      </c>
      <c r="G603" s="6">
        <f t="shared" si="210"/>
        <v>124263.82999999996</v>
      </c>
    </row>
    <row r="604" spans="1:7" ht="33.75" x14ac:dyDescent="0.2">
      <c r="A604" s="1">
        <v>43391</v>
      </c>
      <c r="B604" s="1"/>
      <c r="C604" s="2" t="s">
        <v>175</v>
      </c>
      <c r="D604" s="1">
        <f t="shared" si="211"/>
        <v>43391</v>
      </c>
      <c r="F604" s="6">
        <v>2319.35</v>
      </c>
      <c r="G604" s="6">
        <f t="shared" si="210"/>
        <v>126583.17999999996</v>
      </c>
    </row>
    <row r="605" spans="1:7" ht="33.75" x14ac:dyDescent="0.2">
      <c r="A605" s="1">
        <v>43391</v>
      </c>
      <c r="B605" s="1"/>
      <c r="C605" s="2" t="s">
        <v>176</v>
      </c>
      <c r="D605" s="1">
        <f t="shared" si="211"/>
        <v>43391</v>
      </c>
      <c r="E605" s="6">
        <v>5000</v>
      </c>
      <c r="G605" s="6">
        <f t="shared" si="210"/>
        <v>121583.17999999996</v>
      </c>
    </row>
    <row r="606" spans="1:7" ht="45" x14ac:dyDescent="0.2">
      <c r="A606" s="1">
        <v>43391</v>
      </c>
      <c r="B606" s="1"/>
      <c r="C606" s="2" t="s">
        <v>177</v>
      </c>
      <c r="D606" s="1">
        <f t="shared" si="211"/>
        <v>43391</v>
      </c>
      <c r="E606" s="6">
        <v>80</v>
      </c>
      <c r="G606" s="6">
        <f t="shared" si="210"/>
        <v>121503.17999999996</v>
      </c>
    </row>
    <row r="607" spans="1:7" ht="45" x14ac:dyDescent="0.2">
      <c r="A607" s="1">
        <v>43391</v>
      </c>
      <c r="B607" s="1"/>
      <c r="C607" s="2" t="s">
        <v>185</v>
      </c>
      <c r="D607" s="1">
        <f t="shared" si="211"/>
        <v>43391</v>
      </c>
      <c r="E607" s="6">
        <v>25000</v>
      </c>
      <c r="G607" s="6">
        <f t="shared" si="210"/>
        <v>96503.179999999964</v>
      </c>
    </row>
    <row r="608" spans="1:7" ht="45" x14ac:dyDescent="0.2">
      <c r="A608" s="1">
        <v>43391</v>
      </c>
      <c r="B608" s="1"/>
      <c r="C608" s="2" t="s">
        <v>186</v>
      </c>
      <c r="D608" s="1">
        <f t="shared" si="211"/>
        <v>43391</v>
      </c>
      <c r="E608" s="6">
        <v>131.78</v>
      </c>
      <c r="G608" s="6">
        <f t="shared" si="210"/>
        <v>96371.399999999965</v>
      </c>
    </row>
    <row r="609" spans="1:7" ht="33.75" x14ac:dyDescent="0.2">
      <c r="A609" s="1">
        <v>43395</v>
      </c>
      <c r="B609" s="1"/>
      <c r="C609" s="2" t="s">
        <v>178</v>
      </c>
      <c r="D609" s="1">
        <f t="shared" si="211"/>
        <v>43395</v>
      </c>
      <c r="F609" s="6">
        <v>5373.81</v>
      </c>
      <c r="G609" s="6">
        <f t="shared" si="210"/>
        <v>101745.20999999996</v>
      </c>
    </row>
    <row r="610" spans="1:7" ht="22.5" x14ac:dyDescent="0.2">
      <c r="A610" s="1">
        <v>43395</v>
      </c>
      <c r="B610" s="1"/>
      <c r="C610" s="2" t="s">
        <v>179</v>
      </c>
      <c r="D610" s="1">
        <f t="shared" si="211"/>
        <v>43395</v>
      </c>
      <c r="E610" s="6">
        <v>30000</v>
      </c>
      <c r="G610" s="6">
        <f t="shared" si="210"/>
        <v>71745.209999999963</v>
      </c>
    </row>
    <row r="611" spans="1:7" ht="45" x14ac:dyDescent="0.2">
      <c r="A611" s="1">
        <v>43395</v>
      </c>
      <c r="B611" s="1"/>
      <c r="C611" s="2" t="s">
        <v>180</v>
      </c>
      <c r="D611" s="1">
        <f t="shared" si="211"/>
        <v>43395</v>
      </c>
      <c r="E611" s="6">
        <v>128.76</v>
      </c>
      <c r="G611" s="6">
        <f t="shared" si="210"/>
        <v>71616.449999999968</v>
      </c>
    </row>
    <row r="612" spans="1:7" ht="33.75" x14ac:dyDescent="0.2">
      <c r="A612" s="1">
        <v>43396</v>
      </c>
      <c r="B612" s="1"/>
      <c r="C612" s="2" t="s">
        <v>181</v>
      </c>
      <c r="D612" s="1">
        <f t="shared" si="211"/>
        <v>43396</v>
      </c>
      <c r="F612" s="6">
        <v>19952.77</v>
      </c>
      <c r="G612" s="6">
        <f t="shared" si="210"/>
        <v>91569.219999999972</v>
      </c>
    </row>
    <row r="613" spans="1:7" ht="33.75" x14ac:dyDescent="0.2">
      <c r="A613" s="1">
        <v>43396</v>
      </c>
      <c r="B613" s="1"/>
      <c r="C613" s="2" t="s">
        <v>182</v>
      </c>
      <c r="D613" s="1">
        <f t="shared" si="211"/>
        <v>43396</v>
      </c>
      <c r="F613" s="6">
        <v>1578.73</v>
      </c>
      <c r="G613" s="6">
        <f t="shared" si="210"/>
        <v>93147.949999999968</v>
      </c>
    </row>
    <row r="614" spans="1:7" ht="33.75" x14ac:dyDescent="0.2">
      <c r="A614" s="1">
        <v>43397</v>
      </c>
      <c r="B614" s="1"/>
      <c r="C614" s="2" t="s">
        <v>183</v>
      </c>
      <c r="D614" s="1">
        <f t="shared" si="211"/>
        <v>43397</v>
      </c>
      <c r="F614" s="6">
        <v>210</v>
      </c>
      <c r="G614" s="6">
        <f t="shared" si="210"/>
        <v>93357.949999999968</v>
      </c>
    </row>
    <row r="615" spans="1:7" ht="33.75" x14ac:dyDescent="0.2">
      <c r="A615" s="1">
        <v>43398</v>
      </c>
      <c r="B615" s="1"/>
      <c r="C615" s="2" t="s">
        <v>184</v>
      </c>
      <c r="D615" s="1">
        <f t="shared" si="211"/>
        <v>43398</v>
      </c>
      <c r="F615" s="6">
        <v>2977.81</v>
      </c>
      <c r="G615" s="6">
        <f t="shared" si="210"/>
        <v>96335.759999999966</v>
      </c>
    </row>
    <row r="616" spans="1:7" ht="33.75" x14ac:dyDescent="0.2">
      <c r="A616" s="1">
        <v>43399</v>
      </c>
      <c r="B616" s="1"/>
      <c r="C616" s="2" t="s">
        <v>187</v>
      </c>
      <c r="D616" s="1">
        <f t="shared" si="211"/>
        <v>43399</v>
      </c>
      <c r="F616" s="6">
        <v>2910.6</v>
      </c>
      <c r="G616" s="6">
        <f t="shared" si="210"/>
        <v>99246.359999999971</v>
      </c>
    </row>
    <row r="617" spans="1:7" ht="33.75" x14ac:dyDescent="0.2">
      <c r="A617" s="1">
        <v>43399</v>
      </c>
      <c r="B617" s="1"/>
      <c r="C617" s="2" t="s">
        <v>188</v>
      </c>
      <c r="D617" s="1">
        <f t="shared" si="211"/>
        <v>43399</v>
      </c>
      <c r="F617" s="6">
        <v>4949.84</v>
      </c>
      <c r="G617" s="6">
        <f t="shared" si="210"/>
        <v>104196.19999999997</v>
      </c>
    </row>
    <row r="618" spans="1:7" ht="33.75" x14ac:dyDescent="0.2">
      <c r="A618" s="1">
        <v>43403</v>
      </c>
      <c r="B618" s="1"/>
      <c r="C618" s="2" t="s">
        <v>189</v>
      </c>
      <c r="D618" s="1">
        <f t="shared" si="211"/>
        <v>43403</v>
      </c>
      <c r="F618" s="6">
        <v>2586.64</v>
      </c>
      <c r="G618" s="6">
        <f t="shared" si="210"/>
        <v>106782.83999999997</v>
      </c>
    </row>
    <row r="619" spans="1:7" ht="33.75" x14ac:dyDescent="0.2">
      <c r="A619" s="1">
        <v>43403</v>
      </c>
      <c r="B619" s="1"/>
      <c r="C619" s="2" t="s">
        <v>190</v>
      </c>
      <c r="D619" s="1">
        <f t="shared" si="211"/>
        <v>43403</v>
      </c>
      <c r="E619" s="6">
        <v>7685.21</v>
      </c>
      <c r="G619" s="6">
        <f t="shared" si="210"/>
        <v>99097.629999999961</v>
      </c>
    </row>
    <row r="620" spans="1:7" ht="45" x14ac:dyDescent="0.2">
      <c r="A620" s="1">
        <v>43403</v>
      </c>
      <c r="B620" s="1"/>
      <c r="C620" s="2" t="s">
        <v>191</v>
      </c>
      <c r="D620" s="1">
        <f t="shared" si="211"/>
        <v>43403</v>
      </c>
      <c r="E620" s="6">
        <v>80</v>
      </c>
      <c r="G620" s="6">
        <f t="shared" si="210"/>
        <v>99017.629999999961</v>
      </c>
    </row>
    <row r="621" spans="1:7" ht="33.75" x14ac:dyDescent="0.2">
      <c r="A621" s="1">
        <v>43403</v>
      </c>
      <c r="B621" s="1"/>
      <c r="C621" s="2" t="s">
        <v>192</v>
      </c>
      <c r="D621" s="1">
        <f t="shared" si="211"/>
        <v>43403</v>
      </c>
      <c r="F621" s="6">
        <v>29667.5</v>
      </c>
      <c r="G621" s="6">
        <f t="shared" si="210"/>
        <v>128685.12999999996</v>
      </c>
    </row>
    <row r="622" spans="1:7" ht="45" x14ac:dyDescent="0.2">
      <c r="A622" s="1">
        <v>43403</v>
      </c>
      <c r="B622" s="1"/>
      <c r="C622" s="2" t="s">
        <v>193</v>
      </c>
      <c r="D622" s="1">
        <f t="shared" si="211"/>
        <v>43403</v>
      </c>
      <c r="E622" s="6">
        <v>34200</v>
      </c>
      <c r="G622" s="6">
        <f t="shared" si="210"/>
        <v>94485.129999999961</v>
      </c>
    </row>
    <row r="623" spans="1:7" ht="45" x14ac:dyDescent="0.2">
      <c r="A623" s="1">
        <v>43403</v>
      </c>
      <c r="B623" s="1"/>
      <c r="C623" s="2" t="s">
        <v>194</v>
      </c>
      <c r="D623" s="1">
        <f t="shared" si="211"/>
        <v>43403</v>
      </c>
      <c r="E623" s="6">
        <v>135.11000000000001</v>
      </c>
      <c r="G623" s="6">
        <f t="shared" si="210"/>
        <v>94350.01999999996</v>
      </c>
    </row>
    <row r="624" spans="1:7" ht="22.5" x14ac:dyDescent="0.2">
      <c r="A624" s="1">
        <v>43403</v>
      </c>
      <c r="B624" s="1"/>
      <c r="C624" s="2" t="s">
        <v>205</v>
      </c>
      <c r="D624" s="1">
        <f t="shared" si="211"/>
        <v>43403</v>
      </c>
      <c r="E624" s="6">
        <v>30000</v>
      </c>
      <c r="G624" s="6">
        <f t="shared" si="210"/>
        <v>64350.01999999996</v>
      </c>
    </row>
    <row r="625" spans="1:7" ht="45" x14ac:dyDescent="0.2">
      <c r="A625" s="1">
        <v>43403</v>
      </c>
      <c r="B625" s="1"/>
      <c r="C625" s="2" t="s">
        <v>206</v>
      </c>
      <c r="D625" s="1">
        <f t="shared" si="211"/>
        <v>43403</v>
      </c>
      <c r="E625" s="6">
        <v>131.16999999999999</v>
      </c>
      <c r="G625" s="6">
        <f t="shared" si="210"/>
        <v>64218.849999999962</v>
      </c>
    </row>
    <row r="626" spans="1:7" ht="22.5" x14ac:dyDescent="0.2">
      <c r="A626" s="1">
        <v>43405</v>
      </c>
      <c r="B626" s="1"/>
      <c r="C626" s="2" t="s">
        <v>195</v>
      </c>
      <c r="D626" s="1">
        <f t="shared" si="211"/>
        <v>43405</v>
      </c>
      <c r="E626" s="6">
        <v>195</v>
      </c>
      <c r="G626" s="6">
        <f t="shared" si="210"/>
        <v>64023.849999999962</v>
      </c>
    </row>
    <row r="627" spans="1:7" ht="33.75" x14ac:dyDescent="0.2">
      <c r="A627" s="1">
        <v>43409</v>
      </c>
      <c r="B627" s="1"/>
      <c r="C627" s="2" t="s">
        <v>196</v>
      </c>
      <c r="D627" s="1">
        <f t="shared" si="211"/>
        <v>43409</v>
      </c>
      <c r="F627" s="6">
        <v>2857.29</v>
      </c>
      <c r="G627" s="6">
        <f t="shared" si="210"/>
        <v>66881.139999999956</v>
      </c>
    </row>
    <row r="628" spans="1:7" ht="33.75" x14ac:dyDescent="0.2">
      <c r="A628" s="1">
        <v>43409</v>
      </c>
      <c r="B628" s="1"/>
      <c r="C628" s="2" t="s">
        <v>197</v>
      </c>
      <c r="D628" s="1">
        <f t="shared" si="211"/>
        <v>43409</v>
      </c>
      <c r="F628" s="6">
        <v>16215.23</v>
      </c>
      <c r="G628" s="6">
        <f t="shared" si="210"/>
        <v>83096.369999999952</v>
      </c>
    </row>
    <row r="629" spans="1:7" ht="33.75" x14ac:dyDescent="0.2">
      <c r="A629" s="1">
        <v>43409</v>
      </c>
      <c r="B629" s="1"/>
      <c r="C629" s="2" t="s">
        <v>198</v>
      </c>
      <c r="D629" s="1">
        <f t="shared" ref="D629:D656" si="212">A629</f>
        <v>43409</v>
      </c>
      <c r="E629" s="6">
        <v>16877.7</v>
      </c>
      <c r="G629" s="6">
        <f t="shared" si="210"/>
        <v>66218.669999999955</v>
      </c>
    </row>
    <row r="630" spans="1:7" ht="45" x14ac:dyDescent="0.2">
      <c r="A630" s="1">
        <v>43409</v>
      </c>
      <c r="B630" s="1"/>
      <c r="C630" s="2" t="s">
        <v>199</v>
      </c>
      <c r="D630" s="1">
        <f t="shared" si="212"/>
        <v>43409</v>
      </c>
      <c r="E630" s="6">
        <v>127.1</v>
      </c>
      <c r="G630" s="6">
        <f t="shared" si="210"/>
        <v>66091.569999999949</v>
      </c>
    </row>
    <row r="631" spans="1:7" ht="33.75" x14ac:dyDescent="0.2">
      <c r="A631" s="1">
        <v>43410</v>
      </c>
      <c r="B631" s="1"/>
      <c r="C631" s="2" t="s">
        <v>200</v>
      </c>
      <c r="D631" s="1">
        <f t="shared" si="212"/>
        <v>43410</v>
      </c>
      <c r="F631" s="6">
        <v>6577.69</v>
      </c>
      <c r="G631" s="6">
        <f t="shared" si="210"/>
        <v>72669.259999999951</v>
      </c>
    </row>
    <row r="632" spans="1:7" ht="33.75" x14ac:dyDescent="0.2">
      <c r="A632" s="1">
        <v>43411</v>
      </c>
      <c r="B632" s="1"/>
      <c r="C632" s="2" t="s">
        <v>201</v>
      </c>
      <c r="D632" s="1">
        <f t="shared" si="212"/>
        <v>43411</v>
      </c>
      <c r="F632" s="6">
        <v>2697.16</v>
      </c>
      <c r="G632" s="6">
        <f t="shared" si="210"/>
        <v>75366.419999999955</v>
      </c>
    </row>
    <row r="633" spans="1:7" ht="33.75" x14ac:dyDescent="0.2">
      <c r="A633" s="1">
        <v>43412</v>
      </c>
      <c r="B633" s="1"/>
      <c r="C633" s="2" t="s">
        <v>202</v>
      </c>
      <c r="D633" s="1">
        <f t="shared" si="212"/>
        <v>43412</v>
      </c>
      <c r="F633" s="6">
        <v>1304.81</v>
      </c>
      <c r="G633" s="6">
        <f t="shared" si="210"/>
        <v>76671.229999999952</v>
      </c>
    </row>
    <row r="634" spans="1:7" ht="33.75" x14ac:dyDescent="0.2">
      <c r="A634" s="1">
        <v>43412</v>
      </c>
      <c r="B634" s="1"/>
      <c r="C634" s="2" t="s">
        <v>203</v>
      </c>
      <c r="D634" s="1">
        <f t="shared" si="212"/>
        <v>43412</v>
      </c>
      <c r="F634" s="6">
        <v>1179</v>
      </c>
      <c r="G634" s="6">
        <f t="shared" si="210"/>
        <v>77850.229999999952</v>
      </c>
    </row>
    <row r="635" spans="1:7" ht="45" x14ac:dyDescent="0.2">
      <c r="A635" s="1">
        <v>43413</v>
      </c>
      <c r="B635" s="1"/>
      <c r="C635" s="2" t="s">
        <v>211</v>
      </c>
      <c r="D635" s="1">
        <f t="shared" si="212"/>
        <v>43413</v>
      </c>
      <c r="E635" s="6">
        <v>30000</v>
      </c>
      <c r="G635" s="6">
        <f t="shared" si="210"/>
        <v>47850.229999999952</v>
      </c>
    </row>
    <row r="636" spans="1:7" ht="45" x14ac:dyDescent="0.2">
      <c r="A636" s="1">
        <v>43413</v>
      </c>
      <c r="B636" s="1"/>
      <c r="C636" s="2" t="s">
        <v>212</v>
      </c>
      <c r="D636" s="1">
        <f t="shared" si="212"/>
        <v>43413</v>
      </c>
      <c r="E636" s="6">
        <v>135.11000000000001</v>
      </c>
      <c r="G636" s="6">
        <f t="shared" si="210"/>
        <v>47715.119999999952</v>
      </c>
    </row>
    <row r="637" spans="1:7" ht="33.75" x14ac:dyDescent="0.2">
      <c r="A637" s="1">
        <v>43413</v>
      </c>
      <c r="B637" s="1"/>
      <c r="C637" s="2" t="s">
        <v>204</v>
      </c>
      <c r="D637" s="1">
        <f t="shared" si="212"/>
        <v>43413</v>
      </c>
      <c r="F637" s="6">
        <v>26369.79</v>
      </c>
      <c r="G637" s="6">
        <f t="shared" si="210"/>
        <v>74084.909999999945</v>
      </c>
    </row>
    <row r="638" spans="1:7" ht="33.75" x14ac:dyDescent="0.2">
      <c r="A638" s="1">
        <v>43416</v>
      </c>
      <c r="B638" s="1"/>
      <c r="C638" s="2" t="s">
        <v>207</v>
      </c>
      <c r="D638" s="1">
        <f t="shared" si="212"/>
        <v>43416</v>
      </c>
      <c r="F638" s="6">
        <v>22069.13</v>
      </c>
      <c r="G638" s="6">
        <f t="shared" si="210"/>
        <v>96154.03999999995</v>
      </c>
    </row>
    <row r="639" spans="1:7" ht="33.75" x14ac:dyDescent="0.2">
      <c r="A639" s="1">
        <v>43416</v>
      </c>
      <c r="B639" s="1"/>
      <c r="C639" s="2" t="s">
        <v>208</v>
      </c>
      <c r="D639" s="1">
        <f t="shared" si="212"/>
        <v>43416</v>
      </c>
      <c r="F639" s="6">
        <v>4167.08</v>
      </c>
      <c r="G639" s="6">
        <f t="shared" si="210"/>
        <v>100321.11999999995</v>
      </c>
    </row>
    <row r="640" spans="1:7" ht="45" x14ac:dyDescent="0.2">
      <c r="A640" s="1">
        <v>43416</v>
      </c>
      <c r="B640" s="1"/>
      <c r="C640" s="2" t="s">
        <v>209</v>
      </c>
      <c r="D640" s="1">
        <f t="shared" si="212"/>
        <v>43416</v>
      </c>
      <c r="E640" s="6">
        <v>5000</v>
      </c>
      <c r="G640" s="6">
        <f t="shared" si="210"/>
        <v>95321.119999999952</v>
      </c>
    </row>
    <row r="641" spans="1:7" ht="45" x14ac:dyDescent="0.2">
      <c r="A641" s="1">
        <v>43416</v>
      </c>
      <c r="B641" s="1"/>
      <c r="C641" s="2" t="s">
        <v>210</v>
      </c>
      <c r="D641" s="1">
        <f t="shared" si="212"/>
        <v>43416</v>
      </c>
      <c r="E641" s="6">
        <v>80</v>
      </c>
      <c r="G641" s="6">
        <f t="shared" si="210"/>
        <v>95241.119999999952</v>
      </c>
    </row>
    <row r="642" spans="1:7" ht="33.75" x14ac:dyDescent="0.2">
      <c r="A642" s="1">
        <v>43417</v>
      </c>
      <c r="B642" s="1"/>
      <c r="C642" s="2" t="s">
        <v>213</v>
      </c>
      <c r="D642" s="1">
        <f t="shared" si="212"/>
        <v>43417</v>
      </c>
      <c r="F642" s="6">
        <v>3608.04</v>
      </c>
      <c r="G642" s="6">
        <f t="shared" si="210"/>
        <v>98849.159999999945</v>
      </c>
    </row>
    <row r="643" spans="1:7" ht="33.75" x14ac:dyDescent="0.2">
      <c r="A643" s="1">
        <v>43417</v>
      </c>
      <c r="B643" s="1"/>
      <c r="C643" s="2" t="s">
        <v>214</v>
      </c>
      <c r="D643" s="1">
        <f t="shared" si="212"/>
        <v>43417</v>
      </c>
      <c r="E643" s="6">
        <v>600</v>
      </c>
      <c r="G643" s="6">
        <f t="shared" si="210"/>
        <v>98249.159999999945</v>
      </c>
    </row>
    <row r="644" spans="1:7" ht="45" x14ac:dyDescent="0.2">
      <c r="A644" s="1">
        <v>43417</v>
      </c>
      <c r="B644" s="1"/>
      <c r="C644" s="2" t="s">
        <v>215</v>
      </c>
      <c r="D644" s="1">
        <f t="shared" si="212"/>
        <v>43417</v>
      </c>
      <c r="E644" s="6">
        <v>58</v>
      </c>
      <c r="G644" s="6">
        <f t="shared" si="210"/>
        <v>98191.159999999945</v>
      </c>
    </row>
    <row r="645" spans="1:7" ht="33.75" x14ac:dyDescent="0.2">
      <c r="A645" s="1">
        <v>43419</v>
      </c>
      <c r="B645" s="1"/>
      <c r="C645" s="2" t="s">
        <v>216</v>
      </c>
      <c r="D645" s="1">
        <f t="shared" si="212"/>
        <v>43419</v>
      </c>
      <c r="F645" s="6">
        <v>3647.93</v>
      </c>
      <c r="G645" s="6">
        <f t="shared" si="210"/>
        <v>101839.08999999994</v>
      </c>
    </row>
    <row r="646" spans="1:7" ht="33.75" x14ac:dyDescent="0.2">
      <c r="A646" s="1">
        <v>43419</v>
      </c>
      <c r="B646" s="1"/>
      <c r="C646" s="2" t="s">
        <v>217</v>
      </c>
      <c r="D646" s="1">
        <f t="shared" si="212"/>
        <v>43419</v>
      </c>
      <c r="F646" s="6">
        <v>200</v>
      </c>
      <c r="G646" s="6">
        <f t="shared" si="210"/>
        <v>102039.08999999994</v>
      </c>
    </row>
    <row r="647" spans="1:7" ht="33.75" x14ac:dyDescent="0.2">
      <c r="A647" s="1">
        <v>43419</v>
      </c>
      <c r="B647" s="1"/>
      <c r="C647" s="2" t="s">
        <v>218</v>
      </c>
      <c r="D647" s="1">
        <f t="shared" si="212"/>
        <v>43419</v>
      </c>
      <c r="E647" s="6">
        <v>5000</v>
      </c>
      <c r="G647" s="6">
        <f t="shared" si="210"/>
        <v>97039.089999999938</v>
      </c>
    </row>
    <row r="648" spans="1:7" ht="45" x14ac:dyDescent="0.2">
      <c r="A648" s="1">
        <v>43419</v>
      </c>
      <c r="B648" s="1"/>
      <c r="C648" s="2" t="s">
        <v>219</v>
      </c>
      <c r="D648" s="1">
        <f t="shared" si="212"/>
        <v>43419</v>
      </c>
      <c r="E648" s="6">
        <v>80</v>
      </c>
      <c r="G648" s="6">
        <f t="shared" si="210"/>
        <v>96959.089999999938</v>
      </c>
    </row>
    <row r="649" spans="1:7" ht="22.5" x14ac:dyDescent="0.2">
      <c r="A649" s="1">
        <v>43419</v>
      </c>
      <c r="B649" s="1"/>
      <c r="C649" s="2" t="s">
        <v>233</v>
      </c>
      <c r="D649" s="1">
        <f t="shared" si="212"/>
        <v>43419</v>
      </c>
      <c r="E649" s="6">
        <v>30000</v>
      </c>
      <c r="G649" s="6">
        <f t="shared" si="210"/>
        <v>66959.089999999938</v>
      </c>
    </row>
    <row r="650" spans="1:7" ht="45" x14ac:dyDescent="0.2">
      <c r="A650" s="1">
        <v>43419</v>
      </c>
      <c r="B650" s="1"/>
      <c r="C650" s="2" t="s">
        <v>234</v>
      </c>
      <c r="D650" s="1">
        <f t="shared" si="212"/>
        <v>43419</v>
      </c>
      <c r="E650" s="6">
        <v>136.08000000000001</v>
      </c>
      <c r="G650" s="6">
        <f t="shared" si="210"/>
        <v>66823.009999999937</v>
      </c>
    </row>
    <row r="651" spans="1:7" ht="45" x14ac:dyDescent="0.2">
      <c r="A651" s="1">
        <v>43419</v>
      </c>
      <c r="B651" s="1"/>
      <c r="C651" s="2" t="s">
        <v>235</v>
      </c>
      <c r="D651" s="1">
        <f t="shared" si="212"/>
        <v>43419</v>
      </c>
      <c r="E651" s="6">
        <v>18268</v>
      </c>
      <c r="G651" s="6">
        <f t="shared" si="210"/>
        <v>48555.009999999937</v>
      </c>
    </row>
    <row r="652" spans="1:7" ht="45" x14ac:dyDescent="0.2">
      <c r="A652" s="1">
        <v>43419</v>
      </c>
      <c r="B652" s="1"/>
      <c r="C652" s="2" t="s">
        <v>236</v>
      </c>
      <c r="D652" s="1">
        <f t="shared" si="212"/>
        <v>43419</v>
      </c>
      <c r="E652" s="6">
        <v>107.88</v>
      </c>
      <c r="G652" s="6">
        <f t="shared" si="210"/>
        <v>48447.129999999939</v>
      </c>
    </row>
    <row r="653" spans="1:7" ht="45" x14ac:dyDescent="0.2">
      <c r="A653" s="1">
        <v>43419</v>
      </c>
      <c r="B653" s="1"/>
      <c r="C653" s="2" t="s">
        <v>230</v>
      </c>
      <c r="D653" s="1">
        <f t="shared" si="212"/>
        <v>43419</v>
      </c>
      <c r="E653" s="6">
        <v>30000</v>
      </c>
      <c r="G653" s="6">
        <f t="shared" si="210"/>
        <v>18447.129999999939</v>
      </c>
    </row>
    <row r="654" spans="1:7" ht="45" x14ac:dyDescent="0.2">
      <c r="A654" s="1">
        <v>43419</v>
      </c>
      <c r="B654" s="1"/>
      <c r="C654" s="2" t="s">
        <v>231</v>
      </c>
      <c r="D654" s="1">
        <f t="shared" si="212"/>
        <v>43419</v>
      </c>
      <c r="E654" s="6">
        <v>133.11000000000001</v>
      </c>
      <c r="G654" s="6">
        <f t="shared" si="210"/>
        <v>18314.019999999939</v>
      </c>
    </row>
    <row r="655" spans="1:7" ht="33.75" x14ac:dyDescent="0.2">
      <c r="A655" s="1">
        <v>43420</v>
      </c>
      <c r="B655" s="1"/>
      <c r="C655" s="2" t="s">
        <v>220</v>
      </c>
      <c r="D655" s="1">
        <f t="shared" si="212"/>
        <v>43420</v>
      </c>
      <c r="F655" s="6">
        <v>4991.1099999999997</v>
      </c>
      <c r="G655" s="6">
        <f t="shared" ref="G655:G718" si="213">G654-E655+F655</f>
        <v>23305.129999999939</v>
      </c>
    </row>
    <row r="656" spans="1:7" ht="33.75" x14ac:dyDescent="0.2">
      <c r="A656" s="1">
        <v>43420</v>
      </c>
      <c r="B656" s="1"/>
      <c r="C656" s="2" t="s">
        <v>221</v>
      </c>
      <c r="D656" s="1">
        <f t="shared" si="212"/>
        <v>43420</v>
      </c>
      <c r="E656" s="6">
        <v>3000</v>
      </c>
      <c r="G656" s="6">
        <f t="shared" si="213"/>
        <v>20305.129999999939</v>
      </c>
    </row>
    <row r="657" spans="1:7" ht="45" x14ac:dyDescent="0.2">
      <c r="A657" s="1">
        <v>43420</v>
      </c>
      <c r="B657" s="1"/>
      <c r="C657" s="2" t="s">
        <v>222</v>
      </c>
      <c r="D657" s="1">
        <f t="shared" ref="D657:D698" si="214">A657</f>
        <v>43420</v>
      </c>
      <c r="E657" s="6">
        <v>80</v>
      </c>
      <c r="G657" s="6">
        <f t="shared" si="213"/>
        <v>20225.129999999939</v>
      </c>
    </row>
    <row r="658" spans="1:7" ht="33.75" x14ac:dyDescent="0.2">
      <c r="A658" s="1">
        <v>43420</v>
      </c>
      <c r="B658" s="1"/>
      <c r="C658" s="2" t="s">
        <v>223</v>
      </c>
      <c r="D658" s="1">
        <f t="shared" si="214"/>
        <v>43420</v>
      </c>
      <c r="E658" s="6">
        <v>2000</v>
      </c>
      <c r="G658" s="6">
        <f t="shared" si="213"/>
        <v>18225.129999999939</v>
      </c>
    </row>
    <row r="659" spans="1:7" ht="45" x14ac:dyDescent="0.2">
      <c r="A659" s="1">
        <v>43420</v>
      </c>
      <c r="B659" s="1"/>
      <c r="C659" s="2" t="s">
        <v>224</v>
      </c>
      <c r="D659" s="1">
        <f t="shared" si="214"/>
        <v>43420</v>
      </c>
      <c r="E659" s="6">
        <v>80</v>
      </c>
      <c r="G659" s="6">
        <f t="shared" si="213"/>
        <v>18145.129999999939</v>
      </c>
    </row>
    <row r="660" spans="1:7" ht="33.75" x14ac:dyDescent="0.2">
      <c r="A660" s="1">
        <v>43420</v>
      </c>
      <c r="B660" s="1"/>
      <c r="C660" s="4" t="s">
        <v>851</v>
      </c>
      <c r="D660" s="1">
        <f t="shared" si="214"/>
        <v>43420</v>
      </c>
      <c r="F660" s="6">
        <v>2809.43</v>
      </c>
      <c r="G660" s="6">
        <f t="shared" si="213"/>
        <v>20954.559999999939</v>
      </c>
    </row>
    <row r="661" spans="1:7" ht="33.75" x14ac:dyDescent="0.2">
      <c r="A661" s="1">
        <v>43423</v>
      </c>
      <c r="B661" s="1"/>
      <c r="C661" s="2" t="s">
        <v>225</v>
      </c>
      <c r="D661" s="1">
        <f t="shared" si="214"/>
        <v>43423</v>
      </c>
      <c r="F661" s="6">
        <v>9194.1299999999992</v>
      </c>
      <c r="G661" s="6">
        <f t="shared" si="213"/>
        <v>30148.689999999937</v>
      </c>
    </row>
    <row r="662" spans="1:7" ht="33.75" x14ac:dyDescent="0.2">
      <c r="A662" s="1">
        <v>43424</v>
      </c>
      <c r="B662" s="1"/>
      <c r="C662" s="2" t="s">
        <v>226</v>
      </c>
      <c r="D662" s="1">
        <f t="shared" si="214"/>
        <v>43424</v>
      </c>
      <c r="F662" s="6">
        <v>21551.69</v>
      </c>
      <c r="G662" s="6">
        <f t="shared" si="213"/>
        <v>51700.379999999932</v>
      </c>
    </row>
    <row r="663" spans="1:7" ht="33.75" x14ac:dyDescent="0.2">
      <c r="A663" s="1">
        <v>43424</v>
      </c>
      <c r="B663" s="1"/>
      <c r="C663" s="2" t="s">
        <v>227</v>
      </c>
      <c r="D663" s="1">
        <f t="shared" si="214"/>
        <v>43424</v>
      </c>
      <c r="F663" s="6">
        <v>3864.03</v>
      </c>
      <c r="G663" s="6">
        <f t="shared" si="213"/>
        <v>55564.409999999931</v>
      </c>
    </row>
    <row r="664" spans="1:7" ht="33.75" x14ac:dyDescent="0.2">
      <c r="A664" s="1">
        <v>43424</v>
      </c>
      <c r="B664" s="1"/>
      <c r="C664" s="2" t="s">
        <v>228</v>
      </c>
      <c r="D664" s="1">
        <f t="shared" si="214"/>
        <v>43424</v>
      </c>
      <c r="F664" s="6">
        <v>4370.42</v>
      </c>
      <c r="G664" s="6">
        <f t="shared" si="213"/>
        <v>59934.829999999929</v>
      </c>
    </row>
    <row r="665" spans="1:7" ht="33.75" x14ac:dyDescent="0.2">
      <c r="A665" s="1">
        <v>43424</v>
      </c>
      <c r="B665" s="1"/>
      <c r="C665" s="2" t="s">
        <v>229</v>
      </c>
      <c r="D665" s="1">
        <f t="shared" si="214"/>
        <v>43424</v>
      </c>
      <c r="F665" s="6">
        <v>6023.49</v>
      </c>
      <c r="G665" s="6">
        <f t="shared" si="213"/>
        <v>65958.319999999934</v>
      </c>
    </row>
    <row r="666" spans="1:7" ht="33.75" x14ac:dyDescent="0.2">
      <c r="A666" s="1">
        <v>43425</v>
      </c>
      <c r="B666" s="1"/>
      <c r="C666" s="2" t="s">
        <v>232</v>
      </c>
      <c r="D666" s="1">
        <f t="shared" si="214"/>
        <v>43425</v>
      </c>
      <c r="F666" s="6">
        <v>42425.2</v>
      </c>
      <c r="G666" s="6">
        <f t="shared" si="213"/>
        <v>108383.51999999993</v>
      </c>
    </row>
    <row r="667" spans="1:7" ht="33.75" x14ac:dyDescent="0.2">
      <c r="A667" s="1">
        <v>43425</v>
      </c>
      <c r="B667" s="1"/>
      <c r="C667" s="2" t="s">
        <v>237</v>
      </c>
      <c r="D667" s="1">
        <f t="shared" si="214"/>
        <v>43425</v>
      </c>
      <c r="E667" s="6">
        <v>5000</v>
      </c>
      <c r="G667" s="6">
        <f t="shared" si="213"/>
        <v>103383.51999999993</v>
      </c>
    </row>
    <row r="668" spans="1:7" ht="45" x14ac:dyDescent="0.2">
      <c r="A668" s="1">
        <v>43425</v>
      </c>
      <c r="B668" s="1"/>
      <c r="C668" s="2" t="s">
        <v>238</v>
      </c>
      <c r="D668" s="1">
        <f t="shared" si="214"/>
        <v>43425</v>
      </c>
      <c r="E668" s="6">
        <v>80</v>
      </c>
      <c r="G668" s="6">
        <f t="shared" si="213"/>
        <v>103303.51999999993</v>
      </c>
    </row>
    <row r="669" spans="1:7" ht="33.75" x14ac:dyDescent="0.2">
      <c r="A669" s="1">
        <v>43426</v>
      </c>
      <c r="B669" s="1"/>
      <c r="C669" s="2" t="s">
        <v>239</v>
      </c>
      <c r="D669" s="1">
        <f t="shared" si="214"/>
        <v>43426</v>
      </c>
      <c r="F669" s="6">
        <v>789.19</v>
      </c>
      <c r="G669" s="6">
        <f t="shared" si="213"/>
        <v>104092.70999999993</v>
      </c>
    </row>
    <row r="670" spans="1:7" ht="33.75" x14ac:dyDescent="0.2">
      <c r="A670" s="1">
        <v>43426</v>
      </c>
      <c r="B670" s="1"/>
      <c r="C670" s="2" t="s">
        <v>240</v>
      </c>
      <c r="D670" s="1">
        <f t="shared" si="214"/>
        <v>43426</v>
      </c>
      <c r="F670" s="6">
        <v>3046.8</v>
      </c>
      <c r="G670" s="6">
        <f t="shared" si="213"/>
        <v>107139.50999999994</v>
      </c>
    </row>
    <row r="671" spans="1:7" ht="22.5" x14ac:dyDescent="0.2">
      <c r="A671" s="1">
        <v>43430</v>
      </c>
      <c r="B671" s="1"/>
      <c r="C671" s="2" t="s">
        <v>241</v>
      </c>
      <c r="D671" s="1">
        <f t="shared" si="214"/>
        <v>43430</v>
      </c>
      <c r="E671" s="6">
        <v>10000</v>
      </c>
      <c r="G671" s="6">
        <f t="shared" si="213"/>
        <v>97139.509999999937</v>
      </c>
    </row>
    <row r="672" spans="1:7" ht="45" x14ac:dyDescent="0.2">
      <c r="A672" s="1">
        <v>43430</v>
      </c>
      <c r="B672" s="1"/>
      <c r="C672" s="2" t="s">
        <v>242</v>
      </c>
      <c r="D672" s="1">
        <f t="shared" si="214"/>
        <v>43430</v>
      </c>
      <c r="E672" s="6">
        <v>112</v>
      </c>
      <c r="G672" s="6">
        <f t="shared" si="213"/>
        <v>97027.509999999937</v>
      </c>
    </row>
    <row r="673" spans="1:7" ht="33.75" x14ac:dyDescent="0.2">
      <c r="A673" s="1">
        <v>43430</v>
      </c>
      <c r="B673" s="1"/>
      <c r="C673" s="2" t="s">
        <v>243</v>
      </c>
      <c r="D673" s="1">
        <f t="shared" si="214"/>
        <v>43430</v>
      </c>
      <c r="F673" s="6">
        <v>5563.03</v>
      </c>
      <c r="G673" s="6">
        <f t="shared" si="213"/>
        <v>102590.53999999994</v>
      </c>
    </row>
    <row r="674" spans="1:7" ht="33.75" x14ac:dyDescent="0.2">
      <c r="A674" s="1">
        <v>43430</v>
      </c>
      <c r="B674" s="1"/>
      <c r="C674" s="2" t="s">
        <v>244</v>
      </c>
      <c r="D674" s="1">
        <f t="shared" si="214"/>
        <v>43430</v>
      </c>
      <c r="F674" s="6">
        <v>6758.12</v>
      </c>
      <c r="G674" s="6">
        <f t="shared" si="213"/>
        <v>109348.65999999993</v>
      </c>
    </row>
    <row r="675" spans="1:7" ht="22.5" x14ac:dyDescent="0.2">
      <c r="A675" s="1">
        <v>43431</v>
      </c>
      <c r="B675" s="1"/>
      <c r="C675" s="2" t="s">
        <v>281</v>
      </c>
      <c r="D675" s="1">
        <f t="shared" si="214"/>
        <v>43431</v>
      </c>
      <c r="E675" s="6">
        <v>30000</v>
      </c>
      <c r="G675" s="6">
        <f t="shared" si="213"/>
        <v>79348.659999999931</v>
      </c>
    </row>
    <row r="676" spans="1:7" ht="45" x14ac:dyDescent="0.2">
      <c r="A676" s="1">
        <v>43431</v>
      </c>
      <c r="B676" s="1"/>
      <c r="C676" s="2" t="s">
        <v>282</v>
      </c>
      <c r="D676" s="1">
        <f t="shared" si="214"/>
        <v>43431</v>
      </c>
      <c r="E676" s="6">
        <v>136</v>
      </c>
      <c r="G676" s="6">
        <f t="shared" si="213"/>
        <v>79212.659999999931</v>
      </c>
    </row>
    <row r="677" spans="1:7" ht="45" x14ac:dyDescent="0.2">
      <c r="A677" s="1">
        <v>43431</v>
      </c>
      <c r="B677" s="1"/>
      <c r="C677" s="2" t="s">
        <v>252</v>
      </c>
      <c r="D677" s="1">
        <f t="shared" si="214"/>
        <v>43431</v>
      </c>
      <c r="E677" s="6">
        <v>30000</v>
      </c>
      <c r="G677" s="6">
        <f t="shared" si="213"/>
        <v>49212.659999999931</v>
      </c>
    </row>
    <row r="678" spans="1:7" ht="45" x14ac:dyDescent="0.2">
      <c r="A678" s="1">
        <v>43431</v>
      </c>
      <c r="B678" s="1"/>
      <c r="C678" s="2" t="s">
        <v>253</v>
      </c>
      <c r="D678" s="1">
        <f t="shared" si="214"/>
        <v>43431</v>
      </c>
      <c r="E678" s="6">
        <v>128.11000000000001</v>
      </c>
      <c r="G678" s="6">
        <f t="shared" si="213"/>
        <v>49084.54999999993</v>
      </c>
    </row>
    <row r="679" spans="1:7" ht="22.5" x14ac:dyDescent="0.2">
      <c r="A679" s="1">
        <v>43432</v>
      </c>
      <c r="B679" s="1"/>
      <c r="C679" s="2" t="s">
        <v>245</v>
      </c>
      <c r="D679" s="1">
        <f t="shared" si="214"/>
        <v>43432</v>
      </c>
      <c r="F679" s="6">
        <v>1563.54</v>
      </c>
      <c r="G679" s="6">
        <f t="shared" si="213"/>
        <v>50648.089999999931</v>
      </c>
    </row>
    <row r="680" spans="1:7" ht="33.75" x14ac:dyDescent="0.2">
      <c r="A680" s="1">
        <v>43432</v>
      </c>
      <c r="B680" s="1"/>
      <c r="C680" s="2" t="s">
        <v>246</v>
      </c>
      <c r="D680" s="1">
        <f t="shared" si="214"/>
        <v>43432</v>
      </c>
      <c r="F680" s="6">
        <v>710.12</v>
      </c>
      <c r="G680" s="6">
        <f t="shared" si="213"/>
        <v>51358.209999999934</v>
      </c>
    </row>
    <row r="681" spans="1:7" ht="33.75" x14ac:dyDescent="0.2">
      <c r="A681" s="1">
        <v>43433</v>
      </c>
      <c r="B681" s="1"/>
      <c r="C681" s="2" t="s">
        <v>247</v>
      </c>
      <c r="D681" s="1">
        <f t="shared" si="214"/>
        <v>43433</v>
      </c>
      <c r="F681" s="6">
        <v>2571.23</v>
      </c>
      <c r="G681" s="6">
        <f t="shared" si="213"/>
        <v>53929.439999999937</v>
      </c>
    </row>
    <row r="682" spans="1:7" ht="33.75" x14ac:dyDescent="0.2">
      <c r="A682" s="1">
        <v>43433</v>
      </c>
      <c r="B682" s="1"/>
      <c r="C682" s="2" t="s">
        <v>248</v>
      </c>
      <c r="D682" s="1">
        <f t="shared" si="214"/>
        <v>43433</v>
      </c>
      <c r="E682" s="6">
        <v>3813.97</v>
      </c>
      <c r="G682" s="6">
        <f t="shared" si="213"/>
        <v>50115.469999999936</v>
      </c>
    </row>
    <row r="683" spans="1:7" ht="45" x14ac:dyDescent="0.2">
      <c r="A683" s="1">
        <v>43433</v>
      </c>
      <c r="B683" s="1"/>
      <c r="C683" s="2" t="s">
        <v>249</v>
      </c>
      <c r="D683" s="1">
        <f t="shared" si="214"/>
        <v>43433</v>
      </c>
      <c r="E683" s="6">
        <v>80</v>
      </c>
      <c r="G683" s="6">
        <f t="shared" si="213"/>
        <v>50035.469999999936</v>
      </c>
    </row>
    <row r="684" spans="1:7" ht="45" x14ac:dyDescent="0.2">
      <c r="A684" s="1">
        <v>43434</v>
      </c>
      <c r="B684" s="1"/>
      <c r="C684" s="2" t="s">
        <v>250</v>
      </c>
      <c r="D684" s="1">
        <f t="shared" si="214"/>
        <v>43434</v>
      </c>
      <c r="F684" s="6">
        <v>2147.13</v>
      </c>
      <c r="G684" s="6">
        <f t="shared" si="213"/>
        <v>52182.599999999933</v>
      </c>
    </row>
    <row r="685" spans="1:7" ht="33.75" x14ac:dyDescent="0.2">
      <c r="A685" s="1">
        <v>43434</v>
      </c>
      <c r="B685" s="1"/>
      <c r="C685" s="2" t="s">
        <v>251</v>
      </c>
      <c r="D685" s="1">
        <f t="shared" si="214"/>
        <v>43434</v>
      </c>
      <c r="F685" s="6">
        <v>17944.93</v>
      </c>
      <c r="G685" s="6">
        <f t="shared" si="213"/>
        <v>70127.529999999941</v>
      </c>
    </row>
    <row r="686" spans="1:7" ht="22.5" x14ac:dyDescent="0.2">
      <c r="A686" s="1">
        <v>43437</v>
      </c>
      <c r="B686" s="1"/>
      <c r="C686" s="2" t="s">
        <v>256</v>
      </c>
      <c r="D686" s="1">
        <f t="shared" si="214"/>
        <v>43437</v>
      </c>
      <c r="E686" s="6">
        <v>195</v>
      </c>
      <c r="G686" s="6">
        <f t="shared" si="213"/>
        <v>69932.529999999941</v>
      </c>
    </row>
    <row r="687" spans="1:7" ht="33.75" x14ac:dyDescent="0.2">
      <c r="A687" s="1">
        <v>43437</v>
      </c>
      <c r="B687" s="1"/>
      <c r="C687" s="2" t="s">
        <v>254</v>
      </c>
      <c r="D687" s="1">
        <f t="shared" si="214"/>
        <v>43437</v>
      </c>
      <c r="F687" s="6">
        <v>5080.97</v>
      </c>
      <c r="G687" s="6">
        <f t="shared" si="213"/>
        <v>75013.499999999942</v>
      </c>
    </row>
    <row r="688" spans="1:7" ht="33.75" x14ac:dyDescent="0.2">
      <c r="A688" s="1">
        <v>43437</v>
      </c>
      <c r="B688" s="1"/>
      <c r="C688" s="2" t="s">
        <v>255</v>
      </c>
      <c r="D688" s="1">
        <f t="shared" si="214"/>
        <v>43437</v>
      </c>
      <c r="F688" s="6">
        <v>2129.65</v>
      </c>
      <c r="G688" s="6">
        <f t="shared" si="213"/>
        <v>77143.149999999936</v>
      </c>
    </row>
    <row r="689" spans="1:7" ht="33.75" x14ac:dyDescent="0.2">
      <c r="A689" s="1">
        <v>43438</v>
      </c>
      <c r="B689" s="1"/>
      <c r="C689" s="2" t="s">
        <v>257</v>
      </c>
      <c r="D689" s="1">
        <f t="shared" si="214"/>
        <v>43438</v>
      </c>
      <c r="F689" s="6">
        <v>11219.22</v>
      </c>
      <c r="G689" s="6">
        <f t="shared" si="213"/>
        <v>88362.369999999937</v>
      </c>
    </row>
    <row r="690" spans="1:7" ht="33.75" x14ac:dyDescent="0.2">
      <c r="A690" s="1">
        <v>43439</v>
      </c>
      <c r="B690" s="1"/>
      <c r="C690" s="2" t="s">
        <v>258</v>
      </c>
      <c r="D690" s="1">
        <f t="shared" si="214"/>
        <v>43439</v>
      </c>
      <c r="E690" s="6">
        <v>4100.8900000000003</v>
      </c>
      <c r="G690" s="6">
        <f t="shared" si="213"/>
        <v>84261.479999999938</v>
      </c>
    </row>
    <row r="691" spans="1:7" ht="45" x14ac:dyDescent="0.2">
      <c r="A691" s="1">
        <v>43439</v>
      </c>
      <c r="B691" s="1"/>
      <c r="C691" s="2" t="s">
        <v>259</v>
      </c>
      <c r="D691" s="1">
        <f t="shared" si="214"/>
        <v>43439</v>
      </c>
      <c r="E691" s="6">
        <v>80</v>
      </c>
      <c r="G691" s="6">
        <f t="shared" si="213"/>
        <v>84181.479999999938</v>
      </c>
    </row>
    <row r="692" spans="1:7" ht="22.5" x14ac:dyDescent="0.2">
      <c r="A692" s="1">
        <v>43439</v>
      </c>
      <c r="B692" s="1"/>
      <c r="C692" s="2" t="s">
        <v>260</v>
      </c>
      <c r="D692" s="1">
        <f t="shared" si="214"/>
        <v>43439</v>
      </c>
      <c r="F692" s="6">
        <v>2367.9</v>
      </c>
      <c r="G692" s="6">
        <f t="shared" si="213"/>
        <v>86549.379999999932</v>
      </c>
    </row>
    <row r="693" spans="1:7" ht="33.75" x14ac:dyDescent="0.2">
      <c r="A693" s="1">
        <v>43439</v>
      </c>
      <c r="B693" s="1"/>
      <c r="C693" s="2" t="s">
        <v>261</v>
      </c>
      <c r="D693" s="1">
        <f t="shared" si="214"/>
        <v>43439</v>
      </c>
      <c r="E693" s="6">
        <v>956.53</v>
      </c>
      <c r="G693" s="6">
        <f t="shared" si="213"/>
        <v>85592.849999999933</v>
      </c>
    </row>
    <row r="694" spans="1:7" ht="45" x14ac:dyDescent="0.2">
      <c r="A694" s="1">
        <v>43439</v>
      </c>
      <c r="B694" s="1"/>
      <c r="C694" s="4" t="s">
        <v>1346</v>
      </c>
      <c r="D694" s="1">
        <f t="shared" si="214"/>
        <v>43439</v>
      </c>
      <c r="E694" s="6">
        <v>80</v>
      </c>
      <c r="G694" s="6">
        <f t="shared" si="213"/>
        <v>85512.849999999933</v>
      </c>
    </row>
    <row r="695" spans="1:7" ht="22.5" x14ac:dyDescent="0.2">
      <c r="A695" s="1">
        <v>43440</v>
      </c>
      <c r="B695" s="1"/>
      <c r="C695" s="2" t="s">
        <v>262</v>
      </c>
      <c r="D695" s="1">
        <f t="shared" si="214"/>
        <v>43440</v>
      </c>
      <c r="E695" s="6">
        <v>15000</v>
      </c>
      <c r="G695" s="6">
        <f t="shared" si="213"/>
        <v>70512.849999999933</v>
      </c>
    </row>
    <row r="696" spans="1:7" ht="45" x14ac:dyDescent="0.2">
      <c r="A696" s="1">
        <v>43440</v>
      </c>
      <c r="B696" s="1"/>
      <c r="C696" s="2" t="s">
        <v>263</v>
      </c>
      <c r="D696" s="1">
        <f t="shared" si="214"/>
        <v>43440</v>
      </c>
      <c r="E696" s="6">
        <v>113.85</v>
      </c>
      <c r="G696" s="6">
        <f t="shared" si="213"/>
        <v>70398.999999999927</v>
      </c>
    </row>
    <row r="697" spans="1:7" ht="45" x14ac:dyDescent="0.2">
      <c r="A697" s="1">
        <v>43440</v>
      </c>
      <c r="B697" s="1"/>
      <c r="C697" s="2" t="s">
        <v>264</v>
      </c>
      <c r="D697" s="1">
        <f t="shared" si="214"/>
        <v>43440</v>
      </c>
      <c r="E697" s="6">
        <v>4000</v>
      </c>
      <c r="G697" s="6">
        <f t="shared" si="213"/>
        <v>66398.999999999927</v>
      </c>
    </row>
    <row r="698" spans="1:7" ht="45" x14ac:dyDescent="0.2">
      <c r="A698" s="1">
        <v>43440</v>
      </c>
      <c r="B698" s="1"/>
      <c r="C698" s="2" t="s">
        <v>265</v>
      </c>
      <c r="D698" s="1">
        <f t="shared" si="214"/>
        <v>43440</v>
      </c>
      <c r="E698" s="6">
        <v>80</v>
      </c>
      <c r="G698" s="6">
        <f t="shared" si="213"/>
        <v>66318.999999999927</v>
      </c>
    </row>
    <row r="699" spans="1:7" ht="45" x14ac:dyDescent="0.2">
      <c r="A699" s="1">
        <v>43440</v>
      </c>
      <c r="B699" s="1"/>
      <c r="C699" s="2" t="s">
        <v>283</v>
      </c>
      <c r="D699" s="1">
        <f t="shared" ref="D699:D721" si="215">A699</f>
        <v>43440</v>
      </c>
      <c r="E699" s="6">
        <v>34200</v>
      </c>
      <c r="G699" s="6">
        <f t="shared" si="213"/>
        <v>32118.999999999927</v>
      </c>
    </row>
    <row r="700" spans="1:7" ht="45" x14ac:dyDescent="0.2">
      <c r="A700" s="1">
        <v>43440</v>
      </c>
      <c r="B700" s="1"/>
      <c r="C700" s="2" t="s">
        <v>284</v>
      </c>
      <c r="D700" s="1">
        <f t="shared" si="215"/>
        <v>43440</v>
      </c>
      <c r="E700" s="6">
        <v>141</v>
      </c>
      <c r="G700" s="6">
        <f t="shared" si="213"/>
        <v>31977.999999999927</v>
      </c>
    </row>
    <row r="701" spans="1:7" ht="33.75" x14ac:dyDescent="0.2">
      <c r="A701" s="1">
        <v>43444</v>
      </c>
      <c r="B701" s="1"/>
      <c r="C701" s="2" t="s">
        <v>266</v>
      </c>
      <c r="D701" s="1">
        <f t="shared" si="215"/>
        <v>43444</v>
      </c>
      <c r="F701" s="6">
        <v>4862.37</v>
      </c>
      <c r="G701" s="6">
        <f t="shared" si="213"/>
        <v>36840.36999999993</v>
      </c>
    </row>
    <row r="702" spans="1:7" ht="33.75" x14ac:dyDescent="0.2">
      <c r="A702" s="1">
        <v>43444</v>
      </c>
      <c r="B702" s="1"/>
      <c r="C702" s="2" t="s">
        <v>267</v>
      </c>
      <c r="D702" s="1">
        <f t="shared" si="215"/>
        <v>43444</v>
      </c>
      <c r="F702" s="6">
        <v>1999.91</v>
      </c>
      <c r="G702" s="6">
        <f t="shared" si="213"/>
        <v>38840.279999999933</v>
      </c>
    </row>
    <row r="703" spans="1:7" ht="33.75" x14ac:dyDescent="0.2">
      <c r="A703" s="1">
        <v>43444</v>
      </c>
      <c r="B703" s="1"/>
      <c r="C703" s="2" t="s">
        <v>268</v>
      </c>
      <c r="D703" s="1">
        <f t="shared" si="215"/>
        <v>43444</v>
      </c>
      <c r="F703" s="6">
        <v>2007</v>
      </c>
      <c r="G703" s="6">
        <f t="shared" si="213"/>
        <v>40847.279999999933</v>
      </c>
    </row>
    <row r="704" spans="1:7" ht="33.75" x14ac:dyDescent="0.2">
      <c r="A704" s="1">
        <v>43445</v>
      </c>
      <c r="B704" s="1"/>
      <c r="C704" s="2" t="s">
        <v>269</v>
      </c>
      <c r="D704" s="1">
        <f t="shared" si="215"/>
        <v>43445</v>
      </c>
      <c r="F704" s="6">
        <v>1973.02</v>
      </c>
      <c r="G704" s="6">
        <f t="shared" si="213"/>
        <v>42820.29999999993</v>
      </c>
    </row>
    <row r="705" spans="1:7" ht="33.75" x14ac:dyDescent="0.2">
      <c r="A705" s="1">
        <v>43446</v>
      </c>
      <c r="B705" s="1"/>
      <c r="C705" s="2" t="s">
        <v>270</v>
      </c>
      <c r="D705" s="1">
        <f t="shared" si="215"/>
        <v>43446</v>
      </c>
      <c r="F705" s="6">
        <v>3112.37</v>
      </c>
      <c r="G705" s="6">
        <f t="shared" si="213"/>
        <v>45932.669999999933</v>
      </c>
    </row>
    <row r="706" spans="1:7" ht="33.75" x14ac:dyDescent="0.2">
      <c r="A706" s="1">
        <v>43446</v>
      </c>
      <c r="B706" s="1"/>
      <c r="C706" s="2" t="s">
        <v>271</v>
      </c>
      <c r="D706" s="1">
        <f t="shared" si="215"/>
        <v>43446</v>
      </c>
      <c r="F706" s="6">
        <v>405.71</v>
      </c>
      <c r="G706" s="6">
        <f t="shared" si="213"/>
        <v>46338.379999999932</v>
      </c>
    </row>
    <row r="707" spans="1:7" ht="33.75" x14ac:dyDescent="0.2">
      <c r="A707" s="1">
        <v>43446</v>
      </c>
      <c r="B707" s="1"/>
      <c r="C707" s="2" t="s">
        <v>272</v>
      </c>
      <c r="D707" s="1">
        <f t="shared" si="215"/>
        <v>43446</v>
      </c>
      <c r="E707" s="6">
        <v>20373.88</v>
      </c>
      <c r="G707" s="6">
        <f t="shared" si="213"/>
        <v>25964.499999999931</v>
      </c>
    </row>
    <row r="708" spans="1:7" ht="45" x14ac:dyDescent="0.2">
      <c r="A708" s="1">
        <v>43446</v>
      </c>
      <c r="B708" s="1"/>
      <c r="C708" s="2" t="s">
        <v>273</v>
      </c>
      <c r="D708" s="1">
        <f t="shared" si="215"/>
        <v>43446</v>
      </c>
      <c r="E708" s="6">
        <v>138.99</v>
      </c>
      <c r="G708" s="6">
        <f t="shared" si="213"/>
        <v>25825.509999999929</v>
      </c>
    </row>
    <row r="709" spans="1:7" ht="33.75" x14ac:dyDescent="0.2">
      <c r="A709" s="1">
        <v>43447</v>
      </c>
      <c r="B709" s="1"/>
      <c r="C709" s="2" t="s">
        <v>274</v>
      </c>
      <c r="D709" s="1">
        <f t="shared" si="215"/>
        <v>43447</v>
      </c>
      <c r="F709" s="6">
        <v>568.82000000000005</v>
      </c>
      <c r="G709" s="6">
        <f t="shared" si="213"/>
        <v>26394.329999999929</v>
      </c>
    </row>
    <row r="710" spans="1:7" ht="33.75" x14ac:dyDescent="0.2">
      <c r="A710" s="1">
        <v>43448</v>
      </c>
      <c r="B710" s="1"/>
      <c r="C710" s="2" t="s">
        <v>275</v>
      </c>
      <c r="D710" s="1">
        <f t="shared" si="215"/>
        <v>43448</v>
      </c>
      <c r="F710" s="6">
        <v>1370.82</v>
      </c>
      <c r="G710" s="6">
        <f t="shared" si="213"/>
        <v>27765.149999999929</v>
      </c>
    </row>
    <row r="711" spans="1:7" ht="33.75" x14ac:dyDescent="0.2">
      <c r="A711" s="1">
        <v>43451</v>
      </c>
      <c r="B711" s="1"/>
      <c r="C711" s="2" t="s">
        <v>276</v>
      </c>
      <c r="D711" s="1">
        <f t="shared" si="215"/>
        <v>43451</v>
      </c>
      <c r="F711" s="6">
        <v>2735.02</v>
      </c>
      <c r="G711" s="6">
        <f t="shared" si="213"/>
        <v>30500.169999999929</v>
      </c>
    </row>
    <row r="712" spans="1:7" ht="33.75" x14ac:dyDescent="0.2">
      <c r="A712" s="1">
        <v>43451</v>
      </c>
      <c r="B712" s="1"/>
      <c r="C712" s="2" t="s">
        <v>277</v>
      </c>
      <c r="D712" s="1">
        <f t="shared" si="215"/>
        <v>43451</v>
      </c>
      <c r="F712" s="6">
        <v>6707.23</v>
      </c>
      <c r="G712" s="6">
        <f t="shared" si="213"/>
        <v>37207.399999999929</v>
      </c>
    </row>
    <row r="713" spans="1:7" ht="33.75" x14ac:dyDescent="0.2">
      <c r="A713" s="1">
        <v>43452</v>
      </c>
      <c r="B713" s="1"/>
      <c r="C713" s="2" t="s">
        <v>278</v>
      </c>
      <c r="D713" s="1">
        <f t="shared" si="215"/>
        <v>43452</v>
      </c>
      <c r="F713" s="6">
        <v>59535.55</v>
      </c>
      <c r="G713" s="6">
        <f t="shared" si="213"/>
        <v>96742.949999999924</v>
      </c>
    </row>
    <row r="714" spans="1:7" ht="33.75" x14ac:dyDescent="0.2">
      <c r="A714" s="1">
        <v>43452</v>
      </c>
      <c r="B714" s="1"/>
      <c r="C714" s="2" t="s">
        <v>279</v>
      </c>
      <c r="D714" s="1">
        <f t="shared" si="215"/>
        <v>43452</v>
      </c>
      <c r="F714" s="6">
        <v>14277.54</v>
      </c>
      <c r="G714" s="6">
        <f t="shared" si="213"/>
        <v>111020.48999999993</v>
      </c>
    </row>
    <row r="715" spans="1:7" ht="33.75" x14ac:dyDescent="0.2">
      <c r="A715" s="1">
        <v>43452</v>
      </c>
      <c r="B715" s="1"/>
      <c r="C715" s="2" t="s">
        <v>280</v>
      </c>
      <c r="D715" s="1">
        <f t="shared" si="215"/>
        <v>43452</v>
      </c>
      <c r="F715" s="6">
        <v>4320.75</v>
      </c>
      <c r="G715" s="6">
        <f t="shared" si="213"/>
        <v>115341.23999999993</v>
      </c>
    </row>
    <row r="716" spans="1:7" ht="45" x14ac:dyDescent="0.2">
      <c r="A716" s="1">
        <v>43452</v>
      </c>
      <c r="B716" s="1"/>
      <c r="C716" s="2" t="s">
        <v>312</v>
      </c>
      <c r="D716" s="1">
        <f t="shared" si="215"/>
        <v>43452</v>
      </c>
      <c r="E716" s="6">
        <v>30000</v>
      </c>
      <c r="G716" s="6">
        <f t="shared" si="213"/>
        <v>85341.239999999932</v>
      </c>
    </row>
    <row r="717" spans="1:7" ht="45" x14ac:dyDescent="0.2">
      <c r="A717" s="1">
        <v>43452</v>
      </c>
      <c r="B717" s="1"/>
      <c r="C717" s="2" t="s">
        <v>313</v>
      </c>
      <c r="D717" s="1">
        <f t="shared" si="215"/>
        <v>43452</v>
      </c>
      <c r="E717" s="6">
        <v>132.07</v>
      </c>
      <c r="G717" s="6">
        <f t="shared" si="213"/>
        <v>85209.169999999925</v>
      </c>
    </row>
    <row r="718" spans="1:7" ht="33.75" x14ac:dyDescent="0.2">
      <c r="A718" s="1">
        <v>43452</v>
      </c>
      <c r="B718" s="1"/>
      <c r="C718" s="2" t="s">
        <v>285</v>
      </c>
      <c r="D718" s="1">
        <f t="shared" si="215"/>
        <v>43452</v>
      </c>
      <c r="F718" s="6">
        <v>20985</v>
      </c>
      <c r="G718" s="6">
        <f t="shared" si="213"/>
        <v>106194.16999999993</v>
      </c>
    </row>
    <row r="719" spans="1:7" ht="33.75" x14ac:dyDescent="0.2">
      <c r="A719" s="1">
        <v>43452</v>
      </c>
      <c r="B719" s="1"/>
      <c r="C719" s="2" t="s">
        <v>286</v>
      </c>
      <c r="D719" s="1">
        <f t="shared" si="215"/>
        <v>43452</v>
      </c>
      <c r="F719" s="6">
        <v>2682.55</v>
      </c>
      <c r="G719" s="6">
        <f t="shared" ref="G719:G782" si="216">G718-E719+F719</f>
        <v>108876.71999999993</v>
      </c>
    </row>
    <row r="720" spans="1:7" ht="33.75" x14ac:dyDescent="0.2">
      <c r="A720" s="1">
        <v>43453</v>
      </c>
      <c r="B720" s="1"/>
      <c r="C720" s="2" t="s">
        <v>287</v>
      </c>
      <c r="D720" s="1">
        <f t="shared" si="215"/>
        <v>43453</v>
      </c>
      <c r="F720" s="6">
        <v>4160.6099999999997</v>
      </c>
      <c r="G720" s="6">
        <f t="shared" si="216"/>
        <v>113037.32999999993</v>
      </c>
    </row>
    <row r="721" spans="1:7" ht="33.75" x14ac:dyDescent="0.2">
      <c r="A721" s="1">
        <v>43453</v>
      </c>
      <c r="B721" s="1"/>
      <c r="C721" s="2" t="s">
        <v>331</v>
      </c>
      <c r="D721" s="1">
        <f t="shared" si="215"/>
        <v>43453</v>
      </c>
      <c r="E721" s="6">
        <v>3271.54</v>
      </c>
      <c r="G721" s="6">
        <f t="shared" si="216"/>
        <v>109765.78999999994</v>
      </c>
    </row>
    <row r="722" spans="1:7" ht="45" x14ac:dyDescent="0.2">
      <c r="A722" s="1">
        <v>43453</v>
      </c>
      <c r="B722" s="1"/>
      <c r="C722" s="2" t="s">
        <v>332</v>
      </c>
      <c r="D722" s="1">
        <f t="shared" ref="D722:D777" si="217">A722</f>
        <v>43453</v>
      </c>
      <c r="E722" s="6">
        <v>35</v>
      </c>
      <c r="G722" s="6">
        <f t="shared" si="216"/>
        <v>109730.78999999994</v>
      </c>
    </row>
    <row r="723" spans="1:7" ht="22.5" x14ac:dyDescent="0.2">
      <c r="A723" s="1">
        <v>43454</v>
      </c>
      <c r="B723" s="1"/>
      <c r="C723" s="2" t="s">
        <v>288</v>
      </c>
      <c r="D723" s="1">
        <f t="shared" si="217"/>
        <v>43454</v>
      </c>
      <c r="E723" s="6">
        <v>3000</v>
      </c>
      <c r="G723" s="6">
        <f t="shared" si="216"/>
        <v>106730.78999999994</v>
      </c>
    </row>
    <row r="724" spans="1:7" ht="45" x14ac:dyDescent="0.2">
      <c r="A724" s="1">
        <v>43454</v>
      </c>
      <c r="B724" s="1"/>
      <c r="C724" s="2" t="s">
        <v>289</v>
      </c>
      <c r="D724" s="1">
        <f t="shared" si="217"/>
        <v>43454</v>
      </c>
      <c r="E724" s="6">
        <v>80</v>
      </c>
      <c r="G724" s="6">
        <f t="shared" si="216"/>
        <v>106650.78999999994</v>
      </c>
    </row>
    <row r="725" spans="1:7" ht="33.75" x14ac:dyDescent="0.2">
      <c r="A725" s="1">
        <v>43454</v>
      </c>
      <c r="B725" s="1"/>
      <c r="C725" s="2" t="s">
        <v>290</v>
      </c>
      <c r="D725" s="1">
        <f t="shared" si="217"/>
        <v>43454</v>
      </c>
      <c r="F725" s="6">
        <v>6615.72</v>
      </c>
      <c r="G725" s="6">
        <f t="shared" si="216"/>
        <v>113266.50999999994</v>
      </c>
    </row>
    <row r="726" spans="1:7" ht="33.75" x14ac:dyDescent="0.2">
      <c r="A726" s="1">
        <v>43454</v>
      </c>
      <c r="B726" s="1"/>
      <c r="C726" s="2" t="s">
        <v>291</v>
      </c>
      <c r="D726" s="1">
        <f t="shared" si="217"/>
        <v>43454</v>
      </c>
      <c r="E726" s="6">
        <v>3448.71</v>
      </c>
      <c r="G726" s="6">
        <f t="shared" si="216"/>
        <v>109817.79999999993</v>
      </c>
    </row>
    <row r="727" spans="1:7" ht="45" x14ac:dyDescent="0.2">
      <c r="A727" s="1">
        <v>43454</v>
      </c>
      <c r="B727" s="1"/>
      <c r="C727" s="2" t="s">
        <v>292</v>
      </c>
      <c r="D727" s="1">
        <f t="shared" si="217"/>
        <v>43454</v>
      </c>
      <c r="E727" s="6">
        <v>80</v>
      </c>
      <c r="G727" s="6">
        <f t="shared" si="216"/>
        <v>109737.79999999993</v>
      </c>
    </row>
    <row r="728" spans="1:7" ht="33.75" x14ac:dyDescent="0.2">
      <c r="A728" s="1">
        <v>43458</v>
      </c>
      <c r="B728" s="1"/>
      <c r="C728" s="2" t="s">
        <v>293</v>
      </c>
      <c r="D728" s="1">
        <f t="shared" si="217"/>
        <v>43458</v>
      </c>
      <c r="E728" s="6">
        <v>5000</v>
      </c>
      <c r="G728" s="6">
        <f t="shared" si="216"/>
        <v>104737.79999999993</v>
      </c>
    </row>
    <row r="729" spans="1:7" ht="45" x14ac:dyDescent="0.2">
      <c r="A729" s="1">
        <v>43458</v>
      </c>
      <c r="B729" s="1"/>
      <c r="C729" s="2" t="s">
        <v>294</v>
      </c>
      <c r="D729" s="1">
        <f t="shared" si="217"/>
        <v>43458</v>
      </c>
      <c r="E729" s="6">
        <v>80</v>
      </c>
      <c r="G729" s="6">
        <f t="shared" si="216"/>
        <v>104657.79999999993</v>
      </c>
    </row>
    <row r="730" spans="1:7" ht="33.75" x14ac:dyDescent="0.2">
      <c r="A730" s="1">
        <v>43458</v>
      </c>
      <c r="B730" s="1"/>
      <c r="C730" s="2" t="s">
        <v>295</v>
      </c>
      <c r="D730" s="1">
        <f t="shared" si="217"/>
        <v>43458</v>
      </c>
      <c r="F730" s="6">
        <v>1765.52</v>
      </c>
      <c r="G730" s="6">
        <f t="shared" si="216"/>
        <v>106423.31999999993</v>
      </c>
    </row>
    <row r="731" spans="1:7" ht="22.5" x14ac:dyDescent="0.2">
      <c r="A731" s="1">
        <v>43458</v>
      </c>
      <c r="B731" s="1"/>
      <c r="C731" s="2" t="s">
        <v>296</v>
      </c>
      <c r="D731" s="1">
        <f t="shared" si="217"/>
        <v>43458</v>
      </c>
      <c r="E731" s="6">
        <v>10000</v>
      </c>
      <c r="G731" s="6">
        <f t="shared" si="216"/>
        <v>96423.319999999934</v>
      </c>
    </row>
    <row r="732" spans="1:7" ht="45" x14ac:dyDescent="0.2">
      <c r="A732" s="1">
        <v>43458</v>
      </c>
      <c r="B732" s="1"/>
      <c r="C732" s="2" t="s">
        <v>297</v>
      </c>
      <c r="D732" s="1">
        <f t="shared" si="217"/>
        <v>43458</v>
      </c>
      <c r="E732" s="6">
        <v>111</v>
      </c>
      <c r="G732" s="6">
        <f t="shared" si="216"/>
        <v>96312.319999999934</v>
      </c>
    </row>
    <row r="733" spans="1:7" ht="33.75" x14ac:dyDescent="0.2">
      <c r="A733" s="1">
        <v>43458</v>
      </c>
      <c r="B733" s="1"/>
      <c r="C733" s="2" t="s">
        <v>298</v>
      </c>
      <c r="D733" s="1">
        <f t="shared" si="217"/>
        <v>43458</v>
      </c>
      <c r="E733" s="6">
        <v>6952.43</v>
      </c>
      <c r="G733" s="6">
        <f t="shared" si="216"/>
        <v>89359.889999999927</v>
      </c>
    </row>
    <row r="734" spans="1:7" ht="45" x14ac:dyDescent="0.2">
      <c r="A734" s="1">
        <v>43458</v>
      </c>
      <c r="B734" s="1"/>
      <c r="C734" s="2" t="s">
        <v>299</v>
      </c>
      <c r="D734" s="1">
        <f t="shared" si="217"/>
        <v>43458</v>
      </c>
      <c r="E734" s="6">
        <v>80</v>
      </c>
      <c r="G734" s="6">
        <f t="shared" si="216"/>
        <v>89279.889999999927</v>
      </c>
    </row>
    <row r="735" spans="1:7" ht="33.75" x14ac:dyDescent="0.2">
      <c r="A735" s="1">
        <v>43458</v>
      </c>
      <c r="B735" s="1"/>
      <c r="C735" s="2" t="s">
        <v>343</v>
      </c>
      <c r="D735" s="1">
        <f t="shared" si="217"/>
        <v>43458</v>
      </c>
      <c r="E735" s="6">
        <v>6381</v>
      </c>
      <c r="G735" s="6">
        <f t="shared" si="216"/>
        <v>82898.889999999927</v>
      </c>
    </row>
    <row r="736" spans="1:7" ht="45" x14ac:dyDescent="0.2">
      <c r="A736" s="1">
        <v>43458</v>
      </c>
      <c r="B736" s="1"/>
      <c r="C736" s="2" t="s">
        <v>344</v>
      </c>
      <c r="D736" s="1">
        <f t="shared" si="217"/>
        <v>43458</v>
      </c>
      <c r="E736" s="6">
        <v>80</v>
      </c>
      <c r="G736" s="6">
        <f t="shared" si="216"/>
        <v>82818.889999999927</v>
      </c>
    </row>
    <row r="737" spans="1:7" ht="33.75" x14ac:dyDescent="0.2">
      <c r="A737" s="1">
        <v>43461</v>
      </c>
      <c r="B737" s="1"/>
      <c r="C737" s="2" t="s">
        <v>300</v>
      </c>
      <c r="D737" s="1">
        <f t="shared" si="217"/>
        <v>43461</v>
      </c>
      <c r="E737" s="6">
        <v>1200</v>
      </c>
      <c r="G737" s="6">
        <f t="shared" si="216"/>
        <v>81618.889999999927</v>
      </c>
    </row>
    <row r="738" spans="1:7" ht="45" x14ac:dyDescent="0.2">
      <c r="A738" s="1">
        <v>43461</v>
      </c>
      <c r="B738" s="1"/>
      <c r="C738" s="2" t="s">
        <v>301</v>
      </c>
      <c r="D738" s="1">
        <f t="shared" si="217"/>
        <v>43461</v>
      </c>
      <c r="E738" s="6">
        <v>80</v>
      </c>
      <c r="G738" s="6">
        <f t="shared" si="216"/>
        <v>81538.889999999927</v>
      </c>
    </row>
    <row r="739" spans="1:7" ht="33.75" x14ac:dyDescent="0.2">
      <c r="A739" s="1">
        <v>43461</v>
      </c>
      <c r="B739" s="1"/>
      <c r="C739" s="2" t="s">
        <v>302</v>
      </c>
      <c r="D739" s="1">
        <f t="shared" si="217"/>
        <v>43461</v>
      </c>
      <c r="F739" s="6">
        <v>10549.12</v>
      </c>
      <c r="G739" s="6">
        <f t="shared" si="216"/>
        <v>92088.009999999922</v>
      </c>
    </row>
    <row r="740" spans="1:7" ht="33.75" x14ac:dyDescent="0.2">
      <c r="A740" s="1">
        <v>43461</v>
      </c>
      <c r="B740" s="1"/>
      <c r="C740" s="2" t="s">
        <v>303</v>
      </c>
      <c r="D740" s="1">
        <f t="shared" si="217"/>
        <v>43461</v>
      </c>
      <c r="F740" s="6">
        <v>3670.16</v>
      </c>
      <c r="G740" s="6">
        <f t="shared" si="216"/>
        <v>95758.169999999925</v>
      </c>
    </row>
    <row r="741" spans="1:7" ht="33.75" x14ac:dyDescent="0.2">
      <c r="A741" s="1">
        <v>43461</v>
      </c>
      <c r="B741" s="1"/>
      <c r="C741" s="2" t="s">
        <v>304</v>
      </c>
      <c r="D741" s="1">
        <f t="shared" si="217"/>
        <v>43461</v>
      </c>
      <c r="F741" s="6">
        <v>2542.6799999999998</v>
      </c>
      <c r="G741" s="6">
        <f t="shared" si="216"/>
        <v>98300.849999999919</v>
      </c>
    </row>
    <row r="742" spans="1:7" ht="45" x14ac:dyDescent="0.2">
      <c r="A742" s="1">
        <v>43461</v>
      </c>
      <c r="B742" s="1"/>
      <c r="C742" s="2" t="s">
        <v>305</v>
      </c>
      <c r="D742" s="1">
        <f t="shared" si="217"/>
        <v>43461</v>
      </c>
      <c r="E742" s="6">
        <v>1000</v>
      </c>
      <c r="G742" s="6">
        <f t="shared" si="216"/>
        <v>97300.849999999919</v>
      </c>
    </row>
    <row r="743" spans="1:7" ht="45" x14ac:dyDescent="0.2">
      <c r="A743" s="1">
        <v>43461</v>
      </c>
      <c r="B743" s="1"/>
      <c r="C743" s="2" t="s">
        <v>306</v>
      </c>
      <c r="D743" s="1">
        <f t="shared" si="217"/>
        <v>43461</v>
      </c>
      <c r="E743" s="6">
        <v>80</v>
      </c>
      <c r="G743" s="6">
        <f t="shared" si="216"/>
        <v>97220.849999999919</v>
      </c>
    </row>
    <row r="744" spans="1:7" ht="33.75" x14ac:dyDescent="0.2">
      <c r="A744" s="1">
        <v>43461</v>
      </c>
      <c r="B744" s="1"/>
      <c r="C744" s="2" t="s">
        <v>307</v>
      </c>
      <c r="D744" s="1">
        <f t="shared" si="217"/>
        <v>43461</v>
      </c>
      <c r="E744" s="6">
        <v>579.95000000000005</v>
      </c>
      <c r="G744" s="6">
        <f t="shared" si="216"/>
        <v>96640.899999999921</v>
      </c>
    </row>
    <row r="745" spans="1:7" ht="45" x14ac:dyDescent="0.2">
      <c r="A745" s="1">
        <v>43461</v>
      </c>
      <c r="B745" s="1"/>
      <c r="C745" s="2" t="s">
        <v>308</v>
      </c>
      <c r="D745" s="1">
        <f t="shared" si="217"/>
        <v>43461</v>
      </c>
      <c r="E745" s="6">
        <v>80</v>
      </c>
      <c r="G745" s="6">
        <f t="shared" si="216"/>
        <v>96560.899999999921</v>
      </c>
    </row>
    <row r="746" spans="1:7" ht="22.5" x14ac:dyDescent="0.2">
      <c r="A746" s="1">
        <v>43461</v>
      </c>
      <c r="B746" s="1"/>
      <c r="C746" s="2" t="s">
        <v>340</v>
      </c>
      <c r="D746" s="1">
        <f t="shared" si="217"/>
        <v>43461</v>
      </c>
      <c r="E746" s="6">
        <v>30000</v>
      </c>
      <c r="G746" s="6">
        <f t="shared" si="216"/>
        <v>66560.899999999921</v>
      </c>
    </row>
    <row r="747" spans="1:7" ht="45" x14ac:dyDescent="0.2">
      <c r="A747" s="1">
        <v>43461</v>
      </c>
      <c r="B747" s="1"/>
      <c r="C747" s="2" t="s">
        <v>341</v>
      </c>
      <c r="D747" s="1">
        <f t="shared" si="217"/>
        <v>43461</v>
      </c>
      <c r="E747" s="6">
        <v>110.1</v>
      </c>
      <c r="G747" s="6">
        <f t="shared" si="216"/>
        <v>66450.799999999916</v>
      </c>
    </row>
    <row r="748" spans="1:7" ht="33.75" x14ac:dyDescent="0.2">
      <c r="A748" s="1">
        <v>43462</v>
      </c>
      <c r="B748" s="1"/>
      <c r="C748" s="2" t="s">
        <v>309</v>
      </c>
      <c r="D748" s="1">
        <f t="shared" si="217"/>
        <v>43462</v>
      </c>
      <c r="F748" s="6">
        <v>11694.02</v>
      </c>
      <c r="G748" s="6">
        <f t="shared" si="216"/>
        <v>78144.81999999992</v>
      </c>
    </row>
    <row r="749" spans="1:7" ht="33.75" x14ac:dyDescent="0.2">
      <c r="A749" s="1">
        <v>43462</v>
      </c>
      <c r="B749" s="1"/>
      <c r="C749" s="2" t="s">
        <v>310</v>
      </c>
      <c r="D749" s="1">
        <f t="shared" si="217"/>
        <v>43462</v>
      </c>
      <c r="F749" s="6">
        <v>2819.18</v>
      </c>
      <c r="G749" s="6">
        <f t="shared" si="216"/>
        <v>80963.999999999913</v>
      </c>
    </row>
    <row r="750" spans="1:7" ht="33.75" x14ac:dyDescent="0.2">
      <c r="A750" s="1">
        <v>43462</v>
      </c>
      <c r="B750" s="1"/>
      <c r="C750" s="2" t="s">
        <v>311</v>
      </c>
      <c r="D750" s="1">
        <f t="shared" si="217"/>
        <v>43462</v>
      </c>
      <c r="F750" s="6">
        <v>1442.15</v>
      </c>
      <c r="G750" s="6">
        <f t="shared" si="216"/>
        <v>82406.149999999907</v>
      </c>
    </row>
    <row r="751" spans="1:7" ht="45" x14ac:dyDescent="0.2">
      <c r="A751" s="1">
        <v>43827</v>
      </c>
      <c r="B751" s="1"/>
      <c r="C751" s="2" t="s">
        <v>319</v>
      </c>
      <c r="D751" s="1">
        <f t="shared" si="217"/>
        <v>43827</v>
      </c>
      <c r="E751" s="6">
        <v>30000</v>
      </c>
      <c r="G751" s="6">
        <f t="shared" si="216"/>
        <v>52406.149999999907</v>
      </c>
    </row>
    <row r="752" spans="1:7" ht="45" x14ac:dyDescent="0.2">
      <c r="A752" s="1">
        <v>43827</v>
      </c>
      <c r="B752" s="1"/>
      <c r="C752" s="2" t="s">
        <v>320</v>
      </c>
      <c r="D752" s="1">
        <f t="shared" si="217"/>
        <v>43827</v>
      </c>
      <c r="E752" s="6">
        <v>113.16</v>
      </c>
      <c r="G752" s="6">
        <f t="shared" si="216"/>
        <v>52292.989999999903</v>
      </c>
    </row>
    <row r="753" spans="1:7" ht="22.5" x14ac:dyDescent="0.2">
      <c r="A753" s="1">
        <v>43466</v>
      </c>
      <c r="B753" s="1"/>
      <c r="C753" s="2" t="s">
        <v>315</v>
      </c>
      <c r="D753" s="1">
        <f t="shared" si="217"/>
        <v>43466</v>
      </c>
      <c r="E753" s="6">
        <v>195</v>
      </c>
      <c r="G753" s="6">
        <f t="shared" si="216"/>
        <v>52097.989999999903</v>
      </c>
    </row>
    <row r="754" spans="1:7" ht="33.75" x14ac:dyDescent="0.2">
      <c r="A754" s="1">
        <v>43467</v>
      </c>
      <c r="B754" s="1"/>
      <c r="C754" s="4" t="s">
        <v>852</v>
      </c>
      <c r="D754" s="1">
        <f t="shared" si="217"/>
        <v>43467</v>
      </c>
      <c r="F754" s="6">
        <v>5952.36</v>
      </c>
      <c r="G754" s="6">
        <f t="shared" si="216"/>
        <v>58050.349999999904</v>
      </c>
    </row>
    <row r="755" spans="1:7" ht="33.75" x14ac:dyDescent="0.2">
      <c r="A755" s="1">
        <v>43467</v>
      </c>
      <c r="B755" s="1"/>
      <c r="C755" s="2" t="s">
        <v>314</v>
      </c>
      <c r="D755" s="1">
        <f t="shared" si="217"/>
        <v>43467</v>
      </c>
      <c r="F755" s="6">
        <v>11951.9</v>
      </c>
      <c r="G755" s="6">
        <f t="shared" si="216"/>
        <v>70002.249999999898</v>
      </c>
    </row>
    <row r="756" spans="1:7" ht="22.5" x14ac:dyDescent="0.2">
      <c r="A756" s="1">
        <v>43469</v>
      </c>
      <c r="B756" s="1"/>
      <c r="C756" s="2" t="s">
        <v>316</v>
      </c>
      <c r="D756" s="1">
        <f t="shared" si="217"/>
        <v>43469</v>
      </c>
      <c r="F756" s="6">
        <v>86.5</v>
      </c>
      <c r="G756" s="6">
        <f t="shared" si="216"/>
        <v>70088.749999999898</v>
      </c>
    </row>
    <row r="757" spans="1:7" ht="33.75" x14ac:dyDescent="0.2">
      <c r="A757" s="1">
        <v>43469</v>
      </c>
      <c r="B757" s="1"/>
      <c r="C757" s="2" t="s">
        <v>317</v>
      </c>
      <c r="D757" s="1">
        <f t="shared" si="217"/>
        <v>43469</v>
      </c>
      <c r="F757" s="6">
        <v>1593.48</v>
      </c>
      <c r="G757" s="6">
        <f t="shared" si="216"/>
        <v>71682.229999999894</v>
      </c>
    </row>
    <row r="758" spans="1:7" ht="33.75" x14ac:dyDescent="0.2">
      <c r="A758" s="1">
        <v>43469</v>
      </c>
      <c r="B758" s="1"/>
      <c r="C758" s="2" t="s">
        <v>318</v>
      </c>
      <c r="D758" s="1">
        <f t="shared" si="217"/>
        <v>43469</v>
      </c>
      <c r="F758" s="6">
        <v>3979.35</v>
      </c>
      <c r="G758" s="6">
        <f t="shared" si="216"/>
        <v>75661.5799999999</v>
      </c>
    </row>
    <row r="759" spans="1:7" ht="33.75" x14ac:dyDescent="0.2">
      <c r="A759" s="1">
        <v>43472</v>
      </c>
      <c r="B759" s="1"/>
      <c r="C759" s="2" t="s">
        <v>321</v>
      </c>
      <c r="D759" s="1">
        <f t="shared" si="217"/>
        <v>43472</v>
      </c>
      <c r="F759" s="6">
        <v>15410.73</v>
      </c>
      <c r="G759" s="6">
        <f t="shared" si="216"/>
        <v>91072.309999999896</v>
      </c>
    </row>
    <row r="760" spans="1:7" ht="33.75" x14ac:dyDescent="0.2">
      <c r="A760" s="1">
        <v>43472</v>
      </c>
      <c r="B760" s="1"/>
      <c r="C760" s="2" t="s">
        <v>322</v>
      </c>
      <c r="D760" s="1">
        <f t="shared" si="217"/>
        <v>43472</v>
      </c>
      <c r="F760" s="6">
        <v>6197.32</v>
      </c>
      <c r="G760" s="6">
        <f t="shared" si="216"/>
        <v>97269.629999999888</v>
      </c>
    </row>
    <row r="761" spans="1:7" ht="45" x14ac:dyDescent="0.2">
      <c r="A761" s="1">
        <v>43472</v>
      </c>
      <c r="B761" s="1"/>
      <c r="C761" s="2" t="s">
        <v>395</v>
      </c>
      <c r="D761" s="1">
        <f t="shared" si="217"/>
        <v>43472</v>
      </c>
      <c r="E761" s="6">
        <v>30000</v>
      </c>
      <c r="G761" s="6">
        <f t="shared" si="216"/>
        <v>67269.629999999888</v>
      </c>
    </row>
    <row r="762" spans="1:7" ht="45" x14ac:dyDescent="0.2">
      <c r="A762" s="1">
        <v>43472</v>
      </c>
      <c r="B762" s="1"/>
      <c r="C762" s="2" t="s">
        <v>396</v>
      </c>
      <c r="D762" s="1">
        <f t="shared" si="217"/>
        <v>43472</v>
      </c>
      <c r="E762" s="6">
        <v>128</v>
      </c>
      <c r="G762" s="6">
        <f t="shared" si="216"/>
        <v>67141.629999999888</v>
      </c>
    </row>
    <row r="763" spans="1:7" ht="45" x14ac:dyDescent="0.2">
      <c r="A763" s="1">
        <v>43472</v>
      </c>
      <c r="B763" s="1"/>
      <c r="C763" s="4" t="s">
        <v>858</v>
      </c>
      <c r="D763" s="1">
        <f t="shared" si="217"/>
        <v>43472</v>
      </c>
      <c r="E763" s="6">
        <v>14200</v>
      </c>
      <c r="G763" s="6">
        <f t="shared" si="216"/>
        <v>52941.629999999888</v>
      </c>
    </row>
    <row r="764" spans="1:7" ht="45" x14ac:dyDescent="0.2">
      <c r="A764" s="1">
        <v>43472</v>
      </c>
      <c r="B764" s="1"/>
      <c r="C764" s="2" t="s">
        <v>348</v>
      </c>
      <c r="D764" s="1">
        <f t="shared" si="217"/>
        <v>43472</v>
      </c>
      <c r="E764" s="6">
        <v>138.1</v>
      </c>
      <c r="G764" s="6">
        <f t="shared" si="216"/>
        <v>52803.52999999989</v>
      </c>
    </row>
    <row r="765" spans="1:7" ht="33.75" x14ac:dyDescent="0.2">
      <c r="A765" s="1">
        <v>43473</v>
      </c>
      <c r="B765" s="1"/>
      <c r="C765" s="2" t="s">
        <v>323</v>
      </c>
      <c r="D765" s="1">
        <f t="shared" si="217"/>
        <v>43473</v>
      </c>
      <c r="F765" s="6">
        <v>3093.37</v>
      </c>
      <c r="G765" s="6">
        <f t="shared" si="216"/>
        <v>55896.899999999892</v>
      </c>
    </row>
    <row r="766" spans="1:7" ht="33.75" x14ac:dyDescent="0.2">
      <c r="A766" s="1">
        <v>43473</v>
      </c>
      <c r="B766" s="1"/>
      <c r="C766" s="2" t="s">
        <v>324</v>
      </c>
      <c r="D766" s="1">
        <f t="shared" si="217"/>
        <v>43473</v>
      </c>
      <c r="E766" s="6">
        <v>781.78</v>
      </c>
      <c r="G766" s="6">
        <f t="shared" si="216"/>
        <v>55115.119999999893</v>
      </c>
    </row>
    <row r="767" spans="1:7" ht="45" x14ac:dyDescent="0.2">
      <c r="A767" s="1">
        <v>43473</v>
      </c>
      <c r="B767" s="1"/>
      <c r="C767" s="2" t="s">
        <v>325</v>
      </c>
      <c r="D767" s="1">
        <f t="shared" si="217"/>
        <v>43473</v>
      </c>
      <c r="E767" s="6">
        <v>80</v>
      </c>
      <c r="G767" s="6">
        <f t="shared" si="216"/>
        <v>55035.119999999893</v>
      </c>
    </row>
    <row r="768" spans="1:7" ht="33.75" x14ac:dyDescent="0.2">
      <c r="A768" s="1">
        <v>43473</v>
      </c>
      <c r="B768" s="1"/>
      <c r="C768" s="2" t="s">
        <v>326</v>
      </c>
      <c r="D768" s="1">
        <f t="shared" si="217"/>
        <v>43473</v>
      </c>
      <c r="E768" s="6">
        <v>18050.18</v>
      </c>
      <c r="G768" s="6">
        <f t="shared" si="216"/>
        <v>36984.939999999893</v>
      </c>
    </row>
    <row r="769" spans="1:7" ht="45" x14ac:dyDescent="0.2">
      <c r="A769" s="1">
        <v>43473</v>
      </c>
      <c r="B769" s="1"/>
      <c r="C769" s="2" t="s">
        <v>327</v>
      </c>
      <c r="D769" s="1">
        <f t="shared" si="217"/>
        <v>43473</v>
      </c>
      <c r="E769" s="6">
        <v>116.8</v>
      </c>
      <c r="G769" s="6">
        <f t="shared" si="216"/>
        <v>36868.13999999989</v>
      </c>
    </row>
    <row r="770" spans="1:7" ht="33.75" x14ac:dyDescent="0.2">
      <c r="A770" s="1">
        <v>43473</v>
      </c>
      <c r="B770" s="1"/>
      <c r="C770" s="5" t="s">
        <v>856</v>
      </c>
      <c r="D770" s="1">
        <f t="shared" si="217"/>
        <v>43473</v>
      </c>
      <c r="E770" s="6">
        <v>240</v>
      </c>
      <c r="G770" s="6">
        <f t="shared" si="216"/>
        <v>36628.13999999989</v>
      </c>
    </row>
    <row r="771" spans="1:7" ht="45" x14ac:dyDescent="0.2">
      <c r="A771" s="1">
        <v>43473</v>
      </c>
      <c r="B771" s="1"/>
      <c r="C771" s="5" t="s">
        <v>857</v>
      </c>
      <c r="D771" s="1">
        <f t="shared" si="217"/>
        <v>43473</v>
      </c>
      <c r="E771" s="6">
        <v>25</v>
      </c>
      <c r="G771" s="6">
        <f t="shared" si="216"/>
        <v>36603.13999999989</v>
      </c>
    </row>
    <row r="772" spans="1:7" ht="33.75" x14ac:dyDescent="0.2">
      <c r="A772" s="1">
        <v>43474</v>
      </c>
      <c r="B772" s="1"/>
      <c r="C772" s="2" t="s">
        <v>328</v>
      </c>
      <c r="D772" s="1">
        <f t="shared" si="217"/>
        <v>43474</v>
      </c>
      <c r="F772" s="6">
        <v>18515.11</v>
      </c>
      <c r="G772" s="6">
        <f t="shared" si="216"/>
        <v>55118.249999999891</v>
      </c>
    </row>
    <row r="773" spans="1:7" ht="33.75" x14ac:dyDescent="0.2">
      <c r="A773" s="1">
        <v>43474</v>
      </c>
      <c r="B773" s="1"/>
      <c r="C773" s="2" t="s">
        <v>329</v>
      </c>
      <c r="D773" s="1">
        <f t="shared" si="217"/>
        <v>43474</v>
      </c>
      <c r="F773" s="6">
        <v>6769.57</v>
      </c>
      <c r="G773" s="6">
        <f t="shared" si="216"/>
        <v>61887.819999999891</v>
      </c>
    </row>
    <row r="774" spans="1:7" ht="33.75" x14ac:dyDescent="0.2">
      <c r="A774" s="1">
        <v>43474</v>
      </c>
      <c r="B774" s="1"/>
      <c r="C774" s="2" t="s">
        <v>330</v>
      </c>
      <c r="D774" s="1">
        <f t="shared" si="217"/>
        <v>43474</v>
      </c>
      <c r="F774" s="6">
        <v>353.56</v>
      </c>
      <c r="G774" s="6">
        <f t="shared" si="216"/>
        <v>62241.379999999888</v>
      </c>
    </row>
    <row r="775" spans="1:7" ht="22.5" x14ac:dyDescent="0.2">
      <c r="A775" s="1">
        <v>43475</v>
      </c>
      <c r="B775" s="1"/>
      <c r="C775" s="2" t="s">
        <v>333</v>
      </c>
      <c r="D775" s="1">
        <f t="shared" si="217"/>
        <v>43475</v>
      </c>
      <c r="E775" s="6">
        <v>8100</v>
      </c>
      <c r="G775" s="6">
        <f t="shared" si="216"/>
        <v>54141.379999999888</v>
      </c>
    </row>
    <row r="776" spans="1:7" ht="45" x14ac:dyDescent="0.2">
      <c r="A776" s="1">
        <v>43475</v>
      </c>
      <c r="B776" s="1"/>
      <c r="C776" s="2" t="s">
        <v>334</v>
      </c>
      <c r="D776" s="1">
        <f t="shared" si="217"/>
        <v>43475</v>
      </c>
      <c r="E776" s="6">
        <v>80</v>
      </c>
      <c r="G776" s="6">
        <f t="shared" si="216"/>
        <v>54061.379999999888</v>
      </c>
    </row>
    <row r="777" spans="1:7" ht="33.75" x14ac:dyDescent="0.2">
      <c r="A777" s="1">
        <v>43476</v>
      </c>
      <c r="B777" s="1"/>
      <c r="C777" s="2" t="s">
        <v>335</v>
      </c>
      <c r="D777" s="1">
        <f t="shared" si="217"/>
        <v>43476</v>
      </c>
      <c r="F777" s="6">
        <v>2713.93</v>
      </c>
      <c r="G777" s="6">
        <f t="shared" si="216"/>
        <v>56775.309999999889</v>
      </c>
    </row>
    <row r="778" spans="1:7" ht="33.75" x14ac:dyDescent="0.2">
      <c r="A778" s="1">
        <v>43479</v>
      </c>
      <c r="B778" s="1"/>
      <c r="C778" s="2" t="s">
        <v>336</v>
      </c>
      <c r="D778" s="1">
        <f t="shared" ref="D778:D797" si="218">A778</f>
        <v>43479</v>
      </c>
      <c r="F778" s="6">
        <v>107</v>
      </c>
      <c r="G778" s="6">
        <f t="shared" si="216"/>
        <v>56882.309999999889</v>
      </c>
    </row>
    <row r="779" spans="1:7" ht="22.5" x14ac:dyDescent="0.2">
      <c r="A779" s="1">
        <v>43480</v>
      </c>
      <c r="B779" s="1"/>
      <c r="C779" s="2" t="s">
        <v>337</v>
      </c>
      <c r="D779" s="1">
        <f t="shared" si="218"/>
        <v>43480</v>
      </c>
      <c r="F779" s="6">
        <v>2413.17</v>
      </c>
      <c r="G779" s="6">
        <f t="shared" si="216"/>
        <v>59295.479999999887</v>
      </c>
    </row>
    <row r="780" spans="1:7" ht="33.75" x14ac:dyDescent="0.2">
      <c r="A780" s="1">
        <v>43480</v>
      </c>
      <c r="B780" s="1"/>
      <c r="C780" s="2" t="s">
        <v>338</v>
      </c>
      <c r="D780" s="1">
        <f t="shared" si="218"/>
        <v>43480</v>
      </c>
      <c r="F780" s="6">
        <v>25722.16</v>
      </c>
      <c r="G780" s="6">
        <f t="shared" si="216"/>
        <v>85017.639999999883</v>
      </c>
    </row>
    <row r="781" spans="1:7" ht="33.75" x14ac:dyDescent="0.2">
      <c r="A781" s="1">
        <v>43480</v>
      </c>
      <c r="B781" s="1"/>
      <c r="C781" s="2" t="s">
        <v>339</v>
      </c>
      <c r="D781" s="1">
        <f t="shared" si="218"/>
        <v>43480</v>
      </c>
      <c r="F781" s="6">
        <v>15266.83</v>
      </c>
      <c r="G781" s="6">
        <f t="shared" si="216"/>
        <v>100284.46999999988</v>
      </c>
    </row>
    <row r="782" spans="1:7" ht="33.75" x14ac:dyDescent="0.2">
      <c r="A782" s="1">
        <v>43480</v>
      </c>
      <c r="B782" s="1"/>
      <c r="C782" s="2" t="s">
        <v>342</v>
      </c>
      <c r="D782" s="1">
        <f t="shared" si="218"/>
        <v>43480</v>
      </c>
      <c r="E782" s="6">
        <v>5500</v>
      </c>
      <c r="G782" s="6">
        <f t="shared" si="216"/>
        <v>94784.469999999885</v>
      </c>
    </row>
    <row r="783" spans="1:7" ht="45" x14ac:dyDescent="0.2">
      <c r="A783" s="1">
        <v>43480</v>
      </c>
      <c r="B783" s="1"/>
      <c r="C783" s="4" t="s">
        <v>859</v>
      </c>
      <c r="D783" s="1">
        <f t="shared" si="218"/>
        <v>43480</v>
      </c>
      <c r="E783" s="6">
        <v>80</v>
      </c>
      <c r="G783" s="6">
        <f t="shared" ref="G783:G845" si="219">G782-E783+F783</f>
        <v>94704.469999999885</v>
      </c>
    </row>
    <row r="784" spans="1:7" ht="33.75" x14ac:dyDescent="0.2">
      <c r="A784" s="1">
        <v>43481</v>
      </c>
      <c r="B784" s="1"/>
      <c r="C784" s="2" t="s">
        <v>345</v>
      </c>
      <c r="D784" s="1">
        <f t="shared" si="218"/>
        <v>43481</v>
      </c>
      <c r="F784" s="6">
        <v>115.07</v>
      </c>
      <c r="G784" s="6">
        <f t="shared" si="219"/>
        <v>94819.539999999892</v>
      </c>
    </row>
    <row r="785" spans="1:7" ht="33.75" x14ac:dyDescent="0.2">
      <c r="A785" s="1">
        <v>43481</v>
      </c>
      <c r="B785" s="1"/>
      <c r="C785" s="2" t="s">
        <v>346</v>
      </c>
      <c r="D785" s="1">
        <f t="shared" si="218"/>
        <v>43481</v>
      </c>
      <c r="F785" s="6">
        <v>2343.14</v>
      </c>
      <c r="G785" s="6">
        <f t="shared" si="219"/>
        <v>97162.679999999891</v>
      </c>
    </row>
    <row r="786" spans="1:7" ht="33.75" x14ac:dyDescent="0.2">
      <c r="A786" s="1">
        <v>43482</v>
      </c>
      <c r="B786" s="1"/>
      <c r="C786" s="2" t="s">
        <v>347</v>
      </c>
      <c r="D786" s="1">
        <f t="shared" si="218"/>
        <v>43482</v>
      </c>
      <c r="F786" s="6">
        <v>1765.04</v>
      </c>
      <c r="G786" s="6">
        <f t="shared" si="219"/>
        <v>98927.719999999885</v>
      </c>
    </row>
    <row r="787" spans="1:7" ht="45" x14ac:dyDescent="0.2">
      <c r="A787" s="1">
        <v>43482</v>
      </c>
      <c r="B787" s="1"/>
      <c r="C787" s="4" t="s">
        <v>860</v>
      </c>
      <c r="D787" s="1">
        <f t="shared" si="218"/>
        <v>43482</v>
      </c>
      <c r="E787" s="6">
        <v>2000</v>
      </c>
      <c r="G787" s="6">
        <f t="shared" si="219"/>
        <v>96927.719999999885</v>
      </c>
    </row>
    <row r="788" spans="1:7" ht="45" x14ac:dyDescent="0.2">
      <c r="A788" s="1">
        <v>43482</v>
      </c>
      <c r="B788" s="1"/>
      <c r="C788" s="4" t="s">
        <v>861</v>
      </c>
      <c r="D788" s="1">
        <f t="shared" si="218"/>
        <v>43482</v>
      </c>
      <c r="E788" s="6">
        <v>80</v>
      </c>
      <c r="G788" s="6">
        <f t="shared" si="219"/>
        <v>96847.719999999885</v>
      </c>
    </row>
    <row r="789" spans="1:7" ht="33.75" x14ac:dyDescent="0.2">
      <c r="A789" s="1">
        <v>43483</v>
      </c>
      <c r="B789" s="1"/>
      <c r="C789" s="2" t="s">
        <v>349</v>
      </c>
      <c r="D789" s="1">
        <f t="shared" si="218"/>
        <v>43483</v>
      </c>
      <c r="F789" s="6">
        <v>2596.9499999999998</v>
      </c>
      <c r="G789" s="6">
        <f t="shared" si="219"/>
        <v>99444.669999999882</v>
      </c>
    </row>
    <row r="790" spans="1:7" ht="22.5" x14ac:dyDescent="0.2">
      <c r="A790" s="1">
        <v>43483</v>
      </c>
      <c r="B790" s="1"/>
      <c r="C790" s="2" t="s">
        <v>350</v>
      </c>
      <c r="D790" s="1">
        <f t="shared" si="218"/>
        <v>43483</v>
      </c>
      <c r="F790" s="6">
        <v>2533.0300000000002</v>
      </c>
      <c r="G790" s="6">
        <f t="shared" si="219"/>
        <v>101977.69999999988</v>
      </c>
    </row>
    <row r="791" spans="1:7" ht="33.75" x14ac:dyDescent="0.2">
      <c r="A791" s="1">
        <v>43486</v>
      </c>
      <c r="B791" s="1"/>
      <c r="C791" s="2" t="s">
        <v>351</v>
      </c>
      <c r="D791" s="1">
        <f t="shared" si="218"/>
        <v>43486</v>
      </c>
      <c r="F791" s="6">
        <v>2860.67</v>
      </c>
      <c r="G791" s="6">
        <f t="shared" si="219"/>
        <v>104838.36999999988</v>
      </c>
    </row>
    <row r="792" spans="1:7" ht="33.75" x14ac:dyDescent="0.2">
      <c r="A792" s="1">
        <v>43487</v>
      </c>
      <c r="B792" s="1"/>
      <c r="C792" s="2" t="s">
        <v>352</v>
      </c>
      <c r="D792" s="1">
        <f t="shared" si="218"/>
        <v>43487</v>
      </c>
      <c r="F792" s="6">
        <v>1949.33</v>
      </c>
      <c r="G792" s="6">
        <f t="shared" si="219"/>
        <v>106787.69999999988</v>
      </c>
    </row>
    <row r="793" spans="1:7" ht="33.75" x14ac:dyDescent="0.2">
      <c r="A793" s="1">
        <v>43487</v>
      </c>
      <c r="B793" s="1"/>
      <c r="C793" s="2" t="s">
        <v>353</v>
      </c>
      <c r="D793" s="1">
        <f t="shared" si="218"/>
        <v>43487</v>
      </c>
      <c r="E793" s="6">
        <v>14734.66</v>
      </c>
      <c r="G793" s="6">
        <f t="shared" si="219"/>
        <v>92053.039999999877</v>
      </c>
    </row>
    <row r="794" spans="1:7" ht="45" x14ac:dyDescent="0.2">
      <c r="A794" s="1">
        <v>43487</v>
      </c>
      <c r="B794" s="1"/>
      <c r="C794" s="4" t="s">
        <v>1345</v>
      </c>
      <c r="D794" s="1">
        <f t="shared" si="218"/>
        <v>43487</v>
      </c>
      <c r="E794" s="6">
        <v>142.11000000000001</v>
      </c>
      <c r="G794" s="6">
        <f t="shared" si="219"/>
        <v>91910.929999999877</v>
      </c>
    </row>
    <row r="795" spans="1:7" ht="33.75" x14ac:dyDescent="0.2">
      <c r="A795" s="1">
        <v>43489</v>
      </c>
      <c r="B795" s="1"/>
      <c r="C795" s="4" t="s">
        <v>853</v>
      </c>
      <c r="D795" s="1">
        <f t="shared" si="218"/>
        <v>43489</v>
      </c>
      <c r="F795" s="6">
        <v>7161.24</v>
      </c>
      <c r="G795" s="6">
        <f t="shared" si="219"/>
        <v>99072.169999999882</v>
      </c>
    </row>
    <row r="796" spans="1:7" ht="33.75" x14ac:dyDescent="0.2">
      <c r="A796" s="1">
        <v>43489</v>
      </c>
      <c r="B796" s="1"/>
      <c r="C796" s="2" t="s">
        <v>354</v>
      </c>
      <c r="D796" s="1">
        <f t="shared" si="218"/>
        <v>43489</v>
      </c>
      <c r="F796" s="6">
        <v>14043.37</v>
      </c>
      <c r="G796" s="6">
        <f t="shared" si="219"/>
        <v>113115.53999999988</v>
      </c>
    </row>
    <row r="797" spans="1:7" ht="33.75" x14ac:dyDescent="0.2">
      <c r="A797" s="1">
        <v>43489</v>
      </c>
      <c r="B797" s="1"/>
      <c r="C797" s="2" t="s">
        <v>355</v>
      </c>
      <c r="D797" s="1">
        <f t="shared" si="218"/>
        <v>43489</v>
      </c>
      <c r="F797" s="6">
        <v>12927.08</v>
      </c>
      <c r="G797" s="6">
        <f t="shared" si="219"/>
        <v>126042.61999999988</v>
      </c>
    </row>
    <row r="798" spans="1:7" ht="45" x14ac:dyDescent="0.2">
      <c r="A798" s="1">
        <v>43489</v>
      </c>
      <c r="B798" s="1"/>
      <c r="C798" s="2" t="s">
        <v>356</v>
      </c>
      <c r="D798" s="1">
        <f t="shared" ref="D798:D861" si="220">A798</f>
        <v>43489</v>
      </c>
      <c r="E798" s="6">
        <v>30000</v>
      </c>
      <c r="G798" s="6">
        <f t="shared" si="219"/>
        <v>96042.619999999879</v>
      </c>
    </row>
    <row r="799" spans="1:7" ht="45" x14ac:dyDescent="0.2">
      <c r="A799" s="1">
        <v>43489</v>
      </c>
      <c r="B799" s="1"/>
      <c r="C799" s="2" t="s">
        <v>357</v>
      </c>
      <c r="D799" s="1">
        <f t="shared" si="220"/>
        <v>43489</v>
      </c>
      <c r="E799" s="6">
        <v>128.11000000000001</v>
      </c>
      <c r="G799" s="6">
        <f t="shared" si="219"/>
        <v>95914.509999999878</v>
      </c>
    </row>
    <row r="800" spans="1:7" ht="33.75" x14ac:dyDescent="0.2">
      <c r="A800" s="1">
        <v>43493</v>
      </c>
      <c r="B800" s="1"/>
      <c r="C800" s="2" t="s">
        <v>358</v>
      </c>
      <c r="D800" s="1">
        <f t="shared" si="220"/>
        <v>43493</v>
      </c>
      <c r="F800" s="6">
        <v>3914.04</v>
      </c>
      <c r="G800" s="6">
        <f t="shared" si="219"/>
        <v>99828.549999999872</v>
      </c>
    </row>
    <row r="801" spans="1:7" ht="22.5" x14ac:dyDescent="0.2">
      <c r="A801" s="1">
        <v>43493</v>
      </c>
      <c r="B801" s="1"/>
      <c r="C801" s="2" t="s">
        <v>376</v>
      </c>
      <c r="D801" s="1">
        <f t="shared" si="220"/>
        <v>43493</v>
      </c>
      <c r="E801" s="6">
        <v>30000</v>
      </c>
      <c r="G801" s="6">
        <f t="shared" si="219"/>
        <v>69828.549999999872</v>
      </c>
    </row>
    <row r="802" spans="1:7" ht="45" x14ac:dyDescent="0.2">
      <c r="A802" s="1">
        <v>43493</v>
      </c>
      <c r="B802" s="1"/>
      <c r="C802" s="2" t="s">
        <v>377</v>
      </c>
      <c r="D802" s="1">
        <f t="shared" si="220"/>
        <v>43493</v>
      </c>
      <c r="E802" s="6">
        <v>137.08000000000001</v>
      </c>
      <c r="G802" s="6">
        <f t="shared" si="219"/>
        <v>69691.46999999987</v>
      </c>
    </row>
    <row r="803" spans="1:7" ht="33.75" x14ac:dyDescent="0.2">
      <c r="A803" s="1">
        <v>43494</v>
      </c>
      <c r="B803" s="1"/>
      <c r="C803" s="2" t="s">
        <v>359</v>
      </c>
      <c r="D803" s="1">
        <f t="shared" si="220"/>
        <v>43494</v>
      </c>
      <c r="E803" s="6">
        <v>2580</v>
      </c>
      <c r="G803" s="6">
        <f t="shared" si="219"/>
        <v>67111.46999999987</v>
      </c>
    </row>
    <row r="804" spans="1:7" ht="45" x14ac:dyDescent="0.2">
      <c r="A804" s="1">
        <v>43494</v>
      </c>
      <c r="B804" s="1"/>
      <c r="C804" s="2" t="s">
        <v>360</v>
      </c>
      <c r="D804" s="1">
        <f t="shared" si="220"/>
        <v>43494</v>
      </c>
      <c r="E804" s="6">
        <v>80</v>
      </c>
      <c r="G804" s="6">
        <f t="shared" si="219"/>
        <v>67031.46999999987</v>
      </c>
    </row>
    <row r="805" spans="1:7" ht="33.75" x14ac:dyDescent="0.2">
      <c r="A805" s="1">
        <v>43495</v>
      </c>
      <c r="B805" s="1"/>
      <c r="C805" s="2" t="s">
        <v>361</v>
      </c>
      <c r="D805" s="1">
        <f t="shared" si="220"/>
        <v>43495</v>
      </c>
      <c r="F805" s="6">
        <v>52387.13</v>
      </c>
      <c r="G805" s="6">
        <f t="shared" si="219"/>
        <v>119418.59999999986</v>
      </c>
    </row>
    <row r="806" spans="1:7" ht="33.75" x14ac:dyDescent="0.2">
      <c r="A806" s="1">
        <v>43495</v>
      </c>
      <c r="B806" s="1"/>
      <c r="C806" s="2" t="s">
        <v>379</v>
      </c>
      <c r="D806" s="1">
        <f>A806</f>
        <v>43495</v>
      </c>
      <c r="E806" s="6">
        <v>38382.22</v>
      </c>
      <c r="G806" s="6">
        <f t="shared" si="219"/>
        <v>81036.379999999859</v>
      </c>
    </row>
    <row r="807" spans="1:7" ht="45" x14ac:dyDescent="0.2">
      <c r="A807" s="1">
        <v>43495</v>
      </c>
      <c r="B807" s="1"/>
      <c r="C807" s="2" t="s">
        <v>380</v>
      </c>
      <c r="D807" s="1">
        <f>A807</f>
        <v>43495</v>
      </c>
      <c r="E807" s="6">
        <v>134.11000000000001</v>
      </c>
      <c r="G807" s="6">
        <f t="shared" si="219"/>
        <v>80902.269999999859</v>
      </c>
    </row>
    <row r="808" spans="1:7" ht="45" x14ac:dyDescent="0.2">
      <c r="A808" s="1">
        <v>43495</v>
      </c>
      <c r="B808" s="1"/>
      <c r="C808" s="2" t="s">
        <v>362</v>
      </c>
      <c r="D808" s="1">
        <f t="shared" si="220"/>
        <v>43495</v>
      </c>
      <c r="E808" s="6">
        <v>34200</v>
      </c>
      <c r="G808" s="6">
        <f t="shared" si="219"/>
        <v>46702.269999999859</v>
      </c>
    </row>
    <row r="809" spans="1:7" ht="45" x14ac:dyDescent="0.2">
      <c r="A809" s="1">
        <v>43495</v>
      </c>
      <c r="B809" s="1"/>
      <c r="C809" s="2" t="s">
        <v>363</v>
      </c>
      <c r="D809" s="1">
        <f t="shared" si="220"/>
        <v>43495</v>
      </c>
      <c r="E809" s="6">
        <v>212</v>
      </c>
      <c r="G809" s="6">
        <f t="shared" si="219"/>
        <v>46490.269999999859</v>
      </c>
    </row>
    <row r="810" spans="1:7" ht="33.75" x14ac:dyDescent="0.2">
      <c r="A810" s="1">
        <v>43495</v>
      </c>
      <c r="B810" s="1"/>
      <c r="C810" s="2" t="s">
        <v>364</v>
      </c>
      <c r="D810" s="1">
        <f t="shared" si="220"/>
        <v>43495</v>
      </c>
      <c r="F810" s="6">
        <v>1083.8800000000001</v>
      </c>
      <c r="G810" s="6">
        <f t="shared" si="219"/>
        <v>47574.149999999856</v>
      </c>
    </row>
    <row r="811" spans="1:7" ht="33.75" x14ac:dyDescent="0.2">
      <c r="A811" s="1">
        <v>43496</v>
      </c>
      <c r="B811" s="1"/>
      <c r="C811" s="2" t="s">
        <v>365</v>
      </c>
      <c r="D811" s="1">
        <f t="shared" si="220"/>
        <v>43496</v>
      </c>
      <c r="F811" s="6">
        <v>5082.0600000000004</v>
      </c>
      <c r="G811" s="6">
        <f t="shared" si="219"/>
        <v>52656.209999999854</v>
      </c>
    </row>
    <row r="812" spans="1:7" ht="33.75" x14ac:dyDescent="0.2">
      <c r="A812" s="1">
        <v>43496</v>
      </c>
      <c r="B812" s="1"/>
      <c r="C812" s="4" t="s">
        <v>854</v>
      </c>
      <c r="D812" s="1">
        <f t="shared" si="220"/>
        <v>43496</v>
      </c>
      <c r="F812" s="6">
        <v>2722.59</v>
      </c>
      <c r="G812" s="6">
        <f t="shared" si="219"/>
        <v>55378.799999999857</v>
      </c>
    </row>
    <row r="813" spans="1:7" ht="33.75" x14ac:dyDescent="0.2">
      <c r="A813" s="1">
        <v>43496</v>
      </c>
      <c r="B813" s="1"/>
      <c r="C813" s="4" t="s">
        <v>855</v>
      </c>
      <c r="D813" s="1">
        <f t="shared" si="220"/>
        <v>43496</v>
      </c>
      <c r="F813" s="6">
        <v>9200</v>
      </c>
      <c r="G813" s="6">
        <f t="shared" si="219"/>
        <v>64578.799999999857</v>
      </c>
    </row>
    <row r="814" spans="1:7" ht="22.5" x14ac:dyDescent="0.2">
      <c r="A814" s="1">
        <v>43497</v>
      </c>
      <c r="B814" s="1"/>
      <c r="C814" s="2" t="s">
        <v>367</v>
      </c>
      <c r="D814" s="1">
        <f t="shared" si="220"/>
        <v>43497</v>
      </c>
      <c r="E814" s="6">
        <v>195</v>
      </c>
      <c r="G814" s="6">
        <f t="shared" si="219"/>
        <v>64383.799999999857</v>
      </c>
    </row>
    <row r="815" spans="1:7" ht="22.5" x14ac:dyDescent="0.2">
      <c r="A815" s="1">
        <v>43497</v>
      </c>
      <c r="B815" s="1"/>
      <c r="C815" s="2" t="s">
        <v>366</v>
      </c>
      <c r="D815" s="1">
        <f t="shared" si="220"/>
        <v>43497</v>
      </c>
      <c r="F815" s="6">
        <v>1735.86</v>
      </c>
      <c r="G815" s="6">
        <f t="shared" si="219"/>
        <v>66119.659999999858</v>
      </c>
    </row>
    <row r="816" spans="1:7" ht="33.75" x14ac:dyDescent="0.2">
      <c r="A816" s="1">
        <v>43500</v>
      </c>
      <c r="B816" s="1"/>
      <c r="C816" s="2" t="s">
        <v>368</v>
      </c>
      <c r="D816" s="1">
        <f t="shared" si="220"/>
        <v>43500</v>
      </c>
      <c r="F816" s="6">
        <v>13137.04</v>
      </c>
      <c r="G816" s="6">
        <f t="shared" si="219"/>
        <v>79256.699999999866</v>
      </c>
    </row>
    <row r="817" spans="1:7" ht="45" x14ac:dyDescent="0.2">
      <c r="A817" s="1">
        <v>43501</v>
      </c>
      <c r="B817" s="1"/>
      <c r="C817" s="2" t="s">
        <v>369</v>
      </c>
      <c r="D817" s="1">
        <f t="shared" si="220"/>
        <v>43501</v>
      </c>
      <c r="E817" s="6">
        <v>30000</v>
      </c>
      <c r="G817" s="6">
        <f t="shared" si="219"/>
        <v>49256.699999999866</v>
      </c>
    </row>
    <row r="818" spans="1:7" ht="45" x14ac:dyDescent="0.2">
      <c r="A818" s="1">
        <v>43501</v>
      </c>
      <c r="B818" s="1"/>
      <c r="C818" s="2" t="s">
        <v>370</v>
      </c>
      <c r="D818" s="1">
        <f t="shared" si="220"/>
        <v>43501</v>
      </c>
      <c r="E818" s="6">
        <v>128.11000000000001</v>
      </c>
      <c r="G818" s="6">
        <f t="shared" si="219"/>
        <v>49128.589999999866</v>
      </c>
    </row>
    <row r="819" spans="1:7" ht="33.75" x14ac:dyDescent="0.2">
      <c r="A819" s="1">
        <v>43501</v>
      </c>
      <c r="B819" s="1"/>
      <c r="C819" s="2" t="s">
        <v>371</v>
      </c>
      <c r="D819" s="1">
        <f t="shared" si="220"/>
        <v>43501</v>
      </c>
      <c r="F819" s="6">
        <v>3050.08</v>
      </c>
      <c r="G819" s="6">
        <f t="shared" si="219"/>
        <v>52178.669999999867</v>
      </c>
    </row>
    <row r="820" spans="1:7" ht="33.75" x14ac:dyDescent="0.2">
      <c r="A820" s="1">
        <v>43501</v>
      </c>
      <c r="B820" s="1"/>
      <c r="C820" s="2" t="s">
        <v>372</v>
      </c>
      <c r="D820" s="1">
        <f t="shared" si="220"/>
        <v>43501</v>
      </c>
      <c r="F820" s="6">
        <v>1601.95</v>
      </c>
      <c r="G820" s="6">
        <f t="shared" si="219"/>
        <v>53780.619999999864</v>
      </c>
    </row>
    <row r="821" spans="1:7" ht="22.5" x14ac:dyDescent="0.2">
      <c r="A821" s="1">
        <v>43501</v>
      </c>
      <c r="B821" s="1"/>
      <c r="C821" s="4" t="s">
        <v>862</v>
      </c>
      <c r="D821" s="1">
        <f t="shared" si="220"/>
        <v>43501</v>
      </c>
      <c r="E821" s="6">
        <v>3074.4</v>
      </c>
      <c r="G821" s="6">
        <f t="shared" si="219"/>
        <v>50706.219999999863</v>
      </c>
    </row>
    <row r="822" spans="1:7" ht="45" x14ac:dyDescent="0.2">
      <c r="A822" s="1">
        <v>43501</v>
      </c>
      <c r="B822" s="1"/>
      <c r="C822" s="4" t="s">
        <v>863</v>
      </c>
      <c r="D822" s="1">
        <f t="shared" si="220"/>
        <v>43501</v>
      </c>
      <c r="E822" s="6">
        <v>80</v>
      </c>
      <c r="G822" s="6">
        <f t="shared" si="219"/>
        <v>50626.219999999863</v>
      </c>
    </row>
    <row r="823" spans="1:7" ht="33.75" x14ac:dyDescent="0.2">
      <c r="A823" s="1">
        <v>43502</v>
      </c>
      <c r="B823" s="1"/>
      <c r="C823" s="2" t="s">
        <v>373</v>
      </c>
      <c r="D823" s="1">
        <f t="shared" si="220"/>
        <v>43502</v>
      </c>
      <c r="F823" s="6">
        <v>1278.9000000000001</v>
      </c>
      <c r="G823" s="6">
        <f t="shared" si="219"/>
        <v>51905.119999999864</v>
      </c>
    </row>
    <row r="824" spans="1:7" ht="33.75" x14ac:dyDescent="0.2">
      <c r="A824" s="1">
        <v>43503</v>
      </c>
      <c r="B824" s="1"/>
      <c r="C824" s="2" t="s">
        <v>374</v>
      </c>
      <c r="D824" s="1">
        <f t="shared" si="220"/>
        <v>43503</v>
      </c>
      <c r="F824" s="6">
        <v>6545.56</v>
      </c>
      <c r="G824" s="6">
        <f t="shared" si="219"/>
        <v>58450.679999999862</v>
      </c>
    </row>
    <row r="825" spans="1:7" ht="33.75" x14ac:dyDescent="0.2">
      <c r="A825" s="1">
        <v>43503</v>
      </c>
      <c r="B825" s="1"/>
      <c r="C825" s="2" t="s">
        <v>375</v>
      </c>
      <c r="D825" s="1">
        <f t="shared" si="220"/>
        <v>43503</v>
      </c>
      <c r="F825" s="6">
        <v>37622.53</v>
      </c>
      <c r="G825" s="6">
        <f t="shared" si="219"/>
        <v>96073.209999999861</v>
      </c>
    </row>
    <row r="826" spans="1:7" ht="33.75" x14ac:dyDescent="0.2">
      <c r="A826" s="1">
        <v>43504</v>
      </c>
      <c r="B826" s="1"/>
      <c r="C826" s="2" t="s">
        <v>378</v>
      </c>
      <c r="D826" s="1">
        <f t="shared" si="220"/>
        <v>43504</v>
      </c>
      <c r="F826" s="6">
        <v>45439.31</v>
      </c>
      <c r="G826" s="6">
        <f t="shared" si="219"/>
        <v>141512.51999999984</v>
      </c>
    </row>
    <row r="827" spans="1:7" ht="22.5" x14ac:dyDescent="0.2">
      <c r="A827" s="1">
        <v>43504</v>
      </c>
      <c r="B827" s="1"/>
      <c r="C827" s="4" t="s">
        <v>864</v>
      </c>
      <c r="D827" s="1">
        <f t="shared" si="220"/>
        <v>43504</v>
      </c>
      <c r="F827" s="6">
        <v>4265.33</v>
      </c>
      <c r="G827" s="6">
        <f t="shared" si="219"/>
        <v>145777.84999999983</v>
      </c>
    </row>
    <row r="828" spans="1:7" ht="22.5" x14ac:dyDescent="0.2">
      <c r="A828" s="1">
        <v>43504</v>
      </c>
      <c r="B828" s="1"/>
      <c r="C828" s="2" t="s">
        <v>381</v>
      </c>
      <c r="D828" s="1">
        <f t="shared" si="220"/>
        <v>43504</v>
      </c>
      <c r="E828" s="6">
        <v>3000</v>
      </c>
      <c r="G828" s="6">
        <f t="shared" si="219"/>
        <v>142777.84999999983</v>
      </c>
    </row>
    <row r="829" spans="1:7" ht="45" x14ac:dyDescent="0.2">
      <c r="A829" s="1">
        <v>43504</v>
      </c>
      <c r="B829" s="1"/>
      <c r="C829" s="2" t="s">
        <v>382</v>
      </c>
      <c r="D829" s="1">
        <f t="shared" si="220"/>
        <v>43504</v>
      </c>
      <c r="E829" s="6">
        <v>80</v>
      </c>
      <c r="G829" s="6">
        <f t="shared" si="219"/>
        <v>142697.84999999983</v>
      </c>
    </row>
    <row r="830" spans="1:7" ht="22.5" x14ac:dyDescent="0.2">
      <c r="A830" s="1">
        <v>43504</v>
      </c>
      <c r="B830" s="1"/>
      <c r="C830" s="2" t="s">
        <v>398</v>
      </c>
      <c r="D830" s="1">
        <f t="shared" si="220"/>
        <v>43504</v>
      </c>
      <c r="E830" s="6">
        <v>30000</v>
      </c>
      <c r="G830" s="6">
        <f t="shared" si="219"/>
        <v>112697.84999999983</v>
      </c>
    </row>
    <row r="831" spans="1:7" ht="45" x14ac:dyDescent="0.2">
      <c r="A831" s="1">
        <v>43504</v>
      </c>
      <c r="B831" s="1"/>
      <c r="C831" s="2" t="s">
        <v>399</v>
      </c>
      <c r="D831" s="1">
        <f t="shared" si="220"/>
        <v>43504</v>
      </c>
      <c r="E831" s="6">
        <v>133.69999999999999</v>
      </c>
      <c r="G831" s="6">
        <f t="shared" si="219"/>
        <v>112564.14999999983</v>
      </c>
    </row>
    <row r="832" spans="1:7" ht="22.5" x14ac:dyDescent="0.2">
      <c r="A832" s="1">
        <v>43507</v>
      </c>
      <c r="B832" s="1"/>
      <c r="C832" s="2" t="s">
        <v>383</v>
      </c>
      <c r="D832" s="1">
        <f t="shared" si="220"/>
        <v>43507</v>
      </c>
      <c r="E832" s="6">
        <v>17628.73</v>
      </c>
      <c r="G832" s="6">
        <f t="shared" si="219"/>
        <v>94935.419999999838</v>
      </c>
    </row>
    <row r="833" spans="1:7" ht="45" x14ac:dyDescent="0.2">
      <c r="A833" s="1">
        <v>43507</v>
      </c>
      <c r="B833" s="1"/>
      <c r="C833" s="2" t="s">
        <v>384</v>
      </c>
      <c r="D833" s="1">
        <f t="shared" si="220"/>
        <v>43507</v>
      </c>
      <c r="E833" s="6">
        <v>128</v>
      </c>
      <c r="G833" s="6">
        <f t="shared" si="219"/>
        <v>94807.419999999838</v>
      </c>
    </row>
    <row r="834" spans="1:7" ht="33.75" x14ac:dyDescent="0.2">
      <c r="A834" s="1">
        <v>43508</v>
      </c>
      <c r="B834" s="1"/>
      <c r="C834" s="2" t="s">
        <v>385</v>
      </c>
      <c r="D834" s="1">
        <f t="shared" si="220"/>
        <v>43508</v>
      </c>
      <c r="F834" s="6">
        <v>5553.82</v>
      </c>
      <c r="G834" s="6">
        <f t="shared" si="219"/>
        <v>100361.23999999985</v>
      </c>
    </row>
    <row r="835" spans="1:7" ht="33.75" x14ac:dyDescent="0.2">
      <c r="A835" s="1">
        <v>43508</v>
      </c>
      <c r="B835" s="1"/>
      <c r="C835" s="2" t="s">
        <v>386</v>
      </c>
      <c r="D835" s="1">
        <f t="shared" si="220"/>
        <v>43508</v>
      </c>
      <c r="E835" s="6">
        <v>3510.17</v>
      </c>
      <c r="G835" s="6">
        <f t="shared" si="219"/>
        <v>96851.069999999847</v>
      </c>
    </row>
    <row r="836" spans="1:7" ht="45" x14ac:dyDescent="0.2">
      <c r="A836" s="1">
        <v>43508</v>
      </c>
      <c r="B836" s="1"/>
      <c r="C836" s="2" t="s">
        <v>387</v>
      </c>
      <c r="D836" s="1">
        <f t="shared" si="220"/>
        <v>43508</v>
      </c>
      <c r="E836" s="6">
        <v>80</v>
      </c>
      <c r="G836" s="6">
        <f t="shared" si="219"/>
        <v>96771.069999999847</v>
      </c>
    </row>
    <row r="837" spans="1:7" ht="33.75" x14ac:dyDescent="0.2">
      <c r="A837" s="1">
        <v>43508</v>
      </c>
      <c r="B837" s="1"/>
      <c r="C837" s="2" t="s">
        <v>388</v>
      </c>
      <c r="D837" s="1">
        <f t="shared" si="220"/>
        <v>43508</v>
      </c>
      <c r="E837" s="6">
        <v>9850.7099999999991</v>
      </c>
      <c r="G837" s="6">
        <f t="shared" si="219"/>
        <v>86920.359999999841</v>
      </c>
    </row>
    <row r="838" spans="1:7" ht="45" x14ac:dyDescent="0.2">
      <c r="A838" s="1">
        <v>43508</v>
      </c>
      <c r="B838" s="1"/>
      <c r="C838" s="2" t="s">
        <v>389</v>
      </c>
      <c r="D838" s="1">
        <f t="shared" si="220"/>
        <v>43508</v>
      </c>
      <c r="E838" s="6">
        <v>118.9</v>
      </c>
      <c r="G838" s="6">
        <f t="shared" si="219"/>
        <v>86801.459999999846</v>
      </c>
    </row>
    <row r="839" spans="1:7" ht="33.75" x14ac:dyDescent="0.2">
      <c r="A839" s="1">
        <v>43509</v>
      </c>
      <c r="B839" s="1"/>
      <c r="C839" s="2" t="s">
        <v>390</v>
      </c>
      <c r="D839" s="1">
        <f t="shared" si="220"/>
        <v>43509</v>
      </c>
      <c r="F839" s="6">
        <v>1239.19</v>
      </c>
      <c r="G839" s="6">
        <f t="shared" si="219"/>
        <v>88040.649999999849</v>
      </c>
    </row>
    <row r="840" spans="1:7" ht="22.5" x14ac:dyDescent="0.2">
      <c r="A840" s="1">
        <v>43510</v>
      </c>
      <c r="B840" s="1"/>
      <c r="C840" s="2" t="s">
        <v>391</v>
      </c>
      <c r="D840" s="1">
        <f t="shared" si="220"/>
        <v>43510</v>
      </c>
      <c r="F840" s="6">
        <v>3003.8</v>
      </c>
      <c r="G840" s="6">
        <f t="shared" si="219"/>
        <v>91044.449999999852</v>
      </c>
    </row>
    <row r="841" spans="1:7" ht="33.75" x14ac:dyDescent="0.2">
      <c r="A841" s="1">
        <v>43510</v>
      </c>
      <c r="B841" s="1"/>
      <c r="C841" s="2" t="s">
        <v>392</v>
      </c>
      <c r="D841" s="1">
        <f t="shared" si="220"/>
        <v>43510</v>
      </c>
      <c r="F841" s="6">
        <v>3534.48</v>
      </c>
      <c r="G841" s="6">
        <f t="shared" si="219"/>
        <v>94578.929999999847</v>
      </c>
    </row>
    <row r="842" spans="1:7" ht="45" x14ac:dyDescent="0.2">
      <c r="A842" s="1">
        <v>43511</v>
      </c>
      <c r="B842" s="1"/>
      <c r="C842" s="2" t="s">
        <v>435</v>
      </c>
      <c r="D842" s="1">
        <f t="shared" si="220"/>
        <v>43511</v>
      </c>
      <c r="E842" s="6">
        <v>35000</v>
      </c>
      <c r="G842" s="6">
        <f t="shared" si="219"/>
        <v>59578.929999999847</v>
      </c>
    </row>
    <row r="843" spans="1:7" ht="45" x14ac:dyDescent="0.2">
      <c r="A843" s="1">
        <v>43511</v>
      </c>
      <c r="B843" s="1"/>
      <c r="C843" s="2" t="s">
        <v>436</v>
      </c>
      <c r="D843" s="1">
        <f t="shared" si="220"/>
        <v>43511</v>
      </c>
      <c r="E843" s="6">
        <v>128</v>
      </c>
      <c r="G843" s="6">
        <f t="shared" si="219"/>
        <v>59450.929999999847</v>
      </c>
    </row>
    <row r="844" spans="1:7" ht="33.75" x14ac:dyDescent="0.2">
      <c r="A844" s="1">
        <v>43514</v>
      </c>
      <c r="B844" s="1"/>
      <c r="C844" s="2" t="s">
        <v>393</v>
      </c>
      <c r="D844" s="1">
        <f t="shared" si="220"/>
        <v>43514</v>
      </c>
      <c r="F844" s="6">
        <v>2589.48</v>
      </c>
      <c r="G844" s="6">
        <f t="shared" si="219"/>
        <v>62040.409999999851</v>
      </c>
    </row>
    <row r="845" spans="1:7" ht="33.75" x14ac:dyDescent="0.2">
      <c r="A845" s="1">
        <v>43514</v>
      </c>
      <c r="B845" s="1"/>
      <c r="C845" s="2" t="s">
        <v>394</v>
      </c>
      <c r="D845" s="1">
        <f t="shared" si="220"/>
        <v>43514</v>
      </c>
      <c r="F845" s="6">
        <v>3514.18</v>
      </c>
      <c r="G845" s="6">
        <f t="shared" si="219"/>
        <v>65554.589999999851</v>
      </c>
    </row>
    <row r="846" spans="1:7" ht="33.75" x14ac:dyDescent="0.2">
      <c r="A846" s="1">
        <v>43515</v>
      </c>
      <c r="B846" s="1"/>
      <c r="C846" s="2" t="s">
        <v>397</v>
      </c>
      <c r="D846" s="1">
        <f t="shared" si="220"/>
        <v>43515</v>
      </c>
      <c r="F846" s="6">
        <v>2763.24</v>
      </c>
      <c r="G846" s="6">
        <f t="shared" ref="G846:G909" si="221">G845-E846+F846</f>
        <v>68317.829999999856</v>
      </c>
    </row>
    <row r="847" spans="1:7" ht="22.5" x14ac:dyDescent="0.2">
      <c r="A847" s="1">
        <v>43516</v>
      </c>
      <c r="B847" s="1"/>
      <c r="C847" s="2" t="s">
        <v>400</v>
      </c>
      <c r="D847" s="1">
        <f t="shared" si="220"/>
        <v>43516</v>
      </c>
      <c r="F847" s="6">
        <v>288.41000000000003</v>
      </c>
      <c r="G847" s="6">
        <f t="shared" si="221"/>
        <v>68606.23999999986</v>
      </c>
    </row>
    <row r="848" spans="1:7" ht="33.75" x14ac:dyDescent="0.2">
      <c r="A848" s="1">
        <v>43516</v>
      </c>
      <c r="B848" s="1"/>
      <c r="C848" s="2" t="s">
        <v>401</v>
      </c>
      <c r="D848" s="1">
        <f t="shared" si="220"/>
        <v>43516</v>
      </c>
      <c r="F848" s="6">
        <v>8230.9</v>
      </c>
      <c r="G848" s="6">
        <f t="shared" si="221"/>
        <v>76837.139999999854</v>
      </c>
    </row>
    <row r="849" spans="1:7" ht="22.5" x14ac:dyDescent="0.2">
      <c r="A849" s="1">
        <v>43516</v>
      </c>
      <c r="B849" s="1"/>
      <c r="C849" s="2" t="s">
        <v>402</v>
      </c>
      <c r="D849" s="1">
        <f t="shared" si="220"/>
        <v>43516</v>
      </c>
      <c r="E849" s="6">
        <v>15000</v>
      </c>
      <c r="G849" s="6">
        <f t="shared" si="221"/>
        <v>61837.139999999854</v>
      </c>
    </row>
    <row r="850" spans="1:7" ht="45" x14ac:dyDescent="0.2">
      <c r="A850" s="1">
        <v>43516</v>
      </c>
      <c r="B850" s="1"/>
      <c r="C850" s="2" t="s">
        <v>403</v>
      </c>
      <c r="D850" s="1">
        <f t="shared" si="220"/>
        <v>43516</v>
      </c>
      <c r="E850" s="6">
        <v>117.9</v>
      </c>
      <c r="G850" s="6">
        <f t="shared" si="221"/>
        <v>61719.239999999852</v>
      </c>
    </row>
    <row r="851" spans="1:7" ht="33.75" x14ac:dyDescent="0.2">
      <c r="A851" s="1">
        <v>43516</v>
      </c>
      <c r="B851" s="1"/>
      <c r="C851" s="2" t="s">
        <v>413</v>
      </c>
      <c r="D851" s="1">
        <f>A851</f>
        <v>43516</v>
      </c>
      <c r="F851" s="6">
        <v>63820.66</v>
      </c>
      <c r="G851" s="6">
        <f t="shared" si="221"/>
        <v>125539.89999999985</v>
      </c>
    </row>
    <row r="852" spans="1:7" ht="22.5" x14ac:dyDescent="0.2">
      <c r="A852" s="1">
        <v>43518</v>
      </c>
      <c r="B852" s="1"/>
      <c r="C852" s="2" t="s">
        <v>419</v>
      </c>
      <c r="D852" s="1">
        <f t="shared" si="220"/>
        <v>43518</v>
      </c>
      <c r="E852" s="6">
        <v>30000</v>
      </c>
      <c r="G852" s="6">
        <f t="shared" si="221"/>
        <v>95539.899999999849</v>
      </c>
    </row>
    <row r="853" spans="1:7" ht="45" x14ac:dyDescent="0.2">
      <c r="A853" s="1">
        <v>43518</v>
      </c>
      <c r="B853" s="1"/>
      <c r="C853" s="2" t="s">
        <v>420</v>
      </c>
      <c r="D853" s="1">
        <f t="shared" si="220"/>
        <v>43518</v>
      </c>
      <c r="E853" s="6">
        <v>134.9</v>
      </c>
      <c r="G853" s="6">
        <f t="shared" si="221"/>
        <v>95404.999999999854</v>
      </c>
    </row>
    <row r="854" spans="1:7" ht="33.75" x14ac:dyDescent="0.2">
      <c r="A854" s="1">
        <v>43518</v>
      </c>
      <c r="B854" s="1"/>
      <c r="C854" s="2" t="s">
        <v>404</v>
      </c>
      <c r="D854" s="1">
        <f t="shared" si="220"/>
        <v>43518</v>
      </c>
      <c r="F854" s="6">
        <v>1251.8800000000001</v>
      </c>
      <c r="G854" s="6">
        <f t="shared" si="221"/>
        <v>96656.879999999859</v>
      </c>
    </row>
    <row r="855" spans="1:7" ht="33.75" x14ac:dyDescent="0.2">
      <c r="A855" s="1">
        <v>43518</v>
      </c>
      <c r="B855" s="1"/>
      <c r="C855" s="2" t="s">
        <v>405</v>
      </c>
      <c r="D855" s="1">
        <f t="shared" si="220"/>
        <v>43518</v>
      </c>
      <c r="E855" s="6">
        <v>1000</v>
      </c>
      <c r="G855" s="6">
        <f t="shared" si="221"/>
        <v>95656.879999999859</v>
      </c>
    </row>
    <row r="856" spans="1:7" ht="45" x14ac:dyDescent="0.2">
      <c r="A856" s="1">
        <v>43518</v>
      </c>
      <c r="B856" s="1"/>
      <c r="C856" s="2" t="s">
        <v>406</v>
      </c>
      <c r="D856" s="1">
        <f t="shared" si="220"/>
        <v>43518</v>
      </c>
      <c r="E856" s="6">
        <v>80</v>
      </c>
      <c r="G856" s="6">
        <f t="shared" si="221"/>
        <v>95576.879999999859</v>
      </c>
    </row>
    <row r="857" spans="1:7" ht="33.75" x14ac:dyDescent="0.2">
      <c r="A857" s="1">
        <v>43518</v>
      </c>
      <c r="B857" s="1"/>
      <c r="C857" s="2" t="s">
        <v>421</v>
      </c>
      <c r="D857" s="1">
        <f t="shared" si="220"/>
        <v>43518</v>
      </c>
      <c r="E857" s="6">
        <v>16479.400000000001</v>
      </c>
      <c r="G857" s="6">
        <f t="shared" si="221"/>
        <v>79097.479999999865</v>
      </c>
    </row>
    <row r="858" spans="1:7" ht="45" x14ac:dyDescent="0.2">
      <c r="A858" s="1">
        <v>43518</v>
      </c>
      <c r="B858" s="1"/>
      <c r="C858" s="2" t="s">
        <v>422</v>
      </c>
      <c r="D858" s="1">
        <f t="shared" si="220"/>
        <v>43518</v>
      </c>
      <c r="E858" s="6">
        <v>120.5</v>
      </c>
      <c r="G858" s="6">
        <f t="shared" si="221"/>
        <v>78976.979999999865</v>
      </c>
    </row>
    <row r="859" spans="1:7" ht="33.75" x14ac:dyDescent="0.2">
      <c r="A859" s="1">
        <v>43518</v>
      </c>
      <c r="B859" s="1"/>
      <c r="C859" s="2" t="s">
        <v>423</v>
      </c>
      <c r="D859" s="1">
        <f t="shared" si="220"/>
        <v>43518</v>
      </c>
      <c r="E859" s="6">
        <v>3000</v>
      </c>
      <c r="G859" s="6">
        <f t="shared" si="221"/>
        <v>75976.979999999865</v>
      </c>
    </row>
    <row r="860" spans="1:7" ht="45" x14ac:dyDescent="0.2">
      <c r="A860" s="1">
        <v>43518</v>
      </c>
      <c r="B860" s="1"/>
      <c r="C860" s="2" t="s">
        <v>424</v>
      </c>
      <c r="D860" s="1">
        <f t="shared" si="220"/>
        <v>43518</v>
      </c>
      <c r="E860" s="6">
        <v>80</v>
      </c>
      <c r="G860" s="6">
        <f t="shared" si="221"/>
        <v>75896.979999999865</v>
      </c>
    </row>
    <row r="861" spans="1:7" ht="33.75" x14ac:dyDescent="0.2">
      <c r="A861" s="1">
        <v>43521</v>
      </c>
      <c r="B861" s="1"/>
      <c r="C861" s="2" t="s">
        <v>407</v>
      </c>
      <c r="D861" s="1">
        <f t="shared" si="220"/>
        <v>43521</v>
      </c>
      <c r="F861" s="6">
        <v>6128.27</v>
      </c>
      <c r="G861" s="6">
        <f t="shared" si="221"/>
        <v>82025.249999999869</v>
      </c>
    </row>
    <row r="862" spans="1:7" ht="33.75" x14ac:dyDescent="0.2">
      <c r="A862" s="1">
        <v>43521</v>
      </c>
      <c r="B862" s="1"/>
      <c r="C862" s="2" t="s">
        <v>408</v>
      </c>
      <c r="D862" s="1">
        <f t="shared" ref="D862" si="222">A862</f>
        <v>43521</v>
      </c>
      <c r="F862" s="6">
        <v>17000</v>
      </c>
      <c r="G862" s="6">
        <f t="shared" si="221"/>
        <v>99025.249999999869</v>
      </c>
    </row>
    <row r="863" spans="1:7" ht="33.75" x14ac:dyDescent="0.2">
      <c r="A863" s="1">
        <v>43522</v>
      </c>
      <c r="B863" s="1"/>
      <c r="C863" s="2" t="s">
        <v>409</v>
      </c>
      <c r="D863" s="1">
        <f t="shared" ref="D863:D923" si="223">A863</f>
        <v>43522</v>
      </c>
      <c r="E863" s="6">
        <v>4500</v>
      </c>
      <c r="G863" s="6">
        <f t="shared" si="221"/>
        <v>94525.249999999869</v>
      </c>
    </row>
    <row r="864" spans="1:7" ht="45" x14ac:dyDescent="0.2">
      <c r="A864" s="1">
        <v>43522</v>
      </c>
      <c r="B864" s="1"/>
      <c r="C864" s="2" t="s">
        <v>410</v>
      </c>
      <c r="D864" s="1">
        <f t="shared" si="223"/>
        <v>43522</v>
      </c>
      <c r="E864" s="6">
        <v>80</v>
      </c>
      <c r="G864" s="6">
        <f t="shared" si="221"/>
        <v>94445.249999999869</v>
      </c>
    </row>
    <row r="865" spans="1:7" ht="33.75" x14ac:dyDescent="0.2">
      <c r="A865" s="1">
        <v>43522</v>
      </c>
      <c r="B865" s="1"/>
      <c r="C865" s="2" t="s">
        <v>411</v>
      </c>
      <c r="D865" s="1">
        <f t="shared" si="223"/>
        <v>43522</v>
      </c>
      <c r="E865" s="6">
        <v>3000</v>
      </c>
      <c r="G865" s="6">
        <f t="shared" si="221"/>
        <v>91445.249999999869</v>
      </c>
    </row>
    <row r="866" spans="1:7" ht="45" x14ac:dyDescent="0.2">
      <c r="A866" s="1">
        <v>43522</v>
      </c>
      <c r="B866" s="1"/>
      <c r="C866" s="2" t="s">
        <v>412</v>
      </c>
      <c r="D866" s="1">
        <f t="shared" si="223"/>
        <v>43522</v>
      </c>
      <c r="E866" s="6">
        <v>80</v>
      </c>
      <c r="G866" s="6">
        <f>G865-E866+F866</f>
        <v>91365.249999999869</v>
      </c>
    </row>
    <row r="867" spans="1:7" ht="33.75" x14ac:dyDescent="0.2">
      <c r="A867" s="1">
        <v>43523</v>
      </c>
      <c r="B867" s="1"/>
      <c r="C867" s="2" t="s">
        <v>414</v>
      </c>
      <c r="D867" s="1">
        <f t="shared" si="223"/>
        <v>43523</v>
      </c>
      <c r="F867" s="6">
        <v>18750.919999999998</v>
      </c>
      <c r="G867" s="6">
        <f>G866-E867+F867</f>
        <v>110116.16999999987</v>
      </c>
    </row>
    <row r="868" spans="1:7" ht="22.5" x14ac:dyDescent="0.2">
      <c r="A868" s="1">
        <v>43523</v>
      </c>
      <c r="B868" s="1"/>
      <c r="C868" s="2" t="s">
        <v>415</v>
      </c>
      <c r="D868" s="1">
        <f t="shared" si="223"/>
        <v>43523</v>
      </c>
      <c r="F868" s="6">
        <v>5041.8999999999996</v>
      </c>
      <c r="G868" s="6">
        <f t="shared" si="221"/>
        <v>115158.06999999986</v>
      </c>
    </row>
    <row r="869" spans="1:7" ht="33.75" x14ac:dyDescent="0.2">
      <c r="A869" s="1">
        <v>43523</v>
      </c>
      <c r="B869" s="1"/>
      <c r="C869" s="2" t="s">
        <v>416</v>
      </c>
      <c r="D869" s="1">
        <f t="shared" si="223"/>
        <v>43523</v>
      </c>
      <c r="F869" s="6">
        <v>1604.95</v>
      </c>
      <c r="G869" s="6">
        <f>G868-E869+F869</f>
        <v>116763.01999999986</v>
      </c>
    </row>
    <row r="870" spans="1:7" ht="45" x14ac:dyDescent="0.2">
      <c r="A870" s="1">
        <v>43523</v>
      </c>
      <c r="B870" s="1"/>
      <c r="C870" s="2" t="s">
        <v>417</v>
      </c>
      <c r="D870" s="1">
        <f t="shared" si="223"/>
        <v>43523</v>
      </c>
      <c r="E870" s="6">
        <v>39200</v>
      </c>
      <c r="G870" s="6">
        <f>G869-E870+F870</f>
        <v>77563.019999999859</v>
      </c>
    </row>
    <row r="871" spans="1:7" ht="45" x14ac:dyDescent="0.2">
      <c r="A871" s="1">
        <v>43523</v>
      </c>
      <c r="B871" s="1"/>
      <c r="C871" s="2" t="s">
        <v>418</v>
      </c>
      <c r="D871" s="1">
        <f t="shared" si="223"/>
        <v>43523</v>
      </c>
      <c r="E871" s="6">
        <v>146.80000000000001</v>
      </c>
      <c r="G871" s="6">
        <f>G870-E871+F871</f>
        <v>77416.219999999856</v>
      </c>
    </row>
    <row r="872" spans="1:7" ht="33.75" x14ac:dyDescent="0.2">
      <c r="A872" s="1">
        <v>43523</v>
      </c>
      <c r="B872" s="1"/>
      <c r="C872" s="2" t="s">
        <v>425</v>
      </c>
      <c r="D872" s="1">
        <f t="shared" si="223"/>
        <v>43523</v>
      </c>
      <c r="E872" s="6">
        <v>3904.34</v>
      </c>
      <c r="G872" s="6">
        <f t="shared" si="221"/>
        <v>73511.879999999859</v>
      </c>
    </row>
    <row r="873" spans="1:7" ht="45" x14ac:dyDescent="0.2">
      <c r="A873" s="1">
        <v>43523</v>
      </c>
      <c r="B873" s="1"/>
      <c r="C873" s="2" t="s">
        <v>426</v>
      </c>
      <c r="D873" s="1">
        <f t="shared" si="223"/>
        <v>43523</v>
      </c>
      <c r="E873" s="6">
        <v>80</v>
      </c>
      <c r="G873" s="6">
        <f t="shared" si="221"/>
        <v>73431.879999999859</v>
      </c>
    </row>
    <row r="874" spans="1:7" ht="22.5" x14ac:dyDescent="0.2">
      <c r="A874" s="1">
        <v>43523</v>
      </c>
      <c r="B874" s="1"/>
      <c r="C874" s="2" t="s">
        <v>460</v>
      </c>
      <c r="D874" s="1">
        <f t="shared" si="223"/>
        <v>43523</v>
      </c>
      <c r="E874" s="6">
        <v>30000</v>
      </c>
      <c r="G874" s="6">
        <f t="shared" si="221"/>
        <v>43431.879999999859</v>
      </c>
    </row>
    <row r="875" spans="1:7" ht="45" x14ac:dyDescent="0.2">
      <c r="A875" s="1">
        <v>43523</v>
      </c>
      <c r="B875" s="1"/>
      <c r="C875" s="2" t="s">
        <v>461</v>
      </c>
      <c r="D875" s="1">
        <f t="shared" si="223"/>
        <v>43523</v>
      </c>
      <c r="E875" s="6">
        <v>135</v>
      </c>
      <c r="G875" s="6">
        <f t="shared" si="221"/>
        <v>43296.879999999859</v>
      </c>
    </row>
    <row r="876" spans="1:7" ht="22.5" x14ac:dyDescent="0.2">
      <c r="A876" s="1">
        <v>43525</v>
      </c>
      <c r="B876" s="1"/>
      <c r="C876" s="2" t="s">
        <v>429</v>
      </c>
      <c r="D876" s="1">
        <f t="shared" si="223"/>
        <v>43525</v>
      </c>
      <c r="E876" s="6">
        <v>195</v>
      </c>
      <c r="G876" s="6">
        <f t="shared" si="221"/>
        <v>43101.879999999859</v>
      </c>
    </row>
    <row r="877" spans="1:7" ht="33.75" x14ac:dyDescent="0.2">
      <c r="A877" s="1">
        <v>43525</v>
      </c>
      <c r="B877" s="1"/>
      <c r="C877" s="2" t="s">
        <v>427</v>
      </c>
      <c r="D877" s="1">
        <f t="shared" si="223"/>
        <v>43525</v>
      </c>
      <c r="F877" s="6">
        <v>34947</v>
      </c>
      <c r="G877" s="6">
        <f t="shared" si="221"/>
        <v>78048.879999999859</v>
      </c>
    </row>
    <row r="878" spans="1:7" ht="33.75" x14ac:dyDescent="0.2">
      <c r="A878" s="1">
        <v>43525</v>
      </c>
      <c r="B878" s="1"/>
      <c r="C878" s="2" t="s">
        <v>428</v>
      </c>
      <c r="D878" s="1">
        <f t="shared" si="223"/>
        <v>43525</v>
      </c>
      <c r="F878" s="6">
        <v>4724.55</v>
      </c>
      <c r="G878" s="6">
        <f t="shared" si="221"/>
        <v>82773.429999999862</v>
      </c>
    </row>
    <row r="879" spans="1:7" ht="33.75" x14ac:dyDescent="0.2">
      <c r="A879" s="1">
        <v>43528</v>
      </c>
      <c r="B879" s="1"/>
      <c r="C879" s="2" t="s">
        <v>430</v>
      </c>
      <c r="D879" s="1">
        <f t="shared" si="223"/>
        <v>43528</v>
      </c>
      <c r="E879" s="6">
        <v>3000</v>
      </c>
      <c r="G879" s="6">
        <f t="shared" si="221"/>
        <v>79773.429999999862</v>
      </c>
    </row>
    <row r="880" spans="1:7" ht="45" x14ac:dyDescent="0.2">
      <c r="A880" s="1">
        <v>43528</v>
      </c>
      <c r="B880" s="1"/>
      <c r="C880" s="2" t="s">
        <v>431</v>
      </c>
      <c r="D880" s="1">
        <f t="shared" si="223"/>
        <v>43528</v>
      </c>
      <c r="E880" s="6">
        <v>80</v>
      </c>
      <c r="G880" s="6">
        <f t="shared" si="221"/>
        <v>79693.429999999862</v>
      </c>
    </row>
    <row r="881" spans="1:7" ht="33.75" x14ac:dyDescent="0.2">
      <c r="A881" s="1">
        <v>43528</v>
      </c>
      <c r="B881" s="1"/>
      <c r="C881" s="2" t="s">
        <v>432</v>
      </c>
      <c r="D881" s="1">
        <f t="shared" si="223"/>
        <v>43528</v>
      </c>
      <c r="F881" s="6">
        <v>4888.8500000000004</v>
      </c>
      <c r="G881" s="6">
        <f t="shared" si="221"/>
        <v>84582.279999999868</v>
      </c>
    </row>
    <row r="882" spans="1:7" ht="33.75" x14ac:dyDescent="0.2">
      <c r="A882" s="1">
        <v>43528</v>
      </c>
      <c r="B882" s="1"/>
      <c r="C882" s="2" t="s">
        <v>433</v>
      </c>
      <c r="D882" s="1">
        <f t="shared" si="223"/>
        <v>43528</v>
      </c>
      <c r="F882" s="6">
        <v>5369.95</v>
      </c>
      <c r="G882" s="6">
        <f t="shared" si="221"/>
        <v>89952.229999999865</v>
      </c>
    </row>
    <row r="883" spans="1:7" ht="33.75" x14ac:dyDescent="0.2">
      <c r="A883" s="1">
        <v>43528</v>
      </c>
      <c r="B883" s="1"/>
      <c r="C883" s="2" t="s">
        <v>434</v>
      </c>
      <c r="D883" s="1">
        <f t="shared" si="223"/>
        <v>43528</v>
      </c>
      <c r="F883" s="6">
        <v>2289.35</v>
      </c>
      <c r="G883" s="6">
        <f t="shared" si="221"/>
        <v>92241.579999999871</v>
      </c>
    </row>
    <row r="884" spans="1:7" ht="33.75" x14ac:dyDescent="0.2">
      <c r="A884" s="1">
        <v>43528</v>
      </c>
      <c r="B884" s="1"/>
      <c r="C884" s="2" t="s">
        <v>437</v>
      </c>
      <c r="D884" s="1">
        <f t="shared" si="223"/>
        <v>43528</v>
      </c>
      <c r="E884" s="6">
        <v>15703.29</v>
      </c>
      <c r="G884" s="6">
        <f t="shared" si="221"/>
        <v>76538.289999999863</v>
      </c>
    </row>
    <row r="885" spans="1:7" ht="45" x14ac:dyDescent="0.2">
      <c r="A885" s="1">
        <v>43528</v>
      </c>
      <c r="B885" s="1"/>
      <c r="C885" s="2" t="s">
        <v>438</v>
      </c>
      <c r="D885" s="1">
        <f t="shared" si="223"/>
        <v>43528</v>
      </c>
      <c r="E885" s="6">
        <v>133.80000000000001</v>
      </c>
      <c r="G885" s="6">
        <f t="shared" si="221"/>
        <v>76404.48999999986</v>
      </c>
    </row>
    <row r="886" spans="1:7" ht="33.75" x14ac:dyDescent="0.2">
      <c r="A886" s="1">
        <v>43528</v>
      </c>
      <c r="B886" s="1"/>
      <c r="C886" s="2" t="s">
        <v>439</v>
      </c>
      <c r="D886" s="1">
        <f t="shared" si="223"/>
        <v>43528</v>
      </c>
      <c r="E886" s="6">
        <v>1000</v>
      </c>
      <c r="G886" s="6">
        <f t="shared" si="221"/>
        <v>75404.48999999986</v>
      </c>
    </row>
    <row r="887" spans="1:7" ht="45" x14ac:dyDescent="0.2">
      <c r="A887" s="1">
        <v>43528</v>
      </c>
      <c r="B887" s="1"/>
      <c r="C887" s="2" t="s">
        <v>440</v>
      </c>
      <c r="D887" s="1">
        <f t="shared" si="223"/>
        <v>43528</v>
      </c>
      <c r="E887" s="6">
        <v>80</v>
      </c>
      <c r="G887" s="6">
        <f t="shared" si="221"/>
        <v>75324.48999999986</v>
      </c>
    </row>
    <row r="888" spans="1:7" ht="33.75" x14ac:dyDescent="0.2">
      <c r="A888" s="1">
        <v>43528</v>
      </c>
      <c r="B888" s="1"/>
      <c r="C888" s="2" t="s">
        <v>441</v>
      </c>
      <c r="D888" s="1">
        <f t="shared" si="223"/>
        <v>43528</v>
      </c>
      <c r="E888" s="6">
        <v>3149.85</v>
      </c>
      <c r="G888" s="6">
        <f t="shared" si="221"/>
        <v>72174.639999999854</v>
      </c>
    </row>
    <row r="889" spans="1:7" ht="45" x14ac:dyDescent="0.2">
      <c r="A889" s="1">
        <v>43528</v>
      </c>
      <c r="B889" s="1"/>
      <c r="C889" s="2" t="s">
        <v>442</v>
      </c>
      <c r="D889" s="1">
        <f t="shared" si="223"/>
        <v>43528</v>
      </c>
      <c r="E889" s="6">
        <v>80</v>
      </c>
      <c r="G889" s="6">
        <f t="shared" si="221"/>
        <v>72094.639999999854</v>
      </c>
    </row>
    <row r="890" spans="1:7" ht="33.75" x14ac:dyDescent="0.2">
      <c r="A890" s="1">
        <v>43529</v>
      </c>
      <c r="B890" s="1"/>
      <c r="C890" s="2" t="s">
        <v>443</v>
      </c>
      <c r="D890" s="1">
        <f t="shared" si="223"/>
        <v>43529</v>
      </c>
      <c r="F890" s="6">
        <v>26555.77</v>
      </c>
      <c r="G890" s="6">
        <f t="shared" si="221"/>
        <v>98650.409999999858</v>
      </c>
    </row>
    <row r="891" spans="1:7" ht="22.5" x14ac:dyDescent="0.2">
      <c r="A891" s="1">
        <v>43529</v>
      </c>
      <c r="B891" s="1"/>
      <c r="C891" s="2" t="s">
        <v>444</v>
      </c>
      <c r="D891" s="1">
        <f t="shared" si="223"/>
        <v>43529</v>
      </c>
      <c r="E891" s="6">
        <v>15000</v>
      </c>
      <c r="G891" s="6">
        <f t="shared" si="221"/>
        <v>83650.409999999858</v>
      </c>
    </row>
    <row r="892" spans="1:7" ht="45" x14ac:dyDescent="0.2">
      <c r="A892" s="1">
        <v>43529</v>
      </c>
      <c r="B892" s="1"/>
      <c r="C892" s="2" t="s">
        <v>445</v>
      </c>
      <c r="D892" s="1">
        <f t="shared" si="223"/>
        <v>43529</v>
      </c>
      <c r="E892" s="6">
        <v>128.9</v>
      </c>
      <c r="G892" s="6">
        <f t="shared" si="221"/>
        <v>83521.509999999864</v>
      </c>
    </row>
    <row r="893" spans="1:7" ht="22.5" x14ac:dyDescent="0.2">
      <c r="A893" s="1">
        <v>43529</v>
      </c>
      <c r="B893" s="1"/>
      <c r="C893" s="2" t="s">
        <v>446</v>
      </c>
      <c r="D893" s="1">
        <f t="shared" si="223"/>
        <v>43529</v>
      </c>
      <c r="E893" s="6">
        <v>5000</v>
      </c>
      <c r="G893" s="6">
        <f t="shared" si="221"/>
        <v>78521.509999999864</v>
      </c>
    </row>
    <row r="894" spans="1:7" ht="45" x14ac:dyDescent="0.2">
      <c r="A894" s="1">
        <v>43529</v>
      </c>
      <c r="B894" s="1"/>
      <c r="C894" s="2" t="s">
        <v>447</v>
      </c>
      <c r="D894" s="1">
        <f t="shared" si="223"/>
        <v>43529</v>
      </c>
      <c r="E894" s="6">
        <v>80</v>
      </c>
      <c r="G894" s="6">
        <f t="shared" si="221"/>
        <v>78441.509999999864</v>
      </c>
    </row>
    <row r="895" spans="1:7" ht="22.5" x14ac:dyDescent="0.2">
      <c r="A895" s="1">
        <v>43530</v>
      </c>
      <c r="B895" s="1"/>
      <c r="C895" s="2" t="s">
        <v>448</v>
      </c>
      <c r="D895" s="1">
        <f t="shared" si="223"/>
        <v>43530</v>
      </c>
      <c r="F895" s="6">
        <v>2175.88</v>
      </c>
      <c r="G895" s="6">
        <f t="shared" si="221"/>
        <v>80617.389999999868</v>
      </c>
    </row>
    <row r="896" spans="1:7" ht="45" x14ac:dyDescent="0.2">
      <c r="A896" s="1">
        <v>43530</v>
      </c>
      <c r="B896" s="1"/>
      <c r="C896" s="2" t="s">
        <v>449</v>
      </c>
      <c r="D896" s="1">
        <f t="shared" si="223"/>
        <v>43530</v>
      </c>
      <c r="E896" s="6">
        <v>6908.59</v>
      </c>
      <c r="G896" s="6">
        <f t="shared" si="221"/>
        <v>73708.799999999872</v>
      </c>
    </row>
    <row r="897" spans="1:7" ht="45" x14ac:dyDescent="0.2">
      <c r="A897" s="1">
        <v>43530</v>
      </c>
      <c r="B897" s="1"/>
      <c r="C897" s="2" t="s">
        <v>450</v>
      </c>
      <c r="D897" s="1">
        <f t="shared" si="223"/>
        <v>43530</v>
      </c>
      <c r="E897" s="6">
        <v>98.7</v>
      </c>
      <c r="G897" s="6">
        <f t="shared" si="221"/>
        <v>73610.099999999875</v>
      </c>
    </row>
    <row r="898" spans="1:7" ht="45" x14ac:dyDescent="0.2">
      <c r="A898" s="1">
        <v>43530</v>
      </c>
      <c r="B898" s="1"/>
      <c r="C898" s="2" t="s">
        <v>485</v>
      </c>
      <c r="D898" s="1">
        <f t="shared" si="223"/>
        <v>43530</v>
      </c>
      <c r="E898" s="6">
        <v>40000</v>
      </c>
      <c r="G898" s="6">
        <f t="shared" si="221"/>
        <v>33610.099999999875</v>
      </c>
    </row>
    <row r="899" spans="1:7" ht="45" x14ac:dyDescent="0.2">
      <c r="A899" s="1">
        <v>43530</v>
      </c>
      <c r="B899" s="1"/>
      <c r="C899" s="2" t="s">
        <v>486</v>
      </c>
      <c r="D899" s="1">
        <f t="shared" si="223"/>
        <v>43530</v>
      </c>
      <c r="E899" s="6">
        <v>140.9</v>
      </c>
      <c r="G899" s="6">
        <f t="shared" si="221"/>
        <v>33469.199999999873</v>
      </c>
    </row>
    <row r="900" spans="1:7" ht="33.75" x14ac:dyDescent="0.2">
      <c r="A900" s="1">
        <v>43531</v>
      </c>
      <c r="B900" s="1"/>
      <c r="C900" s="2" t="s">
        <v>451</v>
      </c>
      <c r="D900" s="1">
        <f t="shared" si="223"/>
        <v>43531</v>
      </c>
      <c r="F900" s="6">
        <v>5005.58</v>
      </c>
      <c r="G900" s="6">
        <f t="shared" si="221"/>
        <v>38474.779999999875</v>
      </c>
    </row>
    <row r="901" spans="1:7" ht="33.75" x14ac:dyDescent="0.2">
      <c r="A901" s="1">
        <v>43531</v>
      </c>
      <c r="B901" s="1"/>
      <c r="C901" s="2" t="s">
        <v>452</v>
      </c>
      <c r="D901" s="1">
        <f t="shared" si="223"/>
        <v>43531</v>
      </c>
      <c r="F901" s="6">
        <v>1503.57</v>
      </c>
      <c r="G901" s="6">
        <f t="shared" si="221"/>
        <v>39978.349999999875</v>
      </c>
    </row>
    <row r="902" spans="1:7" ht="33.75" x14ac:dyDescent="0.2">
      <c r="A902" s="1">
        <v>43531</v>
      </c>
      <c r="B902" s="1"/>
      <c r="C902" s="2" t="s">
        <v>453</v>
      </c>
      <c r="D902" s="1">
        <f t="shared" si="223"/>
        <v>43531</v>
      </c>
      <c r="E902" s="6">
        <v>7000</v>
      </c>
      <c r="G902" s="6">
        <f t="shared" si="221"/>
        <v>32978.349999999875</v>
      </c>
    </row>
    <row r="903" spans="1:7" ht="45" x14ac:dyDescent="0.2">
      <c r="A903" s="1">
        <v>43531</v>
      </c>
      <c r="B903" s="1"/>
      <c r="C903" s="2" t="s">
        <v>454</v>
      </c>
      <c r="D903" s="1">
        <f t="shared" si="223"/>
        <v>43531</v>
      </c>
      <c r="E903" s="6">
        <v>90</v>
      </c>
      <c r="G903" s="6">
        <f t="shared" si="221"/>
        <v>32888.349999999875</v>
      </c>
    </row>
    <row r="904" spans="1:7" ht="33.75" x14ac:dyDescent="0.2">
      <c r="A904" s="1">
        <v>43532</v>
      </c>
      <c r="B904" s="1"/>
      <c r="C904" s="2" t="s">
        <v>455</v>
      </c>
      <c r="D904" s="1">
        <f t="shared" si="223"/>
        <v>43532</v>
      </c>
      <c r="F904" s="6">
        <v>1736.35</v>
      </c>
      <c r="G904" s="6">
        <f t="shared" si="221"/>
        <v>34624.699999999873</v>
      </c>
    </row>
    <row r="905" spans="1:7" ht="33.75" x14ac:dyDescent="0.2">
      <c r="A905" s="1">
        <v>43532</v>
      </c>
      <c r="B905" s="1"/>
      <c r="C905" s="2" t="s">
        <v>456</v>
      </c>
      <c r="D905" s="1">
        <f t="shared" si="223"/>
        <v>43532</v>
      </c>
      <c r="F905" s="6">
        <v>715.44</v>
      </c>
      <c r="G905" s="6">
        <f t="shared" si="221"/>
        <v>35340.139999999876</v>
      </c>
    </row>
    <row r="906" spans="1:7" ht="33.75" x14ac:dyDescent="0.2">
      <c r="A906" s="1">
        <v>43532</v>
      </c>
      <c r="B906" s="1"/>
      <c r="C906" s="2" t="s">
        <v>457</v>
      </c>
      <c r="D906" s="1">
        <f t="shared" si="223"/>
        <v>43532</v>
      </c>
      <c r="F906" s="6">
        <v>19105.89</v>
      </c>
      <c r="G906" s="6">
        <f t="shared" si="221"/>
        <v>54446.029999999875</v>
      </c>
    </row>
    <row r="907" spans="1:7" ht="33.75" x14ac:dyDescent="0.2">
      <c r="A907" s="1">
        <v>43536</v>
      </c>
      <c r="B907" s="1"/>
      <c r="C907" s="2" t="s">
        <v>458</v>
      </c>
      <c r="D907" s="1">
        <f t="shared" si="223"/>
        <v>43536</v>
      </c>
      <c r="E907" s="6">
        <v>7000</v>
      </c>
      <c r="G907" s="6">
        <f t="shared" si="221"/>
        <v>47446.029999999875</v>
      </c>
    </row>
    <row r="908" spans="1:7" ht="45" x14ac:dyDescent="0.2">
      <c r="A908" s="1">
        <v>43536</v>
      </c>
      <c r="B908" s="1"/>
      <c r="C908" s="2" t="s">
        <v>459</v>
      </c>
      <c r="D908" s="1">
        <f t="shared" si="223"/>
        <v>43536</v>
      </c>
      <c r="E908" s="6">
        <v>90</v>
      </c>
      <c r="G908" s="6">
        <f t="shared" si="221"/>
        <v>47356.029999999875</v>
      </c>
    </row>
    <row r="909" spans="1:7" ht="33.75" x14ac:dyDescent="0.2">
      <c r="A909" s="1">
        <v>43536</v>
      </c>
      <c r="B909" s="1"/>
      <c r="C909" s="2" t="s">
        <v>462</v>
      </c>
      <c r="D909" s="1">
        <f t="shared" si="223"/>
        <v>43536</v>
      </c>
      <c r="F909" s="6">
        <v>4236.43</v>
      </c>
      <c r="G909" s="6">
        <f t="shared" si="221"/>
        <v>51592.459999999875</v>
      </c>
    </row>
    <row r="910" spans="1:7" ht="22.5" x14ac:dyDescent="0.2">
      <c r="A910" s="1">
        <v>43536</v>
      </c>
      <c r="B910" s="1"/>
      <c r="C910" s="2" t="s">
        <v>463</v>
      </c>
      <c r="D910" s="1">
        <f t="shared" si="223"/>
        <v>43536</v>
      </c>
      <c r="F910" s="6">
        <v>2809.8</v>
      </c>
      <c r="G910" s="6">
        <f t="shared" ref="G910:G973" si="224">G909-E910+F910</f>
        <v>54402.259999999878</v>
      </c>
    </row>
    <row r="911" spans="1:7" ht="33.75" x14ac:dyDescent="0.2">
      <c r="A911" s="1">
        <v>43536</v>
      </c>
      <c r="B911" s="1"/>
      <c r="C911" s="2" t="s">
        <v>464</v>
      </c>
      <c r="D911" s="1">
        <f t="shared" si="223"/>
        <v>43536</v>
      </c>
      <c r="F911" s="6">
        <v>2795.16</v>
      </c>
      <c r="G911" s="6">
        <f t="shared" si="224"/>
        <v>57197.419999999882</v>
      </c>
    </row>
    <row r="912" spans="1:7" ht="33.75" x14ac:dyDescent="0.2">
      <c r="A912" s="1">
        <v>43537</v>
      </c>
      <c r="B912" s="1"/>
      <c r="C912" s="2" t="s">
        <v>465</v>
      </c>
      <c r="D912" s="1">
        <f t="shared" si="223"/>
        <v>43537</v>
      </c>
      <c r="F912" s="6">
        <v>17546.48</v>
      </c>
      <c r="G912" s="6">
        <f t="shared" si="224"/>
        <v>74743.899999999878</v>
      </c>
    </row>
    <row r="913" spans="1:7" ht="33.75" x14ac:dyDescent="0.2">
      <c r="A913" s="1">
        <v>43537</v>
      </c>
      <c r="B913" s="1"/>
      <c r="C913" s="2" t="s">
        <v>466</v>
      </c>
      <c r="D913" s="1">
        <f t="shared" si="223"/>
        <v>43537</v>
      </c>
      <c r="F913" s="6">
        <v>4227.25</v>
      </c>
      <c r="G913" s="6">
        <f t="shared" si="224"/>
        <v>78971.149999999878</v>
      </c>
    </row>
    <row r="914" spans="1:7" ht="33.75" x14ac:dyDescent="0.2">
      <c r="A914" s="1">
        <v>43537</v>
      </c>
      <c r="B914" s="1"/>
      <c r="C914" s="2" t="s">
        <v>467</v>
      </c>
      <c r="D914" s="1">
        <f t="shared" si="223"/>
        <v>43537</v>
      </c>
      <c r="F914" s="6">
        <v>2868.11</v>
      </c>
      <c r="G914" s="6">
        <f t="shared" si="224"/>
        <v>81839.259999999878</v>
      </c>
    </row>
    <row r="915" spans="1:7" ht="33.75" x14ac:dyDescent="0.2">
      <c r="A915" s="1">
        <v>43537</v>
      </c>
      <c r="B915" s="1"/>
      <c r="C915" s="2" t="s">
        <v>468</v>
      </c>
      <c r="D915" s="1">
        <f t="shared" si="223"/>
        <v>43537</v>
      </c>
      <c r="E915" s="6">
        <v>11763.13</v>
      </c>
      <c r="G915" s="6">
        <f t="shared" si="224"/>
        <v>70076.129999999874</v>
      </c>
    </row>
    <row r="916" spans="1:7" ht="45" x14ac:dyDescent="0.2">
      <c r="A916" s="1">
        <v>43537</v>
      </c>
      <c r="B916" s="1"/>
      <c r="C916" s="2" t="s">
        <v>469</v>
      </c>
      <c r="D916" s="1">
        <f t="shared" si="223"/>
        <v>43537</v>
      </c>
      <c r="E916" s="6">
        <v>123.9</v>
      </c>
      <c r="G916" s="6">
        <f t="shared" si="224"/>
        <v>69952.22999999988</v>
      </c>
    </row>
    <row r="917" spans="1:7" ht="33.75" x14ac:dyDescent="0.2">
      <c r="A917" s="1">
        <v>43537</v>
      </c>
      <c r="B917" s="1"/>
      <c r="C917" s="2" t="s">
        <v>470</v>
      </c>
      <c r="D917" s="1">
        <f t="shared" si="223"/>
        <v>43537</v>
      </c>
      <c r="E917" s="6">
        <v>480</v>
      </c>
      <c r="G917" s="6">
        <f t="shared" si="224"/>
        <v>69472.22999999988</v>
      </c>
    </row>
    <row r="918" spans="1:7" ht="45" x14ac:dyDescent="0.2">
      <c r="A918" s="1">
        <v>43537</v>
      </c>
      <c r="B918" s="1"/>
      <c r="C918" s="2" t="s">
        <v>471</v>
      </c>
      <c r="D918" s="1">
        <f t="shared" si="223"/>
        <v>43537</v>
      </c>
      <c r="E918" s="6">
        <v>30</v>
      </c>
      <c r="G918" s="6">
        <f t="shared" si="224"/>
        <v>69442.22999999988</v>
      </c>
    </row>
    <row r="919" spans="1:7" ht="33.75" x14ac:dyDescent="0.2">
      <c r="A919" s="1">
        <v>43537</v>
      </c>
      <c r="B919" s="1"/>
      <c r="C919" s="2" t="s">
        <v>472</v>
      </c>
      <c r="D919" s="1">
        <f t="shared" si="223"/>
        <v>43537</v>
      </c>
      <c r="E919" s="6">
        <v>7548.56</v>
      </c>
      <c r="G919" s="6">
        <f t="shared" si="224"/>
        <v>61893.669999999882</v>
      </c>
    </row>
    <row r="920" spans="1:7" ht="45" x14ac:dyDescent="0.2">
      <c r="A920" s="1">
        <v>43537</v>
      </c>
      <c r="B920" s="1"/>
      <c r="C920" s="2" t="s">
        <v>473</v>
      </c>
      <c r="D920" s="1">
        <f t="shared" si="223"/>
        <v>43537</v>
      </c>
      <c r="E920" s="6">
        <v>90</v>
      </c>
      <c r="G920" s="6">
        <f t="shared" si="224"/>
        <v>61803.669999999882</v>
      </c>
    </row>
    <row r="921" spans="1:7" ht="22.5" x14ac:dyDescent="0.2">
      <c r="A921" s="1">
        <v>43538</v>
      </c>
      <c r="B921" s="1"/>
      <c r="C921" s="2" t="s">
        <v>474</v>
      </c>
      <c r="D921" s="1">
        <f t="shared" si="223"/>
        <v>43538</v>
      </c>
      <c r="F921" s="6">
        <v>3401.76</v>
      </c>
      <c r="G921" s="6">
        <f t="shared" si="224"/>
        <v>65205.429999999884</v>
      </c>
    </row>
    <row r="922" spans="1:7" ht="33.75" x14ac:dyDescent="0.2">
      <c r="A922" s="1">
        <v>43539</v>
      </c>
      <c r="B922" s="1"/>
      <c r="C922" s="2" t="s">
        <v>475</v>
      </c>
      <c r="D922" s="1">
        <f t="shared" si="223"/>
        <v>43539</v>
      </c>
      <c r="F922" s="6">
        <v>8388.9</v>
      </c>
      <c r="G922" s="6">
        <f t="shared" si="224"/>
        <v>73594.329999999885</v>
      </c>
    </row>
    <row r="923" spans="1:7" ht="33.75" x14ac:dyDescent="0.2">
      <c r="A923" s="1">
        <v>43539</v>
      </c>
      <c r="B923" s="1"/>
      <c r="C923" s="2" t="s">
        <v>476</v>
      </c>
      <c r="D923" s="1">
        <f t="shared" si="223"/>
        <v>43539</v>
      </c>
      <c r="F923" s="6">
        <v>756.3</v>
      </c>
      <c r="G923" s="6">
        <f t="shared" si="224"/>
        <v>74350.629999999888</v>
      </c>
    </row>
    <row r="924" spans="1:7" ht="33.75" x14ac:dyDescent="0.2">
      <c r="A924" s="1">
        <v>43539</v>
      </c>
      <c r="B924" s="1"/>
      <c r="C924" s="2" t="s">
        <v>477</v>
      </c>
      <c r="D924" s="1">
        <f t="shared" ref="D924:D956" si="225">A924</f>
        <v>43539</v>
      </c>
      <c r="F924" s="6">
        <v>10472.85</v>
      </c>
      <c r="G924" s="6">
        <f t="shared" si="224"/>
        <v>84823.479999999894</v>
      </c>
    </row>
    <row r="925" spans="1:7" ht="22.5" x14ac:dyDescent="0.2">
      <c r="A925" s="1">
        <v>43539</v>
      </c>
      <c r="B925" s="1"/>
      <c r="C925" s="2" t="s">
        <v>478</v>
      </c>
      <c r="D925" s="1">
        <f t="shared" si="225"/>
        <v>43539</v>
      </c>
      <c r="F925" s="6">
        <v>16570.349999999999</v>
      </c>
      <c r="G925" s="6">
        <f t="shared" si="224"/>
        <v>101393.8299999999</v>
      </c>
    </row>
    <row r="926" spans="1:7" ht="33.75" x14ac:dyDescent="0.2">
      <c r="A926" s="1">
        <v>43539</v>
      </c>
      <c r="B926" s="1"/>
      <c r="C926" s="2" t="s">
        <v>496</v>
      </c>
      <c r="D926" s="1">
        <f t="shared" si="225"/>
        <v>43539</v>
      </c>
      <c r="E926" s="6">
        <v>28863.040000000001</v>
      </c>
      <c r="G926" s="6">
        <f t="shared" si="224"/>
        <v>72530.789999999892</v>
      </c>
    </row>
    <row r="927" spans="1:7" ht="45" x14ac:dyDescent="0.2">
      <c r="A927" s="1">
        <v>43539</v>
      </c>
      <c r="B927" s="1"/>
      <c r="C927" s="2" t="s">
        <v>497</v>
      </c>
      <c r="D927" s="1">
        <f t="shared" si="225"/>
        <v>43539</v>
      </c>
      <c r="E927" s="6">
        <v>134.87</v>
      </c>
      <c r="G927" s="6">
        <f t="shared" si="224"/>
        <v>72395.919999999896</v>
      </c>
    </row>
    <row r="928" spans="1:7" ht="45" x14ac:dyDescent="0.2">
      <c r="A928" s="1">
        <v>43539</v>
      </c>
      <c r="B928" s="1"/>
      <c r="C928" s="2" t="s">
        <v>492</v>
      </c>
      <c r="D928" s="1">
        <f t="shared" si="225"/>
        <v>43539</v>
      </c>
      <c r="E928" s="6">
        <v>20000</v>
      </c>
      <c r="G928" s="6">
        <f t="shared" si="224"/>
        <v>52395.919999999896</v>
      </c>
    </row>
    <row r="929" spans="1:7" ht="45" x14ac:dyDescent="0.2">
      <c r="A929" s="1">
        <v>43539</v>
      </c>
      <c r="B929" s="1"/>
      <c r="C929" s="2" t="s">
        <v>493</v>
      </c>
      <c r="D929" s="1">
        <f t="shared" si="225"/>
        <v>43539</v>
      </c>
      <c r="E929" s="6">
        <v>122.9</v>
      </c>
      <c r="G929" s="6">
        <f t="shared" si="224"/>
        <v>52273.019999999895</v>
      </c>
    </row>
    <row r="930" spans="1:7" ht="33.75" x14ac:dyDescent="0.2">
      <c r="A930" s="1">
        <v>43542</v>
      </c>
      <c r="B930" s="1"/>
      <c r="C930" s="2" t="s">
        <v>479</v>
      </c>
      <c r="D930" s="1">
        <f t="shared" si="225"/>
        <v>43542</v>
      </c>
      <c r="E930" s="6">
        <v>3000</v>
      </c>
      <c r="G930" s="6">
        <f t="shared" si="224"/>
        <v>49273.019999999895</v>
      </c>
    </row>
    <row r="931" spans="1:7" ht="45" x14ac:dyDescent="0.2">
      <c r="A931" s="1">
        <v>43542</v>
      </c>
      <c r="B931" s="1"/>
      <c r="C931" s="2" t="s">
        <v>480</v>
      </c>
      <c r="D931" s="1">
        <f t="shared" si="225"/>
        <v>43542</v>
      </c>
      <c r="E931" s="6">
        <v>80</v>
      </c>
      <c r="G931" s="6">
        <f t="shared" si="224"/>
        <v>49193.019999999895</v>
      </c>
    </row>
    <row r="932" spans="1:7" ht="33.75" x14ac:dyDescent="0.2">
      <c r="A932" s="1">
        <v>43542</v>
      </c>
      <c r="B932" s="1"/>
      <c r="C932" s="2" t="s">
        <v>481</v>
      </c>
      <c r="D932" s="1">
        <f t="shared" si="225"/>
        <v>43542</v>
      </c>
      <c r="F932" s="6">
        <v>4395.2299999999996</v>
      </c>
      <c r="G932" s="6">
        <f t="shared" si="224"/>
        <v>53588.249999999898</v>
      </c>
    </row>
    <row r="933" spans="1:7" ht="33.75" x14ac:dyDescent="0.2">
      <c r="A933" s="1">
        <v>43542</v>
      </c>
      <c r="B933" s="1"/>
      <c r="C933" s="2" t="s">
        <v>482</v>
      </c>
      <c r="D933" s="1">
        <f t="shared" si="225"/>
        <v>43542</v>
      </c>
      <c r="F933" s="6">
        <v>2321.46</v>
      </c>
      <c r="G933" s="6">
        <f t="shared" si="224"/>
        <v>55909.709999999897</v>
      </c>
    </row>
    <row r="934" spans="1:7" ht="33.75" x14ac:dyDescent="0.2">
      <c r="A934" s="1">
        <v>43542</v>
      </c>
      <c r="B934" s="1"/>
      <c r="C934" s="2" t="s">
        <v>483</v>
      </c>
      <c r="D934" s="1">
        <f t="shared" si="225"/>
        <v>43542</v>
      </c>
      <c r="E934" s="6">
        <v>5000</v>
      </c>
      <c r="G934" s="6">
        <f t="shared" si="224"/>
        <v>50909.709999999897</v>
      </c>
    </row>
    <row r="935" spans="1:7" ht="45" x14ac:dyDescent="0.2">
      <c r="A935" s="1">
        <v>43542</v>
      </c>
      <c r="B935" s="1"/>
      <c r="C935" s="2" t="s">
        <v>484</v>
      </c>
      <c r="D935" s="1">
        <f t="shared" si="225"/>
        <v>43542</v>
      </c>
      <c r="E935" s="6">
        <v>160</v>
      </c>
      <c r="G935" s="6">
        <f t="shared" si="224"/>
        <v>50749.709999999897</v>
      </c>
    </row>
    <row r="936" spans="1:7" ht="45" x14ac:dyDescent="0.2">
      <c r="A936" s="1">
        <v>43542</v>
      </c>
      <c r="B936" s="1"/>
      <c r="C936" s="2" t="s">
        <v>498</v>
      </c>
      <c r="D936" s="1">
        <f t="shared" si="225"/>
        <v>43542</v>
      </c>
      <c r="E936" s="6">
        <v>20000</v>
      </c>
      <c r="G936" s="6">
        <f t="shared" si="224"/>
        <v>30749.709999999897</v>
      </c>
    </row>
    <row r="937" spans="1:7" ht="45" x14ac:dyDescent="0.2">
      <c r="A937" s="1">
        <v>43542</v>
      </c>
      <c r="B937" s="1"/>
      <c r="C937" s="2" t="s">
        <v>499</v>
      </c>
      <c r="D937" s="1">
        <f t="shared" si="225"/>
        <v>43542</v>
      </c>
      <c r="E937" s="6">
        <v>123</v>
      </c>
      <c r="G937" s="6">
        <f t="shared" si="224"/>
        <v>30626.709999999897</v>
      </c>
    </row>
    <row r="938" spans="1:7" ht="33.75" x14ac:dyDescent="0.2">
      <c r="A938" s="1">
        <v>43542</v>
      </c>
      <c r="B938" s="1"/>
      <c r="C938" s="2" t="s">
        <v>487</v>
      </c>
      <c r="D938" s="1">
        <f t="shared" si="225"/>
        <v>43542</v>
      </c>
      <c r="F938" s="6">
        <v>4067.06</v>
      </c>
      <c r="G938" s="6">
        <f t="shared" si="224"/>
        <v>34693.769999999895</v>
      </c>
    </row>
    <row r="939" spans="1:7" ht="33.75" x14ac:dyDescent="0.2">
      <c r="A939" s="1">
        <v>43543</v>
      </c>
      <c r="B939" s="1"/>
      <c r="C939" s="2" t="s">
        <v>488</v>
      </c>
      <c r="D939" s="1">
        <f t="shared" si="225"/>
        <v>43543</v>
      </c>
      <c r="E939" s="6">
        <v>3000</v>
      </c>
      <c r="G939" s="6">
        <f t="shared" si="224"/>
        <v>31693.769999999895</v>
      </c>
    </row>
    <row r="940" spans="1:7" ht="45" x14ac:dyDescent="0.2">
      <c r="A940" s="1">
        <v>43543</v>
      </c>
      <c r="B940" s="1"/>
      <c r="C940" s="2" t="s">
        <v>489</v>
      </c>
      <c r="D940" s="1">
        <f t="shared" si="225"/>
        <v>43543</v>
      </c>
      <c r="E940" s="6">
        <v>80</v>
      </c>
      <c r="G940" s="6">
        <f t="shared" si="224"/>
        <v>31613.769999999895</v>
      </c>
    </row>
    <row r="941" spans="1:7" ht="33.75" x14ac:dyDescent="0.2">
      <c r="A941" s="1">
        <v>43544</v>
      </c>
      <c r="B941" s="1"/>
      <c r="C941" s="2" t="s">
        <v>490</v>
      </c>
      <c r="D941" s="1">
        <f t="shared" si="225"/>
        <v>43544</v>
      </c>
      <c r="F941" s="6">
        <v>1390.27</v>
      </c>
      <c r="G941" s="6">
        <f t="shared" si="224"/>
        <v>33004.039999999892</v>
      </c>
    </row>
    <row r="942" spans="1:7" ht="33.75" x14ac:dyDescent="0.2">
      <c r="A942" s="1">
        <v>43544</v>
      </c>
      <c r="B942" s="1"/>
      <c r="C942" s="2" t="s">
        <v>491</v>
      </c>
      <c r="D942" s="1">
        <f t="shared" si="225"/>
        <v>43544</v>
      </c>
      <c r="F942" s="6">
        <v>16700.97</v>
      </c>
      <c r="G942" s="6">
        <f t="shared" si="224"/>
        <v>49705.009999999893</v>
      </c>
    </row>
    <row r="943" spans="1:7" ht="45" x14ac:dyDescent="0.2">
      <c r="A943" s="1">
        <v>43544</v>
      </c>
      <c r="B943" s="1"/>
      <c r="C943" s="2" t="s">
        <v>509</v>
      </c>
      <c r="D943" s="1">
        <f t="shared" si="225"/>
        <v>43544</v>
      </c>
      <c r="E943" s="6">
        <v>24200</v>
      </c>
      <c r="G943" s="6">
        <f t="shared" si="224"/>
        <v>25505.009999999893</v>
      </c>
    </row>
    <row r="944" spans="1:7" ht="45" x14ac:dyDescent="0.2">
      <c r="A944" s="1">
        <v>43544</v>
      </c>
      <c r="B944" s="1"/>
      <c r="C944" s="2" t="s">
        <v>510</v>
      </c>
      <c r="D944" s="1">
        <f t="shared" si="225"/>
        <v>43544</v>
      </c>
      <c r="E944" s="6">
        <v>123</v>
      </c>
      <c r="G944" s="6">
        <f t="shared" si="224"/>
        <v>25382.009999999893</v>
      </c>
    </row>
    <row r="945" spans="1:7" ht="33.75" x14ac:dyDescent="0.2">
      <c r="A945" s="1">
        <v>43545</v>
      </c>
      <c r="B945" s="1"/>
      <c r="C945" s="2" t="s">
        <v>494</v>
      </c>
      <c r="D945" s="1">
        <f t="shared" si="225"/>
        <v>43545</v>
      </c>
      <c r="F945" s="6">
        <v>1115.28</v>
      </c>
      <c r="G945" s="6">
        <f t="shared" si="224"/>
        <v>26497.289999999892</v>
      </c>
    </row>
    <row r="946" spans="1:7" ht="33.75" x14ac:dyDescent="0.2">
      <c r="A946" s="1">
        <v>43546</v>
      </c>
      <c r="B946" s="1"/>
      <c r="C946" s="2" t="s">
        <v>495</v>
      </c>
      <c r="D946" s="1">
        <f t="shared" si="225"/>
        <v>43546</v>
      </c>
      <c r="F946" s="6">
        <v>34101.19</v>
      </c>
      <c r="G946" s="6">
        <f t="shared" si="224"/>
        <v>60598.479999999894</v>
      </c>
    </row>
    <row r="947" spans="1:7" ht="45" x14ac:dyDescent="0.2">
      <c r="A947" s="1">
        <v>43549</v>
      </c>
      <c r="B947" s="1"/>
      <c r="C947" s="2" t="s">
        <v>519</v>
      </c>
      <c r="D947" s="1">
        <f t="shared" si="225"/>
        <v>43549</v>
      </c>
      <c r="E947" s="6">
        <v>20000</v>
      </c>
      <c r="G947" s="6">
        <f t="shared" si="224"/>
        <v>40598.479999999894</v>
      </c>
    </row>
    <row r="948" spans="1:7" ht="45" x14ac:dyDescent="0.2">
      <c r="A948" s="1">
        <v>43549</v>
      </c>
      <c r="B948" s="1"/>
      <c r="C948" s="2" t="s">
        <v>520</v>
      </c>
      <c r="D948" s="1">
        <f t="shared" si="225"/>
        <v>43549</v>
      </c>
      <c r="E948" s="6">
        <v>121</v>
      </c>
      <c r="G948" s="6">
        <f t="shared" si="224"/>
        <v>40477.479999999894</v>
      </c>
    </row>
    <row r="949" spans="1:7" ht="33.75" x14ac:dyDescent="0.2">
      <c r="A949" s="1">
        <v>43550</v>
      </c>
      <c r="B949" s="1"/>
      <c r="C949" s="2" t="s">
        <v>500</v>
      </c>
      <c r="D949" s="1">
        <f t="shared" si="225"/>
        <v>43550</v>
      </c>
      <c r="E949" s="6">
        <v>921.28</v>
      </c>
      <c r="G949" s="6">
        <f t="shared" si="224"/>
        <v>39556.199999999895</v>
      </c>
    </row>
    <row r="950" spans="1:7" ht="45" x14ac:dyDescent="0.2">
      <c r="A950" s="1">
        <v>43550</v>
      </c>
      <c r="B950" s="1"/>
      <c r="C950" s="2" t="s">
        <v>501</v>
      </c>
      <c r="D950" s="1">
        <f t="shared" si="225"/>
        <v>43550</v>
      </c>
      <c r="E950" s="6">
        <v>80</v>
      </c>
      <c r="G950" s="6">
        <f t="shared" si="224"/>
        <v>39476.199999999895</v>
      </c>
    </row>
    <row r="951" spans="1:7" ht="33.75" x14ac:dyDescent="0.2">
      <c r="A951" s="1">
        <v>43550</v>
      </c>
      <c r="B951" s="1"/>
      <c r="C951" s="2" t="s">
        <v>502</v>
      </c>
      <c r="D951" s="1">
        <f t="shared" si="225"/>
        <v>43550</v>
      </c>
      <c r="F951" s="6">
        <v>24069.95</v>
      </c>
      <c r="G951" s="6">
        <f t="shared" si="224"/>
        <v>63546.149999999892</v>
      </c>
    </row>
    <row r="952" spans="1:7" ht="22.5" x14ac:dyDescent="0.2">
      <c r="A952" s="1">
        <v>43550</v>
      </c>
      <c r="B952" s="1"/>
      <c r="C952" s="2" t="s">
        <v>503</v>
      </c>
      <c r="D952" s="1">
        <f t="shared" si="225"/>
        <v>43550</v>
      </c>
      <c r="F952" s="6">
        <v>4388.7299999999996</v>
      </c>
      <c r="G952" s="6">
        <f t="shared" si="224"/>
        <v>67934.879999999888</v>
      </c>
    </row>
    <row r="953" spans="1:7" ht="33.75" x14ac:dyDescent="0.2">
      <c r="A953" s="1">
        <v>43550</v>
      </c>
      <c r="B953" s="1"/>
      <c r="C953" s="2" t="s">
        <v>504</v>
      </c>
      <c r="D953" s="1">
        <f t="shared" si="225"/>
        <v>43550</v>
      </c>
      <c r="F953" s="6">
        <v>869.67</v>
      </c>
      <c r="G953" s="6">
        <f t="shared" si="224"/>
        <v>68804.549999999886</v>
      </c>
    </row>
    <row r="954" spans="1:7" ht="33.75" x14ac:dyDescent="0.2">
      <c r="A954" s="1">
        <v>43550</v>
      </c>
      <c r="B954" s="1"/>
      <c r="C954" s="2" t="s">
        <v>505</v>
      </c>
      <c r="D954" s="1">
        <f t="shared" si="225"/>
        <v>43550</v>
      </c>
      <c r="F954" s="6">
        <v>3721.08</v>
      </c>
      <c r="G954" s="6">
        <f t="shared" si="224"/>
        <v>72525.629999999888</v>
      </c>
    </row>
    <row r="955" spans="1:7" ht="33.75" x14ac:dyDescent="0.2">
      <c r="A955" s="1">
        <v>43550</v>
      </c>
      <c r="B955" s="1"/>
      <c r="C955" s="2" t="s">
        <v>506</v>
      </c>
      <c r="D955" s="1">
        <f t="shared" si="225"/>
        <v>43550</v>
      </c>
      <c r="F955" s="6">
        <v>9775.65</v>
      </c>
      <c r="G955" s="6">
        <f t="shared" si="224"/>
        <v>82301.279999999882</v>
      </c>
    </row>
    <row r="956" spans="1:7" ht="33.75" x14ac:dyDescent="0.2">
      <c r="A956" s="1">
        <v>43550</v>
      </c>
      <c r="B956" s="1"/>
      <c r="C956" s="2" t="s">
        <v>507</v>
      </c>
      <c r="D956" s="1">
        <f t="shared" si="225"/>
        <v>43550</v>
      </c>
      <c r="E956" s="6">
        <v>10000</v>
      </c>
      <c r="G956" s="6">
        <f t="shared" si="224"/>
        <v>72301.279999999882</v>
      </c>
    </row>
    <row r="957" spans="1:7" ht="45" x14ac:dyDescent="0.2">
      <c r="A957" s="1">
        <v>43550</v>
      </c>
      <c r="B957" s="1"/>
      <c r="C957" s="2" t="s">
        <v>508</v>
      </c>
      <c r="D957" s="1">
        <f t="shared" ref="D957:D1012" si="226">A957</f>
        <v>43550</v>
      </c>
      <c r="E957" s="6">
        <v>116.8</v>
      </c>
      <c r="G957" s="6">
        <f t="shared" si="224"/>
        <v>72184.47999999988</v>
      </c>
    </row>
    <row r="958" spans="1:7" ht="45" x14ac:dyDescent="0.2">
      <c r="A958" s="1">
        <v>43551</v>
      </c>
      <c r="B958" s="1"/>
      <c r="C958" s="2" t="s">
        <v>544</v>
      </c>
      <c r="D958" s="1">
        <f t="shared" si="226"/>
        <v>43551</v>
      </c>
      <c r="E958" s="6">
        <v>20000</v>
      </c>
      <c r="G958" s="6">
        <f t="shared" si="224"/>
        <v>52184.47999999988</v>
      </c>
    </row>
    <row r="959" spans="1:7" ht="45" x14ac:dyDescent="0.2">
      <c r="A959" s="1">
        <v>43551</v>
      </c>
      <c r="B959" s="1"/>
      <c r="C959" s="2" t="s">
        <v>545</v>
      </c>
      <c r="D959" s="1">
        <f t="shared" si="226"/>
        <v>43551</v>
      </c>
      <c r="E959" s="6">
        <v>121.9</v>
      </c>
      <c r="G959" s="6">
        <f t="shared" si="224"/>
        <v>52062.579999999878</v>
      </c>
    </row>
    <row r="960" spans="1:7" ht="33.75" x14ac:dyDescent="0.2">
      <c r="A960" s="1">
        <v>43551</v>
      </c>
      <c r="B960" s="1"/>
      <c r="C960" s="2" t="s">
        <v>529</v>
      </c>
      <c r="D960" s="1">
        <f t="shared" si="226"/>
        <v>43551</v>
      </c>
      <c r="E960" s="6">
        <v>10485.78</v>
      </c>
      <c r="G960" s="6">
        <f t="shared" si="224"/>
        <v>41576.799999999879</v>
      </c>
    </row>
    <row r="961" spans="1:7" ht="45" x14ac:dyDescent="0.2">
      <c r="A961" s="1">
        <v>43551</v>
      </c>
      <c r="B961" s="1"/>
      <c r="C961" s="2" t="s">
        <v>530</v>
      </c>
      <c r="D961" s="1">
        <f t="shared" si="226"/>
        <v>43551</v>
      </c>
      <c r="E961" s="6">
        <v>111.8</v>
      </c>
      <c r="G961" s="6">
        <f t="shared" si="224"/>
        <v>41464.999999999876</v>
      </c>
    </row>
    <row r="962" spans="1:7" ht="33.75" x14ac:dyDescent="0.2">
      <c r="A962" s="1">
        <v>43551</v>
      </c>
      <c r="B962" s="1"/>
      <c r="C962" s="2" t="s">
        <v>511</v>
      </c>
      <c r="D962" s="1">
        <f t="shared" si="226"/>
        <v>43551</v>
      </c>
      <c r="F962" s="6">
        <v>5098.09</v>
      </c>
      <c r="G962" s="6">
        <f t="shared" si="224"/>
        <v>46563.08999999988</v>
      </c>
    </row>
    <row r="963" spans="1:7" ht="33.75" x14ac:dyDescent="0.2">
      <c r="A963" s="1">
        <v>43551</v>
      </c>
      <c r="B963" s="1"/>
      <c r="C963" s="2" t="s">
        <v>512</v>
      </c>
      <c r="D963" s="1">
        <f t="shared" si="226"/>
        <v>43551</v>
      </c>
      <c r="F963" s="6">
        <v>3125.88</v>
      </c>
      <c r="G963" s="6">
        <f t="shared" si="224"/>
        <v>49688.969999999877</v>
      </c>
    </row>
    <row r="964" spans="1:7" ht="45" x14ac:dyDescent="0.2">
      <c r="A964" s="1">
        <v>43551</v>
      </c>
      <c r="B964" s="1"/>
      <c r="C964" s="2" t="s">
        <v>521</v>
      </c>
      <c r="D964" s="1">
        <f t="shared" si="226"/>
        <v>43551</v>
      </c>
      <c r="E964" s="6">
        <v>5000</v>
      </c>
      <c r="G964" s="6">
        <f t="shared" si="224"/>
        <v>44688.969999999877</v>
      </c>
    </row>
    <row r="965" spans="1:7" ht="45" x14ac:dyDescent="0.2">
      <c r="A965" s="1">
        <v>43551</v>
      </c>
      <c r="B965" s="1"/>
      <c r="C965" s="2" t="s">
        <v>522</v>
      </c>
      <c r="D965" s="1">
        <f t="shared" si="226"/>
        <v>43551</v>
      </c>
      <c r="E965" s="6">
        <v>80</v>
      </c>
      <c r="G965" s="6">
        <f t="shared" si="224"/>
        <v>44608.969999999877</v>
      </c>
    </row>
    <row r="966" spans="1:7" ht="33.75" x14ac:dyDescent="0.2">
      <c r="A966" s="1">
        <v>43552</v>
      </c>
      <c r="B966" s="1"/>
      <c r="C966" s="2" t="s">
        <v>513</v>
      </c>
      <c r="D966" s="1">
        <f t="shared" si="226"/>
        <v>43552</v>
      </c>
      <c r="F966" s="6">
        <v>1448.01</v>
      </c>
      <c r="G966" s="6">
        <f t="shared" si="224"/>
        <v>46056.97999999988</v>
      </c>
    </row>
    <row r="967" spans="1:7" ht="33.75" x14ac:dyDescent="0.2">
      <c r="A967" s="1">
        <v>43553</v>
      </c>
      <c r="B967" s="1"/>
      <c r="C967" s="2" t="s">
        <v>514</v>
      </c>
      <c r="D967" s="1">
        <f t="shared" si="226"/>
        <v>43553</v>
      </c>
      <c r="F967" s="6">
        <v>19302.87</v>
      </c>
      <c r="G967" s="6">
        <f>G966-E967+F967</f>
        <v>65359.849999999875</v>
      </c>
    </row>
    <row r="968" spans="1:7" ht="22.5" x14ac:dyDescent="0.2">
      <c r="A968" s="1">
        <v>43556</v>
      </c>
      <c r="B968" s="1"/>
      <c r="C968" s="2" t="s">
        <v>526</v>
      </c>
      <c r="D968" s="1">
        <f t="shared" si="226"/>
        <v>43556</v>
      </c>
      <c r="E968" s="6">
        <v>195</v>
      </c>
      <c r="G968" s="6">
        <f t="shared" si="224"/>
        <v>65164.849999999875</v>
      </c>
    </row>
    <row r="969" spans="1:7" ht="33.75" x14ac:dyDescent="0.2">
      <c r="A969" s="1">
        <v>43557</v>
      </c>
      <c r="B969" s="1"/>
      <c r="C969" s="2" t="s">
        <v>515</v>
      </c>
      <c r="D969" s="1">
        <f t="shared" si="226"/>
        <v>43557</v>
      </c>
      <c r="F969" s="6">
        <v>19004.97</v>
      </c>
      <c r="G969" s="6">
        <f t="shared" si="224"/>
        <v>84169.819999999876</v>
      </c>
    </row>
    <row r="970" spans="1:7" ht="33.75" x14ac:dyDescent="0.2">
      <c r="A970" s="1">
        <v>43557</v>
      </c>
      <c r="B970" s="1"/>
      <c r="C970" s="2" t="s">
        <v>516</v>
      </c>
      <c r="D970" s="1">
        <f t="shared" si="226"/>
        <v>43557</v>
      </c>
      <c r="F970" s="6">
        <v>4552.6099999999997</v>
      </c>
      <c r="G970" s="6">
        <f t="shared" si="224"/>
        <v>88722.429999999877</v>
      </c>
    </row>
    <row r="971" spans="1:7" ht="33.75" x14ac:dyDescent="0.2">
      <c r="A971" s="1">
        <v>43557</v>
      </c>
      <c r="B971" s="1"/>
      <c r="C971" s="2" t="s">
        <v>517</v>
      </c>
      <c r="D971" s="1">
        <f t="shared" si="226"/>
        <v>43557</v>
      </c>
      <c r="F971" s="6">
        <v>6847.6</v>
      </c>
      <c r="G971" s="6">
        <f t="shared" si="224"/>
        <v>95570.029999999882</v>
      </c>
    </row>
    <row r="972" spans="1:7" ht="33.75" x14ac:dyDescent="0.2">
      <c r="A972" s="1">
        <v>43557</v>
      </c>
      <c r="B972" s="1"/>
      <c r="C972" s="2" t="s">
        <v>518</v>
      </c>
      <c r="D972" s="1">
        <f t="shared" si="226"/>
        <v>43557</v>
      </c>
      <c r="F972" s="6">
        <v>3383.78</v>
      </c>
      <c r="G972" s="6">
        <f t="shared" si="224"/>
        <v>98953.809999999881</v>
      </c>
    </row>
    <row r="973" spans="1:7" ht="45" x14ac:dyDescent="0.2">
      <c r="A973" s="1">
        <v>43557</v>
      </c>
      <c r="B973" s="1"/>
      <c r="C973" s="2" t="s">
        <v>553</v>
      </c>
      <c r="D973" s="1">
        <f t="shared" si="226"/>
        <v>43557</v>
      </c>
      <c r="E973" s="6">
        <v>20000</v>
      </c>
      <c r="G973" s="6">
        <f t="shared" si="224"/>
        <v>78953.809999999881</v>
      </c>
    </row>
    <row r="974" spans="1:7" ht="45" x14ac:dyDescent="0.2">
      <c r="A974" s="1">
        <v>43557</v>
      </c>
      <c r="B974" s="1"/>
      <c r="C974" s="2" t="s">
        <v>554</v>
      </c>
      <c r="D974" s="1">
        <f t="shared" si="226"/>
        <v>43557</v>
      </c>
      <c r="E974" s="6">
        <v>132</v>
      </c>
      <c r="G974" s="6">
        <f t="shared" ref="G974:G1037" si="227">G973-E974+F974</f>
        <v>78821.809999999881</v>
      </c>
    </row>
    <row r="975" spans="1:7" ht="33.75" x14ac:dyDescent="0.2">
      <c r="A975" s="1">
        <v>43557</v>
      </c>
      <c r="B975" s="1"/>
      <c r="C975" s="2" t="s">
        <v>523</v>
      </c>
      <c r="D975" s="1">
        <f t="shared" si="226"/>
        <v>43557</v>
      </c>
      <c r="E975" s="6">
        <v>15209.2</v>
      </c>
      <c r="G975" s="6">
        <f t="shared" si="227"/>
        <v>63612.609999999884</v>
      </c>
    </row>
    <row r="976" spans="1:7" ht="45" x14ac:dyDescent="0.2">
      <c r="A976" s="1">
        <v>43557</v>
      </c>
      <c r="B976" s="1"/>
      <c r="C976" s="2" t="s">
        <v>524</v>
      </c>
      <c r="D976" s="1">
        <f t="shared" si="226"/>
        <v>43557</v>
      </c>
      <c r="E976" s="6">
        <v>128</v>
      </c>
      <c r="G976" s="6">
        <f t="shared" si="227"/>
        <v>63484.609999999884</v>
      </c>
    </row>
    <row r="977" spans="1:7" ht="33.75" x14ac:dyDescent="0.2">
      <c r="A977" s="1">
        <v>43557</v>
      </c>
      <c r="B977" s="1"/>
      <c r="C977" s="2" t="s">
        <v>525</v>
      </c>
      <c r="D977" s="1">
        <f t="shared" si="226"/>
        <v>43557</v>
      </c>
      <c r="F977" s="6">
        <v>1574.36</v>
      </c>
      <c r="G977" s="6">
        <f t="shared" si="227"/>
        <v>65058.969999999885</v>
      </c>
    </row>
    <row r="978" spans="1:7" ht="33.75" x14ac:dyDescent="0.2">
      <c r="A978" s="1">
        <v>43558</v>
      </c>
      <c r="B978" s="1"/>
      <c r="C978" s="2" t="s">
        <v>527</v>
      </c>
      <c r="D978" s="1">
        <f t="shared" si="226"/>
        <v>43558</v>
      </c>
      <c r="F978" s="6">
        <v>19868.57</v>
      </c>
      <c r="G978" s="6">
        <f t="shared" si="227"/>
        <v>84927.539999999892</v>
      </c>
    </row>
    <row r="979" spans="1:7" ht="33.75" x14ac:dyDescent="0.2">
      <c r="A979" s="1">
        <v>43558</v>
      </c>
      <c r="B979" s="1"/>
      <c r="C979" s="2" t="s">
        <v>528</v>
      </c>
      <c r="D979" s="1">
        <f t="shared" si="226"/>
        <v>43558</v>
      </c>
      <c r="F979" s="6">
        <v>8398.4699999999993</v>
      </c>
      <c r="G979" s="6">
        <f t="shared" si="227"/>
        <v>93326.009999999893</v>
      </c>
    </row>
    <row r="980" spans="1:7" ht="22.5" x14ac:dyDescent="0.2">
      <c r="A980" s="1">
        <v>43558</v>
      </c>
      <c r="B980" s="1"/>
      <c r="C980" s="2" t="s">
        <v>539</v>
      </c>
      <c r="D980" s="1">
        <f t="shared" si="226"/>
        <v>43558</v>
      </c>
      <c r="E980" s="6">
        <v>30000</v>
      </c>
      <c r="G980" s="6">
        <f t="shared" si="227"/>
        <v>63326.009999999893</v>
      </c>
    </row>
    <row r="981" spans="1:7" ht="45" x14ac:dyDescent="0.2">
      <c r="A981" s="1">
        <v>43558</v>
      </c>
      <c r="B981" s="1"/>
      <c r="C981" s="2" t="s">
        <v>540</v>
      </c>
      <c r="D981" s="1">
        <f t="shared" si="226"/>
        <v>43558</v>
      </c>
      <c r="E981" s="6">
        <v>129</v>
      </c>
      <c r="G981" s="6">
        <f t="shared" si="227"/>
        <v>63197.009999999893</v>
      </c>
    </row>
    <row r="982" spans="1:7" ht="33.75" x14ac:dyDescent="0.2">
      <c r="A982" s="1">
        <v>43559</v>
      </c>
      <c r="B982" s="1"/>
      <c r="C982" s="2" t="s">
        <v>531</v>
      </c>
      <c r="D982" s="1">
        <f t="shared" si="226"/>
        <v>43559</v>
      </c>
      <c r="F982" s="6">
        <v>2870.76</v>
      </c>
      <c r="G982" s="6">
        <f t="shared" si="227"/>
        <v>66067.769999999888</v>
      </c>
    </row>
    <row r="983" spans="1:7" ht="33.75" x14ac:dyDescent="0.2">
      <c r="A983" s="1">
        <v>43559</v>
      </c>
      <c r="B983" s="1"/>
      <c r="C983" s="2" t="s">
        <v>532</v>
      </c>
      <c r="D983" s="1">
        <f t="shared" si="226"/>
        <v>43559</v>
      </c>
      <c r="E983" s="6">
        <v>10033</v>
      </c>
      <c r="G983" s="6">
        <f t="shared" si="227"/>
        <v>56034.769999999888</v>
      </c>
    </row>
    <row r="984" spans="1:7" ht="45" x14ac:dyDescent="0.2">
      <c r="A984" s="1">
        <v>43559</v>
      </c>
      <c r="B984" s="1"/>
      <c r="C984" s="2" t="s">
        <v>533</v>
      </c>
      <c r="D984" s="1">
        <f t="shared" si="226"/>
        <v>43559</v>
      </c>
      <c r="E984" s="6">
        <v>115</v>
      </c>
      <c r="G984" s="6">
        <f t="shared" si="227"/>
        <v>55919.769999999888</v>
      </c>
    </row>
    <row r="985" spans="1:7" ht="33.75" x14ac:dyDescent="0.2">
      <c r="A985" s="1">
        <v>43560</v>
      </c>
      <c r="B985" s="1"/>
      <c r="C985" s="2" t="s">
        <v>534</v>
      </c>
      <c r="D985" s="1">
        <f t="shared" si="226"/>
        <v>43560</v>
      </c>
      <c r="F985" s="6">
        <v>717.88</v>
      </c>
      <c r="G985" s="6">
        <f t="shared" si="227"/>
        <v>56637.649999999885</v>
      </c>
    </row>
    <row r="986" spans="1:7" ht="33.75" x14ac:dyDescent="0.2">
      <c r="A986" s="1">
        <v>43560</v>
      </c>
      <c r="B986" s="1"/>
      <c r="C986" s="2" t="s">
        <v>535</v>
      </c>
      <c r="D986" s="1">
        <f t="shared" si="226"/>
        <v>43560</v>
      </c>
      <c r="F986" s="6">
        <v>1139.57</v>
      </c>
      <c r="G986" s="6">
        <f t="shared" si="227"/>
        <v>57777.219999999885</v>
      </c>
    </row>
    <row r="987" spans="1:7" ht="33.75" x14ac:dyDescent="0.2">
      <c r="A987" s="1">
        <v>43563</v>
      </c>
      <c r="B987" s="1"/>
      <c r="C987" s="2" t="s">
        <v>536</v>
      </c>
      <c r="D987" s="1">
        <f t="shared" si="226"/>
        <v>43563</v>
      </c>
      <c r="F987" s="6">
        <v>12534.47</v>
      </c>
      <c r="G987" s="6">
        <f t="shared" si="227"/>
        <v>70311.689999999886</v>
      </c>
    </row>
    <row r="988" spans="1:7" ht="45" x14ac:dyDescent="0.2">
      <c r="A988" s="1">
        <v>43564</v>
      </c>
      <c r="B988" s="1"/>
      <c r="C988" s="2" t="s">
        <v>537</v>
      </c>
      <c r="D988" s="1">
        <f t="shared" si="226"/>
        <v>43564</v>
      </c>
      <c r="E988" s="6">
        <v>571.13</v>
      </c>
      <c r="G988" s="6">
        <f t="shared" si="227"/>
        <v>69740.559999999881</v>
      </c>
    </row>
    <row r="989" spans="1:7" ht="45" x14ac:dyDescent="0.2">
      <c r="A989" s="1">
        <v>43564</v>
      </c>
      <c r="B989" s="1"/>
      <c r="C989" s="2" t="s">
        <v>538</v>
      </c>
      <c r="D989" s="1">
        <f t="shared" si="226"/>
        <v>43564</v>
      </c>
      <c r="E989" s="6">
        <v>30</v>
      </c>
      <c r="G989" s="6">
        <f t="shared" si="227"/>
        <v>69710.559999999881</v>
      </c>
    </row>
    <row r="990" spans="1:7" ht="33.75" x14ac:dyDescent="0.2">
      <c r="A990" s="1">
        <v>43564</v>
      </c>
      <c r="B990" s="1"/>
      <c r="C990" s="4" t="s">
        <v>865</v>
      </c>
      <c r="D990" s="1">
        <f t="shared" si="226"/>
        <v>43564</v>
      </c>
      <c r="F990" s="6">
        <v>7386.37</v>
      </c>
      <c r="G990" s="6">
        <f t="shared" si="227"/>
        <v>77096.929999999877</v>
      </c>
    </row>
    <row r="991" spans="1:7" ht="33.75" x14ac:dyDescent="0.2">
      <c r="A991" s="1">
        <v>43564</v>
      </c>
      <c r="B991" s="1"/>
      <c r="C991" s="4" t="s">
        <v>866</v>
      </c>
      <c r="D991" s="1">
        <f t="shared" si="226"/>
        <v>43564</v>
      </c>
      <c r="F991" s="6">
        <v>21061.439999999999</v>
      </c>
      <c r="G991" s="6">
        <f t="shared" si="227"/>
        <v>98158.369999999879</v>
      </c>
    </row>
    <row r="992" spans="1:7" ht="22.5" x14ac:dyDescent="0.2">
      <c r="A992" s="1">
        <v>43564</v>
      </c>
      <c r="B992" s="1"/>
      <c r="C992" s="2" t="s">
        <v>548</v>
      </c>
      <c r="D992" s="1">
        <f t="shared" si="226"/>
        <v>43564</v>
      </c>
      <c r="E992" s="6">
        <v>10330.11</v>
      </c>
      <c r="G992" s="6">
        <f t="shared" si="227"/>
        <v>87828.259999999878</v>
      </c>
    </row>
    <row r="993" spans="1:7" ht="45" x14ac:dyDescent="0.2">
      <c r="A993" s="1">
        <v>43564</v>
      </c>
      <c r="B993" s="1"/>
      <c r="C993" s="2" t="s">
        <v>549</v>
      </c>
      <c r="D993" s="1">
        <f t="shared" si="226"/>
        <v>43564</v>
      </c>
      <c r="E993" s="6">
        <v>113</v>
      </c>
      <c r="G993" s="6">
        <f t="shared" si="227"/>
        <v>87715.259999999878</v>
      </c>
    </row>
    <row r="994" spans="1:7" ht="33.75" x14ac:dyDescent="0.2">
      <c r="A994" s="1">
        <v>43564</v>
      </c>
      <c r="B994" s="1"/>
      <c r="C994" s="2" t="s">
        <v>546</v>
      </c>
      <c r="D994" s="1">
        <f t="shared" si="226"/>
        <v>43564</v>
      </c>
      <c r="E994" s="6">
        <v>5000</v>
      </c>
      <c r="G994" s="6">
        <f t="shared" si="227"/>
        <v>82715.259999999878</v>
      </c>
    </row>
    <row r="995" spans="1:7" ht="45" x14ac:dyDescent="0.2">
      <c r="A995" s="1">
        <v>43564</v>
      </c>
      <c r="B995" s="1"/>
      <c r="C995" s="2" t="s">
        <v>547</v>
      </c>
      <c r="D995" s="1">
        <f t="shared" si="226"/>
        <v>43564</v>
      </c>
      <c r="E995" s="6">
        <v>80</v>
      </c>
      <c r="G995" s="6">
        <f t="shared" si="227"/>
        <v>82635.259999999878</v>
      </c>
    </row>
    <row r="996" spans="1:7" ht="33.75" x14ac:dyDescent="0.2">
      <c r="A996" s="1">
        <v>43564</v>
      </c>
      <c r="B996" s="1"/>
      <c r="C996" s="2" t="s">
        <v>558</v>
      </c>
      <c r="D996" s="1">
        <f t="shared" si="226"/>
        <v>43564</v>
      </c>
      <c r="E996" s="6">
        <v>10000</v>
      </c>
      <c r="G996" s="6">
        <f t="shared" si="227"/>
        <v>72635.259999999878</v>
      </c>
    </row>
    <row r="997" spans="1:7" ht="45" x14ac:dyDescent="0.2">
      <c r="A997" s="1">
        <v>43564</v>
      </c>
      <c r="B997" s="1"/>
      <c r="C997" s="2" t="s">
        <v>559</v>
      </c>
      <c r="D997" s="1">
        <f t="shared" si="226"/>
        <v>43564</v>
      </c>
      <c r="E997" s="6">
        <v>111</v>
      </c>
      <c r="G997" s="6">
        <f t="shared" si="227"/>
        <v>72524.259999999878</v>
      </c>
    </row>
    <row r="998" spans="1:7" ht="33.75" x14ac:dyDescent="0.2">
      <c r="A998" s="1">
        <v>43564</v>
      </c>
      <c r="B998" s="1"/>
      <c r="C998" s="2" t="s">
        <v>561</v>
      </c>
      <c r="D998" s="1">
        <f t="shared" si="226"/>
        <v>43564</v>
      </c>
      <c r="E998" s="6">
        <v>6968</v>
      </c>
      <c r="G998" s="6">
        <f t="shared" si="227"/>
        <v>65556.259999999878</v>
      </c>
    </row>
    <row r="999" spans="1:7" ht="45" x14ac:dyDescent="0.2">
      <c r="A999" s="1">
        <v>43564</v>
      </c>
      <c r="B999" s="1"/>
      <c r="C999" s="2" t="s">
        <v>562</v>
      </c>
      <c r="D999" s="1">
        <f t="shared" si="226"/>
        <v>43564</v>
      </c>
      <c r="E999" s="6">
        <v>97</v>
      </c>
      <c r="G999" s="6">
        <f t="shared" si="227"/>
        <v>65459.259999999878</v>
      </c>
    </row>
    <row r="1000" spans="1:7" ht="45" x14ac:dyDescent="0.2">
      <c r="A1000" s="1">
        <v>43565</v>
      </c>
      <c r="B1000" s="1"/>
      <c r="C1000" s="2" t="s">
        <v>541</v>
      </c>
      <c r="D1000" s="1">
        <f t="shared" si="226"/>
        <v>43565</v>
      </c>
      <c r="F1000" s="6">
        <v>3310.1</v>
      </c>
      <c r="G1000" s="6">
        <f t="shared" si="227"/>
        <v>68769.359999999884</v>
      </c>
    </row>
    <row r="1001" spans="1:7" ht="33.75" x14ac:dyDescent="0.2">
      <c r="A1001" s="1">
        <v>43566</v>
      </c>
      <c r="B1001" s="1"/>
      <c r="C1001" s="2" t="s">
        <v>542</v>
      </c>
      <c r="D1001" s="1">
        <f t="shared" si="226"/>
        <v>43566</v>
      </c>
      <c r="F1001" s="6">
        <v>1589.26</v>
      </c>
      <c r="G1001" s="6">
        <f t="shared" si="227"/>
        <v>70358.619999999879</v>
      </c>
    </row>
    <row r="1002" spans="1:7" ht="33.75" x14ac:dyDescent="0.2">
      <c r="A1002" s="1">
        <v>43566</v>
      </c>
      <c r="B1002" s="1"/>
      <c r="C1002" s="2" t="s">
        <v>543</v>
      </c>
      <c r="D1002" s="1">
        <f t="shared" si="226"/>
        <v>43566</v>
      </c>
      <c r="F1002" s="6">
        <v>24953</v>
      </c>
      <c r="G1002" s="6">
        <f t="shared" si="227"/>
        <v>95311.619999999879</v>
      </c>
    </row>
    <row r="1003" spans="1:7" ht="33.75" x14ac:dyDescent="0.2">
      <c r="A1003" s="1">
        <v>43567</v>
      </c>
      <c r="B1003" s="1"/>
      <c r="C1003" s="2" t="s">
        <v>550</v>
      </c>
      <c r="D1003" s="1">
        <f t="shared" si="226"/>
        <v>43567</v>
      </c>
      <c r="F1003" s="6">
        <v>1417.91</v>
      </c>
      <c r="G1003" s="6">
        <f t="shared" si="227"/>
        <v>96729.529999999882</v>
      </c>
    </row>
    <row r="1004" spans="1:7" ht="33.75" x14ac:dyDescent="0.2">
      <c r="A1004" s="1">
        <v>43570</v>
      </c>
      <c r="B1004" s="1"/>
      <c r="C1004" s="2" t="s">
        <v>551</v>
      </c>
      <c r="D1004" s="1">
        <f t="shared" si="226"/>
        <v>43570</v>
      </c>
      <c r="F1004" s="6">
        <v>9756.1200000000008</v>
      </c>
      <c r="G1004" s="6">
        <f t="shared" si="227"/>
        <v>106485.64999999988</v>
      </c>
    </row>
    <row r="1005" spans="1:7" ht="33.75" x14ac:dyDescent="0.2">
      <c r="A1005" s="1">
        <v>43570</v>
      </c>
      <c r="B1005" s="1"/>
      <c r="C1005" s="2" t="s">
        <v>552</v>
      </c>
      <c r="D1005" s="1">
        <f t="shared" si="226"/>
        <v>43570</v>
      </c>
      <c r="F1005" s="6">
        <v>3310.12</v>
      </c>
      <c r="G1005" s="6">
        <f t="shared" si="227"/>
        <v>109795.76999999987</v>
      </c>
    </row>
    <row r="1006" spans="1:7" ht="33.75" x14ac:dyDescent="0.2">
      <c r="A1006" s="1">
        <v>43570</v>
      </c>
      <c r="B1006" s="1"/>
      <c r="C1006" s="4" t="s">
        <v>868</v>
      </c>
      <c r="D1006" s="1">
        <f t="shared" si="226"/>
        <v>43570</v>
      </c>
      <c r="E1006" s="6">
        <v>40000</v>
      </c>
      <c r="G1006" s="6">
        <f t="shared" si="227"/>
        <v>69795.769999999873</v>
      </c>
    </row>
    <row r="1007" spans="1:7" ht="45" x14ac:dyDescent="0.2">
      <c r="A1007" s="1">
        <v>43570</v>
      </c>
      <c r="B1007" s="1"/>
      <c r="C1007" s="4" t="s">
        <v>869</v>
      </c>
      <c r="D1007" s="1">
        <f t="shared" si="226"/>
        <v>43570</v>
      </c>
      <c r="E1007" s="6">
        <v>137.69999999999999</v>
      </c>
      <c r="G1007" s="6">
        <f t="shared" si="227"/>
        <v>69658.069999999876</v>
      </c>
    </row>
    <row r="1008" spans="1:7" ht="33.75" x14ac:dyDescent="0.2">
      <c r="A1008" s="1">
        <v>43571</v>
      </c>
      <c r="B1008" s="1"/>
      <c r="C1008" s="2" t="s">
        <v>555</v>
      </c>
      <c r="D1008" s="1">
        <f t="shared" si="226"/>
        <v>43571</v>
      </c>
      <c r="F1008" s="6">
        <v>14011.2</v>
      </c>
      <c r="G1008" s="6">
        <f t="shared" si="227"/>
        <v>83669.269999999873</v>
      </c>
    </row>
    <row r="1009" spans="1:7" ht="33.75" x14ac:dyDescent="0.2">
      <c r="A1009" s="1">
        <v>43571</v>
      </c>
      <c r="B1009" s="1"/>
      <c r="C1009" s="2" t="s">
        <v>556</v>
      </c>
      <c r="D1009" s="1">
        <f t="shared" si="226"/>
        <v>43571</v>
      </c>
      <c r="F1009" s="6">
        <v>4008.32</v>
      </c>
      <c r="G1009" s="6">
        <f t="shared" si="227"/>
        <v>87677.58999999988</v>
      </c>
    </row>
    <row r="1010" spans="1:7" ht="33.75" x14ac:dyDescent="0.2">
      <c r="A1010" s="1">
        <v>43571</v>
      </c>
      <c r="B1010" s="1"/>
      <c r="C1010" s="2" t="s">
        <v>557</v>
      </c>
      <c r="D1010" s="1">
        <f t="shared" si="226"/>
        <v>43571</v>
      </c>
      <c r="F1010" s="6">
        <v>9267.7000000000007</v>
      </c>
      <c r="G1010" s="6">
        <f t="shared" si="227"/>
        <v>96945.289999999877</v>
      </c>
    </row>
    <row r="1011" spans="1:7" ht="45" x14ac:dyDescent="0.2">
      <c r="A1011" s="1">
        <v>43571</v>
      </c>
      <c r="B1011" s="1"/>
      <c r="C1011" s="4" t="s">
        <v>867</v>
      </c>
      <c r="D1011" s="1">
        <f t="shared" si="226"/>
        <v>43571</v>
      </c>
      <c r="E1011" s="6">
        <v>12109</v>
      </c>
      <c r="G1011" s="6">
        <f t="shared" si="227"/>
        <v>84836.289999999877</v>
      </c>
    </row>
    <row r="1012" spans="1:7" ht="45" x14ac:dyDescent="0.2">
      <c r="A1012" s="1">
        <v>43571</v>
      </c>
      <c r="B1012" s="1"/>
      <c r="C1012" s="2" t="s">
        <v>560</v>
      </c>
      <c r="D1012" s="1">
        <f t="shared" si="226"/>
        <v>43571</v>
      </c>
      <c r="E1012" s="6">
        <v>118</v>
      </c>
      <c r="G1012" s="6">
        <f t="shared" si="227"/>
        <v>84718.289999999877</v>
      </c>
    </row>
    <row r="1013" spans="1:7" ht="33.75" x14ac:dyDescent="0.2">
      <c r="A1013" s="1">
        <v>43571</v>
      </c>
      <c r="B1013" s="1"/>
      <c r="C1013" s="2" t="s">
        <v>582</v>
      </c>
      <c r="D1013" s="1">
        <f t="shared" ref="D1013:D1076" si="228">A1013</f>
        <v>43571</v>
      </c>
      <c r="E1013" s="6">
        <v>10033</v>
      </c>
      <c r="G1013" s="6">
        <f t="shared" si="227"/>
        <v>74685.289999999877</v>
      </c>
    </row>
    <row r="1014" spans="1:7" ht="45" x14ac:dyDescent="0.2">
      <c r="A1014" s="1">
        <v>43571</v>
      </c>
      <c r="B1014" s="1"/>
      <c r="C1014" s="2" t="s">
        <v>583</v>
      </c>
      <c r="D1014" s="1">
        <f t="shared" si="228"/>
        <v>43571</v>
      </c>
      <c r="E1014" s="6">
        <v>115</v>
      </c>
      <c r="G1014" s="6">
        <f t="shared" si="227"/>
        <v>74570.289999999877</v>
      </c>
    </row>
    <row r="1015" spans="1:7" ht="33.75" x14ac:dyDescent="0.2">
      <c r="A1015" s="1">
        <v>43571</v>
      </c>
      <c r="B1015" s="1"/>
      <c r="C1015" s="2" t="s">
        <v>563</v>
      </c>
      <c r="D1015" s="1">
        <f t="shared" si="228"/>
        <v>43571</v>
      </c>
      <c r="F1015" s="6">
        <v>7054.53</v>
      </c>
      <c r="G1015" s="6">
        <f t="shared" si="227"/>
        <v>81624.819999999876</v>
      </c>
    </row>
    <row r="1016" spans="1:7" ht="33.75" x14ac:dyDescent="0.2">
      <c r="A1016" s="1">
        <v>43573</v>
      </c>
      <c r="B1016" s="1"/>
      <c r="C1016" s="2" t="s">
        <v>564</v>
      </c>
      <c r="D1016" s="1">
        <f t="shared" si="228"/>
        <v>43573</v>
      </c>
      <c r="F1016" s="6">
        <v>21106.67</v>
      </c>
      <c r="G1016" s="6">
        <f t="shared" si="227"/>
        <v>102731.48999999987</v>
      </c>
    </row>
    <row r="1017" spans="1:7" ht="33.75" x14ac:dyDescent="0.2">
      <c r="A1017" s="1">
        <v>43574</v>
      </c>
      <c r="B1017" s="1"/>
      <c r="C1017" s="2" t="s">
        <v>565</v>
      </c>
      <c r="D1017" s="1">
        <f t="shared" si="228"/>
        <v>43574</v>
      </c>
      <c r="F1017" s="6">
        <v>18006.64</v>
      </c>
      <c r="G1017" s="6">
        <f t="shared" si="227"/>
        <v>120738.12999999987</v>
      </c>
    </row>
    <row r="1018" spans="1:7" ht="33.75" x14ac:dyDescent="0.2">
      <c r="A1018" s="1">
        <v>43574</v>
      </c>
      <c r="B1018" s="1"/>
      <c r="C1018" s="2" t="s">
        <v>566</v>
      </c>
      <c r="D1018" s="1">
        <f t="shared" si="228"/>
        <v>43574</v>
      </c>
      <c r="F1018" s="6">
        <v>1140.8499999999999</v>
      </c>
      <c r="G1018" s="6">
        <f t="shared" si="227"/>
        <v>121878.97999999988</v>
      </c>
    </row>
    <row r="1019" spans="1:7" ht="33.75" x14ac:dyDescent="0.2">
      <c r="A1019" s="1">
        <v>43577</v>
      </c>
      <c r="B1019" s="1"/>
      <c r="C1019" s="2" t="s">
        <v>567</v>
      </c>
      <c r="D1019" s="1">
        <f t="shared" si="228"/>
        <v>43577</v>
      </c>
      <c r="F1019" s="6">
        <v>1715.87</v>
      </c>
      <c r="G1019" s="6">
        <f t="shared" si="227"/>
        <v>123594.84999999987</v>
      </c>
    </row>
    <row r="1020" spans="1:7" ht="33.75" x14ac:dyDescent="0.2">
      <c r="A1020" s="1">
        <v>43577</v>
      </c>
      <c r="B1020" s="1"/>
      <c r="C1020" s="2" t="s">
        <v>568</v>
      </c>
      <c r="D1020" s="1">
        <f t="shared" si="228"/>
        <v>43577</v>
      </c>
      <c r="F1020" s="6">
        <v>2267.63</v>
      </c>
      <c r="G1020" s="6">
        <f t="shared" si="227"/>
        <v>125862.47999999988</v>
      </c>
    </row>
    <row r="1021" spans="1:7" ht="22.5" x14ac:dyDescent="0.2">
      <c r="A1021" s="1">
        <v>43587</v>
      </c>
      <c r="B1021" s="1"/>
      <c r="C1021" s="2" t="s">
        <v>571</v>
      </c>
      <c r="D1021" s="1">
        <f t="shared" si="228"/>
        <v>43587</v>
      </c>
      <c r="E1021" s="6">
        <v>195</v>
      </c>
      <c r="G1021" s="6">
        <f t="shared" si="227"/>
        <v>125667.47999999988</v>
      </c>
    </row>
    <row r="1022" spans="1:7" ht="22.5" x14ac:dyDescent="0.2">
      <c r="A1022" s="1">
        <v>43587</v>
      </c>
      <c r="B1022" s="1"/>
      <c r="C1022" s="5" t="s">
        <v>894</v>
      </c>
      <c r="D1022" s="1">
        <f t="shared" si="228"/>
        <v>43587</v>
      </c>
      <c r="E1022" s="6">
        <v>500</v>
      </c>
      <c r="G1022" s="6">
        <f t="shared" si="227"/>
        <v>125167.47999999988</v>
      </c>
    </row>
    <row r="1023" spans="1:7" ht="33.75" x14ac:dyDescent="0.2">
      <c r="A1023" s="1">
        <v>43587</v>
      </c>
      <c r="B1023" s="1"/>
      <c r="C1023" s="2" t="s">
        <v>569</v>
      </c>
      <c r="D1023" s="1">
        <f t="shared" si="228"/>
        <v>43587</v>
      </c>
      <c r="F1023" s="6">
        <v>4980.2299999999996</v>
      </c>
      <c r="G1023" s="6">
        <f t="shared" si="227"/>
        <v>130147.70999999988</v>
      </c>
    </row>
    <row r="1024" spans="1:7" ht="33.75" x14ac:dyDescent="0.2">
      <c r="A1024" s="1">
        <v>43587</v>
      </c>
      <c r="B1024" s="1"/>
      <c r="C1024" s="2" t="s">
        <v>570</v>
      </c>
      <c r="D1024" s="1">
        <f t="shared" si="228"/>
        <v>43587</v>
      </c>
      <c r="F1024" s="6">
        <v>2267.6799999999998</v>
      </c>
      <c r="G1024" s="6">
        <f t="shared" si="227"/>
        <v>132415.38999999987</v>
      </c>
    </row>
    <row r="1025" spans="1:7" ht="33.75" x14ac:dyDescent="0.2">
      <c r="A1025" s="1">
        <v>43587</v>
      </c>
      <c r="B1025" s="1"/>
      <c r="C1025" s="4" t="s">
        <v>870</v>
      </c>
      <c r="D1025" s="1">
        <f t="shared" si="228"/>
        <v>43587</v>
      </c>
      <c r="F1025" s="6">
        <v>1018.27</v>
      </c>
      <c r="G1025" s="6">
        <f t="shared" si="227"/>
        <v>133433.65999999986</v>
      </c>
    </row>
    <row r="1026" spans="1:7" ht="33.75" x14ac:dyDescent="0.2">
      <c r="A1026" s="1">
        <v>43587</v>
      </c>
      <c r="B1026" s="1"/>
      <c r="C1026" s="4" t="s">
        <v>871</v>
      </c>
      <c r="D1026" s="1">
        <f t="shared" si="228"/>
        <v>43587</v>
      </c>
      <c r="F1026" s="6">
        <v>10000</v>
      </c>
      <c r="G1026" s="6">
        <f t="shared" si="227"/>
        <v>143433.65999999986</v>
      </c>
    </row>
    <row r="1027" spans="1:7" ht="33.75" x14ac:dyDescent="0.2">
      <c r="A1027" s="1">
        <v>43587</v>
      </c>
      <c r="B1027" s="1"/>
      <c r="C1027" s="2" t="s">
        <v>580</v>
      </c>
      <c r="D1027" s="1">
        <f t="shared" si="228"/>
        <v>43587</v>
      </c>
      <c r="E1027" s="6">
        <v>16955.41</v>
      </c>
      <c r="G1027" s="6">
        <f t="shared" si="227"/>
        <v>126478.24999999985</v>
      </c>
    </row>
    <row r="1028" spans="1:7" ht="45" x14ac:dyDescent="0.2">
      <c r="A1028" s="1">
        <v>43587</v>
      </c>
      <c r="B1028" s="1"/>
      <c r="C1028" s="2" t="s">
        <v>581</v>
      </c>
      <c r="D1028" s="1">
        <f t="shared" si="228"/>
        <v>43587</v>
      </c>
      <c r="E1028" s="6">
        <v>126</v>
      </c>
      <c r="G1028" s="6">
        <f t="shared" si="227"/>
        <v>126352.24999999985</v>
      </c>
    </row>
    <row r="1029" spans="1:7" ht="33.75" x14ac:dyDescent="0.2">
      <c r="A1029" s="1">
        <v>43591</v>
      </c>
      <c r="B1029" s="1"/>
      <c r="C1029" s="2" t="s">
        <v>572</v>
      </c>
      <c r="D1029" s="1">
        <f t="shared" si="228"/>
        <v>43591</v>
      </c>
      <c r="F1029" s="6">
        <v>2463.52</v>
      </c>
      <c r="G1029" s="6">
        <f t="shared" si="227"/>
        <v>128815.76999999986</v>
      </c>
    </row>
    <row r="1030" spans="1:7" ht="33.75" x14ac:dyDescent="0.2">
      <c r="A1030" s="1">
        <v>43591</v>
      </c>
      <c r="B1030" s="1"/>
      <c r="C1030" s="2" t="s">
        <v>573</v>
      </c>
      <c r="D1030" s="1">
        <f t="shared" si="228"/>
        <v>43591</v>
      </c>
      <c r="F1030" s="6">
        <v>2242.65</v>
      </c>
      <c r="G1030" s="6">
        <f t="shared" si="227"/>
        <v>131058.41999999985</v>
      </c>
    </row>
    <row r="1031" spans="1:7" ht="33.75" x14ac:dyDescent="0.2">
      <c r="A1031" s="1">
        <v>43591</v>
      </c>
      <c r="B1031" s="1"/>
      <c r="C1031" s="2" t="s">
        <v>574</v>
      </c>
      <c r="D1031" s="1">
        <f t="shared" si="228"/>
        <v>43591</v>
      </c>
      <c r="F1031" s="6">
        <v>2408.4499999999998</v>
      </c>
      <c r="G1031" s="6">
        <f t="shared" si="227"/>
        <v>133466.86999999985</v>
      </c>
    </row>
    <row r="1032" spans="1:7" ht="22.5" x14ac:dyDescent="0.2">
      <c r="A1032" s="1">
        <v>43591</v>
      </c>
      <c r="B1032" s="1"/>
      <c r="C1032" s="2" t="s">
        <v>575</v>
      </c>
      <c r="D1032" s="1">
        <f t="shared" si="228"/>
        <v>43591</v>
      </c>
      <c r="F1032" s="6">
        <v>215.8</v>
      </c>
      <c r="G1032" s="6">
        <f t="shared" si="227"/>
        <v>133682.66999999984</v>
      </c>
    </row>
    <row r="1033" spans="1:7" ht="33.75" x14ac:dyDescent="0.2">
      <c r="A1033" s="1">
        <v>43591</v>
      </c>
      <c r="B1033" s="1"/>
      <c r="C1033" s="2" t="s">
        <v>576</v>
      </c>
      <c r="D1033" s="1">
        <f t="shared" si="228"/>
        <v>43591</v>
      </c>
      <c r="F1033" s="6">
        <v>2358.4899999999998</v>
      </c>
      <c r="G1033" s="6">
        <f t="shared" si="227"/>
        <v>136041.15999999983</v>
      </c>
    </row>
    <row r="1034" spans="1:7" ht="33.75" x14ac:dyDescent="0.2">
      <c r="A1034" s="1">
        <v>43591</v>
      </c>
      <c r="B1034" s="1"/>
      <c r="C1034" s="2" t="s">
        <v>577</v>
      </c>
      <c r="D1034" s="1">
        <f t="shared" si="228"/>
        <v>43591</v>
      </c>
      <c r="F1034" s="6">
        <v>2614.77</v>
      </c>
      <c r="G1034" s="6">
        <f t="shared" si="227"/>
        <v>138655.92999999982</v>
      </c>
    </row>
    <row r="1035" spans="1:7" ht="33.75" x14ac:dyDescent="0.2">
      <c r="A1035" s="1">
        <v>43591</v>
      </c>
      <c r="B1035" s="1"/>
      <c r="C1035" s="2" t="s">
        <v>578</v>
      </c>
      <c r="D1035" s="1">
        <f t="shared" si="228"/>
        <v>43591</v>
      </c>
      <c r="F1035" s="6">
        <v>6560.77</v>
      </c>
      <c r="G1035" s="6">
        <f t="shared" si="227"/>
        <v>145216.69999999981</v>
      </c>
    </row>
    <row r="1036" spans="1:7" ht="33.75" x14ac:dyDescent="0.2">
      <c r="A1036" s="1">
        <v>43591</v>
      </c>
      <c r="B1036" s="1"/>
      <c r="C1036" s="2" t="s">
        <v>586</v>
      </c>
      <c r="D1036" s="1">
        <f t="shared" si="228"/>
        <v>43591</v>
      </c>
      <c r="E1036" s="6">
        <v>34200</v>
      </c>
      <c r="G1036" s="6">
        <f t="shared" si="227"/>
        <v>111016.69999999981</v>
      </c>
    </row>
    <row r="1037" spans="1:7" ht="45" x14ac:dyDescent="0.2">
      <c r="A1037" s="1">
        <v>43591</v>
      </c>
      <c r="B1037" s="1"/>
      <c r="C1037" s="2" t="s">
        <v>587</v>
      </c>
      <c r="D1037" s="1">
        <f t="shared" si="228"/>
        <v>43591</v>
      </c>
      <c r="E1037" s="6">
        <v>144.11000000000001</v>
      </c>
      <c r="G1037" s="6">
        <f t="shared" si="227"/>
        <v>110872.58999999981</v>
      </c>
    </row>
    <row r="1038" spans="1:7" ht="33.75" x14ac:dyDescent="0.2">
      <c r="A1038" s="1">
        <v>43592</v>
      </c>
      <c r="B1038" s="1"/>
      <c r="C1038" s="2" t="s">
        <v>579</v>
      </c>
      <c r="D1038" s="1">
        <f t="shared" si="228"/>
        <v>43592</v>
      </c>
      <c r="F1038" s="6">
        <v>2054.67</v>
      </c>
      <c r="G1038" s="6">
        <f t="shared" ref="G1038:G1101" si="229">G1037-E1038+F1038</f>
        <v>112927.25999999981</v>
      </c>
    </row>
    <row r="1039" spans="1:7" ht="33.75" x14ac:dyDescent="0.2">
      <c r="A1039" s="1">
        <v>43592</v>
      </c>
      <c r="B1039" s="1"/>
      <c r="C1039" s="2" t="s">
        <v>584</v>
      </c>
      <c r="D1039" s="1">
        <f t="shared" si="228"/>
        <v>43592</v>
      </c>
      <c r="F1039" s="6">
        <v>3218.62</v>
      </c>
      <c r="G1039" s="6">
        <f t="shared" si="229"/>
        <v>116145.8799999998</v>
      </c>
    </row>
    <row r="1040" spans="1:7" ht="33.75" x14ac:dyDescent="0.2">
      <c r="A1040" s="1">
        <v>43593</v>
      </c>
      <c r="B1040" s="1"/>
      <c r="C1040" s="2" t="s">
        <v>585</v>
      </c>
      <c r="D1040" s="1">
        <f t="shared" si="228"/>
        <v>43593</v>
      </c>
      <c r="F1040" s="6">
        <v>4554.2</v>
      </c>
      <c r="G1040" s="6">
        <f t="shared" si="229"/>
        <v>120700.0799999998</v>
      </c>
    </row>
    <row r="1041" spans="1:7" ht="33.75" x14ac:dyDescent="0.2">
      <c r="A1041" s="1">
        <v>43593</v>
      </c>
      <c r="B1041" s="1"/>
      <c r="C1041" s="2" t="s">
        <v>588</v>
      </c>
      <c r="D1041" s="1">
        <f t="shared" si="228"/>
        <v>43593</v>
      </c>
      <c r="E1041" s="6">
        <v>3000</v>
      </c>
      <c r="G1041" s="6">
        <f t="shared" si="229"/>
        <v>117700.0799999998</v>
      </c>
    </row>
    <row r="1042" spans="1:7" ht="45" x14ac:dyDescent="0.2">
      <c r="A1042" s="1">
        <v>43593</v>
      </c>
      <c r="B1042" s="1"/>
      <c r="C1042" s="2" t="s">
        <v>589</v>
      </c>
      <c r="D1042" s="1">
        <f t="shared" si="228"/>
        <v>43593</v>
      </c>
      <c r="E1042" s="6">
        <v>80</v>
      </c>
      <c r="G1042" s="6">
        <f t="shared" si="229"/>
        <v>117620.0799999998</v>
      </c>
    </row>
    <row r="1043" spans="1:7" ht="45" x14ac:dyDescent="0.2">
      <c r="A1043" s="1">
        <v>43593</v>
      </c>
      <c r="B1043" s="1"/>
      <c r="C1043" s="2" t="s">
        <v>590</v>
      </c>
      <c r="D1043" s="1">
        <f t="shared" si="228"/>
        <v>43593</v>
      </c>
      <c r="E1043" s="6">
        <v>571.51</v>
      </c>
      <c r="G1043" s="6">
        <f t="shared" si="229"/>
        <v>117048.5699999998</v>
      </c>
    </row>
    <row r="1044" spans="1:7" ht="45" x14ac:dyDescent="0.2">
      <c r="A1044" s="1">
        <v>43593</v>
      </c>
      <c r="B1044" s="1"/>
      <c r="C1044" s="2" t="s">
        <v>591</v>
      </c>
      <c r="D1044" s="1">
        <f t="shared" si="228"/>
        <v>43593</v>
      </c>
      <c r="E1044" s="6">
        <v>60</v>
      </c>
      <c r="G1044" s="6">
        <f t="shared" si="229"/>
        <v>116988.5699999998</v>
      </c>
    </row>
    <row r="1045" spans="1:7" ht="45" x14ac:dyDescent="0.2">
      <c r="A1045" s="1">
        <v>43593</v>
      </c>
      <c r="B1045" s="1"/>
      <c r="C1045" s="2" t="s">
        <v>592</v>
      </c>
      <c r="D1045" s="1">
        <f t="shared" si="228"/>
        <v>43593</v>
      </c>
      <c r="E1045" s="6">
        <v>5000.43</v>
      </c>
      <c r="G1045" s="6">
        <f t="shared" si="229"/>
        <v>111988.13999999981</v>
      </c>
    </row>
    <row r="1046" spans="1:7" ht="45" x14ac:dyDescent="0.2">
      <c r="A1046" s="1">
        <v>43593</v>
      </c>
      <c r="B1046" s="1"/>
      <c r="C1046" s="2" t="s">
        <v>593</v>
      </c>
      <c r="D1046" s="1">
        <f t="shared" si="228"/>
        <v>43593</v>
      </c>
      <c r="E1046" s="6">
        <v>80</v>
      </c>
      <c r="G1046" s="6">
        <f t="shared" si="229"/>
        <v>111908.13999999981</v>
      </c>
    </row>
    <row r="1047" spans="1:7" ht="45" x14ac:dyDescent="0.2">
      <c r="A1047" s="1">
        <v>43593</v>
      </c>
      <c r="B1047" s="1"/>
      <c r="C1047" s="2" t="s">
        <v>594</v>
      </c>
      <c r="D1047" s="1">
        <f t="shared" si="228"/>
        <v>43593</v>
      </c>
      <c r="E1047" s="6">
        <v>5000</v>
      </c>
      <c r="G1047" s="6">
        <f t="shared" si="229"/>
        <v>106908.13999999981</v>
      </c>
    </row>
    <row r="1048" spans="1:7" ht="45" x14ac:dyDescent="0.2">
      <c r="A1048" s="1">
        <v>43593</v>
      </c>
      <c r="B1048" s="1"/>
      <c r="C1048" s="4" t="s">
        <v>880</v>
      </c>
      <c r="D1048" s="1">
        <f t="shared" si="228"/>
        <v>43593</v>
      </c>
      <c r="E1048" s="6">
        <v>80</v>
      </c>
      <c r="G1048" s="6">
        <f t="shared" si="229"/>
        <v>106828.13999999981</v>
      </c>
    </row>
    <row r="1049" spans="1:7" ht="33.75" x14ac:dyDescent="0.2">
      <c r="A1049" s="1">
        <v>43593</v>
      </c>
      <c r="B1049" s="1"/>
      <c r="C1049" s="4" t="s">
        <v>881</v>
      </c>
      <c r="D1049" s="1">
        <f t="shared" si="228"/>
        <v>43593</v>
      </c>
      <c r="E1049" s="6">
        <v>6660</v>
      </c>
      <c r="G1049" s="6">
        <f t="shared" si="229"/>
        <v>100168.13999999981</v>
      </c>
    </row>
    <row r="1050" spans="1:7" ht="45" x14ac:dyDescent="0.2">
      <c r="A1050" s="1">
        <v>43593</v>
      </c>
      <c r="C1050" s="4" t="s">
        <v>1333</v>
      </c>
      <c r="D1050" s="1">
        <f t="shared" si="228"/>
        <v>43593</v>
      </c>
      <c r="E1050" s="6">
        <v>85</v>
      </c>
      <c r="G1050" s="6">
        <f t="shared" si="229"/>
        <v>100083.13999999981</v>
      </c>
    </row>
    <row r="1051" spans="1:7" ht="33.75" x14ac:dyDescent="0.2">
      <c r="A1051" s="1">
        <v>43593</v>
      </c>
      <c r="B1051" s="1"/>
      <c r="C1051" s="4" t="s">
        <v>1332</v>
      </c>
      <c r="D1051" s="1">
        <f t="shared" si="228"/>
        <v>43593</v>
      </c>
      <c r="F1051" s="6">
        <f>6660+85</f>
        <v>6745</v>
      </c>
      <c r="G1051" s="6">
        <f t="shared" si="229"/>
        <v>106828.13999999981</v>
      </c>
    </row>
    <row r="1052" spans="1:7" ht="33.75" x14ac:dyDescent="0.2">
      <c r="A1052" s="1">
        <v>43595</v>
      </c>
      <c r="B1052" s="1"/>
      <c r="C1052" s="2" t="s">
        <v>595</v>
      </c>
      <c r="D1052" s="1">
        <f t="shared" si="228"/>
        <v>43595</v>
      </c>
      <c r="F1052" s="6">
        <v>22570.86</v>
      </c>
      <c r="G1052" s="6">
        <f t="shared" si="229"/>
        <v>129398.99999999981</v>
      </c>
    </row>
    <row r="1053" spans="1:7" ht="33.75" x14ac:dyDescent="0.2">
      <c r="A1053" s="1">
        <v>43598</v>
      </c>
      <c r="B1053" s="1"/>
      <c r="C1053" s="2" t="s">
        <v>596</v>
      </c>
      <c r="D1053" s="1">
        <f t="shared" si="228"/>
        <v>43598</v>
      </c>
      <c r="F1053" s="6">
        <v>19209.64</v>
      </c>
      <c r="G1053" s="6">
        <f t="shared" si="229"/>
        <v>148608.63999999981</v>
      </c>
    </row>
    <row r="1054" spans="1:7" ht="33.75" x14ac:dyDescent="0.2">
      <c r="A1054" s="1">
        <v>43598</v>
      </c>
      <c r="B1054" s="1"/>
      <c r="C1054" s="2" t="s">
        <v>597</v>
      </c>
      <c r="D1054" s="1">
        <f t="shared" si="228"/>
        <v>43598</v>
      </c>
      <c r="F1054" s="6">
        <v>9818.4699999999993</v>
      </c>
      <c r="G1054" s="6">
        <f t="shared" si="229"/>
        <v>158427.10999999981</v>
      </c>
    </row>
    <row r="1055" spans="1:7" ht="33.75" x14ac:dyDescent="0.2">
      <c r="A1055" s="1">
        <v>43598</v>
      </c>
      <c r="B1055" s="1"/>
      <c r="C1055" s="4" t="s">
        <v>1334</v>
      </c>
      <c r="D1055" s="1">
        <f t="shared" si="228"/>
        <v>43598</v>
      </c>
      <c r="F1055" s="6">
        <v>40137.699999999997</v>
      </c>
      <c r="G1055" s="6">
        <f t="shared" si="229"/>
        <v>198564.80999999982</v>
      </c>
    </row>
    <row r="1056" spans="1:7" ht="45" x14ac:dyDescent="0.2">
      <c r="A1056" s="1">
        <v>43598</v>
      </c>
      <c r="B1056" s="1"/>
      <c r="C1056" s="2" t="s">
        <v>598</v>
      </c>
      <c r="D1056" s="1">
        <f t="shared" si="228"/>
        <v>43598</v>
      </c>
      <c r="E1056" s="6">
        <v>40000</v>
      </c>
      <c r="G1056" s="6">
        <f t="shared" si="229"/>
        <v>158564.80999999982</v>
      </c>
    </row>
    <row r="1057" spans="1:7" ht="45" x14ac:dyDescent="0.2">
      <c r="A1057" s="1">
        <v>43598</v>
      </c>
      <c r="B1057" s="1"/>
      <c r="C1057" s="2" t="s">
        <v>599</v>
      </c>
      <c r="D1057" s="1">
        <f t="shared" si="228"/>
        <v>43598</v>
      </c>
      <c r="E1057" s="6">
        <v>138.47</v>
      </c>
      <c r="G1057" s="6">
        <f t="shared" si="229"/>
        <v>158426.33999999982</v>
      </c>
    </row>
    <row r="1058" spans="1:7" ht="33.75" x14ac:dyDescent="0.2">
      <c r="A1058" s="1">
        <v>43598</v>
      </c>
      <c r="B1058" s="1"/>
      <c r="C1058" s="2" t="s">
        <v>600</v>
      </c>
      <c r="D1058" s="1">
        <f t="shared" si="228"/>
        <v>43598</v>
      </c>
      <c r="F1058" s="6">
        <v>9200.51</v>
      </c>
      <c r="G1058" s="6">
        <f t="shared" si="229"/>
        <v>167626.84999999983</v>
      </c>
    </row>
    <row r="1059" spans="1:7" ht="22.5" x14ac:dyDescent="0.2">
      <c r="A1059" s="1">
        <v>43598</v>
      </c>
      <c r="B1059" s="1"/>
      <c r="C1059" s="2" t="s">
        <v>601</v>
      </c>
      <c r="D1059" s="1">
        <f t="shared" si="228"/>
        <v>43598</v>
      </c>
      <c r="E1059" s="6">
        <v>8000</v>
      </c>
      <c r="G1059" s="6">
        <f t="shared" si="229"/>
        <v>159626.84999999983</v>
      </c>
    </row>
    <row r="1060" spans="1:7" ht="45" x14ac:dyDescent="0.2">
      <c r="A1060" s="1">
        <v>43598</v>
      </c>
      <c r="B1060" s="1"/>
      <c r="C1060" s="2" t="s">
        <v>602</v>
      </c>
      <c r="D1060" s="1">
        <f t="shared" si="228"/>
        <v>43598</v>
      </c>
      <c r="E1060" s="6">
        <v>98</v>
      </c>
      <c r="G1060" s="6">
        <f t="shared" si="229"/>
        <v>159528.84999999983</v>
      </c>
    </row>
    <row r="1061" spans="1:7" ht="33.75" x14ac:dyDescent="0.2">
      <c r="A1061" s="1">
        <v>43599</v>
      </c>
      <c r="B1061" s="1"/>
      <c r="C1061" s="2" t="s">
        <v>603</v>
      </c>
      <c r="D1061" s="1">
        <f t="shared" si="228"/>
        <v>43599</v>
      </c>
      <c r="F1061" s="6">
        <v>2167.29</v>
      </c>
      <c r="G1061" s="6">
        <f t="shared" si="229"/>
        <v>161696.13999999984</v>
      </c>
    </row>
    <row r="1062" spans="1:7" ht="33.75" x14ac:dyDescent="0.2">
      <c r="A1062" s="1">
        <v>43599</v>
      </c>
      <c r="B1062" s="1"/>
      <c r="C1062" s="2" t="s">
        <v>604</v>
      </c>
      <c r="D1062" s="1">
        <f t="shared" si="228"/>
        <v>43599</v>
      </c>
      <c r="F1062" s="6">
        <v>3839.2</v>
      </c>
      <c r="G1062" s="6">
        <f t="shared" si="229"/>
        <v>165535.33999999985</v>
      </c>
    </row>
    <row r="1063" spans="1:7" ht="22.5" x14ac:dyDescent="0.2">
      <c r="A1063" s="1">
        <v>43599</v>
      </c>
      <c r="B1063" s="1"/>
      <c r="C1063" s="4" t="s">
        <v>883</v>
      </c>
      <c r="D1063" s="1">
        <f t="shared" si="228"/>
        <v>43599</v>
      </c>
      <c r="E1063" s="6">
        <v>30000</v>
      </c>
      <c r="G1063" s="6">
        <f t="shared" si="229"/>
        <v>135535.33999999985</v>
      </c>
    </row>
    <row r="1064" spans="1:7" ht="45" x14ac:dyDescent="0.2">
      <c r="A1064" s="1">
        <v>43599</v>
      </c>
      <c r="B1064" s="1"/>
      <c r="C1064" s="2" t="s">
        <v>605</v>
      </c>
      <c r="D1064" s="1">
        <f t="shared" si="228"/>
        <v>43599</v>
      </c>
      <c r="E1064" s="6">
        <v>128.88</v>
      </c>
      <c r="G1064" s="6">
        <f t="shared" si="229"/>
        <v>135406.45999999985</v>
      </c>
    </row>
    <row r="1065" spans="1:7" ht="33.75" x14ac:dyDescent="0.2">
      <c r="A1065" s="1">
        <v>43599</v>
      </c>
      <c r="B1065" s="1"/>
      <c r="C1065" s="4" t="s">
        <v>873</v>
      </c>
      <c r="D1065" s="1">
        <f t="shared" si="228"/>
        <v>43599</v>
      </c>
      <c r="F1065" s="6">
        <v>10000</v>
      </c>
      <c r="G1065" s="6">
        <f t="shared" si="229"/>
        <v>145406.45999999985</v>
      </c>
    </row>
    <row r="1066" spans="1:7" ht="33.75" x14ac:dyDescent="0.2">
      <c r="A1066" s="1">
        <v>43600</v>
      </c>
      <c r="B1066" s="1"/>
      <c r="C1066" s="4" t="s">
        <v>885</v>
      </c>
      <c r="D1066" s="1">
        <f t="shared" si="228"/>
        <v>43600</v>
      </c>
      <c r="E1066" s="6">
        <v>10998.39</v>
      </c>
      <c r="G1066" s="6">
        <f t="shared" si="229"/>
        <v>134408.06999999983</v>
      </c>
    </row>
    <row r="1067" spans="1:7" ht="45" x14ac:dyDescent="0.2">
      <c r="A1067" s="1">
        <v>43600</v>
      </c>
      <c r="B1067" s="1"/>
      <c r="C1067" s="4" t="s">
        <v>886</v>
      </c>
      <c r="D1067" s="1">
        <f t="shared" si="228"/>
        <v>43600</v>
      </c>
      <c r="E1067" s="6">
        <v>116.8</v>
      </c>
      <c r="G1067" s="6">
        <f t="shared" si="229"/>
        <v>134291.26999999984</v>
      </c>
    </row>
    <row r="1068" spans="1:7" ht="22.5" x14ac:dyDescent="0.2">
      <c r="A1068" s="1">
        <v>43600</v>
      </c>
      <c r="B1068" s="1"/>
      <c r="C1068" s="4" t="s">
        <v>887</v>
      </c>
      <c r="D1068" s="1">
        <f t="shared" si="228"/>
        <v>43600</v>
      </c>
      <c r="E1068" s="6">
        <v>11486.56</v>
      </c>
      <c r="G1068" s="6">
        <f t="shared" si="229"/>
        <v>122804.70999999985</v>
      </c>
    </row>
    <row r="1069" spans="1:7" ht="45" x14ac:dyDescent="0.2">
      <c r="A1069" s="1">
        <v>43600</v>
      </c>
      <c r="B1069" s="1"/>
      <c r="C1069" s="4" t="s">
        <v>888</v>
      </c>
      <c r="D1069" s="1">
        <f t="shared" si="228"/>
        <v>43600</v>
      </c>
      <c r="E1069" s="6">
        <v>116.8</v>
      </c>
      <c r="G1069" s="6">
        <f t="shared" si="229"/>
        <v>122687.90999999984</v>
      </c>
    </row>
    <row r="1070" spans="1:7" ht="45" x14ac:dyDescent="0.2">
      <c r="A1070" s="1">
        <v>43600</v>
      </c>
      <c r="B1070" s="1"/>
      <c r="C1070" s="4" t="s">
        <v>884</v>
      </c>
      <c r="D1070" s="1">
        <f t="shared" si="228"/>
        <v>43600</v>
      </c>
      <c r="E1070" s="6">
        <v>40000</v>
      </c>
      <c r="G1070" s="6">
        <f t="shared" si="229"/>
        <v>82687.909999999843</v>
      </c>
    </row>
    <row r="1071" spans="1:7" ht="45" x14ac:dyDescent="0.2">
      <c r="A1071" s="1">
        <v>43600</v>
      </c>
      <c r="B1071" s="1"/>
      <c r="C1071" s="2" t="s">
        <v>615</v>
      </c>
      <c r="D1071" s="1">
        <f t="shared" si="228"/>
        <v>43600</v>
      </c>
      <c r="E1071" s="6">
        <v>138.76</v>
      </c>
      <c r="G1071" s="6">
        <f t="shared" si="229"/>
        <v>82549.149999999849</v>
      </c>
    </row>
    <row r="1072" spans="1:7" ht="22.5" x14ac:dyDescent="0.2">
      <c r="A1072" s="1">
        <v>43601</v>
      </c>
      <c r="B1072" s="1"/>
      <c r="C1072" s="4" t="s">
        <v>872</v>
      </c>
      <c r="D1072" s="1">
        <f t="shared" si="228"/>
        <v>43601</v>
      </c>
      <c r="F1072" s="6">
        <v>896.18</v>
      </c>
      <c r="G1072" s="6">
        <f t="shared" si="229"/>
        <v>83445.329999999842</v>
      </c>
    </row>
    <row r="1073" spans="1:7" ht="33.75" x14ac:dyDescent="0.2">
      <c r="A1073" s="1">
        <v>43601</v>
      </c>
      <c r="B1073" s="1"/>
      <c r="C1073" s="2" t="s">
        <v>606</v>
      </c>
      <c r="D1073" s="1">
        <f t="shared" si="228"/>
        <v>43601</v>
      </c>
      <c r="F1073" s="6">
        <v>6410.29</v>
      </c>
      <c r="G1073" s="6">
        <f t="shared" si="229"/>
        <v>89855.619999999835</v>
      </c>
    </row>
    <row r="1074" spans="1:7" ht="33.75" x14ac:dyDescent="0.2">
      <c r="A1074" s="1">
        <v>43602</v>
      </c>
      <c r="B1074" s="1"/>
      <c r="C1074" s="2" t="s">
        <v>607</v>
      </c>
      <c r="D1074" s="1">
        <f t="shared" si="228"/>
        <v>43602</v>
      </c>
      <c r="F1074" s="6">
        <v>1862.99</v>
      </c>
      <c r="G1074" s="6">
        <f t="shared" si="229"/>
        <v>91718.609999999841</v>
      </c>
    </row>
    <row r="1075" spans="1:7" ht="33.75" x14ac:dyDescent="0.2">
      <c r="A1075" s="1">
        <v>43602</v>
      </c>
      <c r="B1075" s="1"/>
      <c r="C1075" s="2" t="s">
        <v>608</v>
      </c>
      <c r="D1075" s="1">
        <f t="shared" si="228"/>
        <v>43602</v>
      </c>
      <c r="E1075" s="6">
        <v>1129.6500000000001</v>
      </c>
      <c r="G1075" s="6">
        <f t="shared" si="229"/>
        <v>90588.959999999846</v>
      </c>
    </row>
    <row r="1076" spans="1:7" ht="45" x14ac:dyDescent="0.2">
      <c r="A1076" s="1">
        <v>43602</v>
      </c>
      <c r="B1076" s="1"/>
      <c r="C1076" s="2" t="s">
        <v>609</v>
      </c>
      <c r="D1076" s="1">
        <f t="shared" si="228"/>
        <v>43602</v>
      </c>
      <c r="E1076" s="6">
        <v>80</v>
      </c>
      <c r="G1076" s="6">
        <f t="shared" si="229"/>
        <v>90508.959999999846</v>
      </c>
    </row>
    <row r="1077" spans="1:7" ht="33.75" x14ac:dyDescent="0.2">
      <c r="A1077" s="1">
        <v>43602</v>
      </c>
      <c r="B1077" s="1"/>
      <c r="C1077" s="4" t="s">
        <v>875</v>
      </c>
      <c r="D1077" s="1">
        <f t="shared" ref="D1077" si="230">A1077</f>
        <v>43602</v>
      </c>
      <c r="F1077" s="6">
        <v>10000</v>
      </c>
      <c r="G1077" s="6">
        <f t="shared" si="229"/>
        <v>100508.95999999985</v>
      </c>
    </row>
    <row r="1078" spans="1:7" ht="22.5" x14ac:dyDescent="0.2">
      <c r="A1078" s="1">
        <v>43602</v>
      </c>
      <c r="B1078" s="1"/>
      <c r="C1078" s="4" t="s">
        <v>889</v>
      </c>
      <c r="D1078" s="1">
        <f t="shared" ref="D1078:D1141" si="231">A1078</f>
        <v>43602</v>
      </c>
      <c r="E1078" s="6">
        <v>30000</v>
      </c>
      <c r="G1078" s="6">
        <f t="shared" si="229"/>
        <v>70508.959999999846</v>
      </c>
    </row>
    <row r="1079" spans="1:7" ht="45" x14ac:dyDescent="0.2">
      <c r="A1079" s="1">
        <v>43602</v>
      </c>
      <c r="B1079" s="1"/>
      <c r="C1079" s="2" t="s">
        <v>630</v>
      </c>
      <c r="D1079" s="1">
        <f t="shared" si="231"/>
        <v>43602</v>
      </c>
      <c r="E1079" s="6">
        <v>125.1</v>
      </c>
      <c r="G1079" s="6">
        <f t="shared" si="229"/>
        <v>70383.859999999841</v>
      </c>
    </row>
    <row r="1080" spans="1:7" ht="33.75" x14ac:dyDescent="0.2">
      <c r="A1080" s="1">
        <v>43602</v>
      </c>
      <c r="B1080" s="1"/>
      <c r="C1080" s="4" t="s">
        <v>890</v>
      </c>
      <c r="D1080" s="1">
        <f t="shared" si="231"/>
        <v>43602</v>
      </c>
      <c r="E1080" s="6">
        <v>3441.77</v>
      </c>
      <c r="G1080" s="6">
        <f t="shared" si="229"/>
        <v>66942.089999999836</v>
      </c>
    </row>
    <row r="1081" spans="1:7" ht="45" x14ac:dyDescent="0.2">
      <c r="A1081" s="1">
        <v>43602</v>
      </c>
      <c r="B1081" s="1"/>
      <c r="C1081" s="4" t="s">
        <v>891</v>
      </c>
      <c r="D1081" s="1">
        <f t="shared" si="231"/>
        <v>43602</v>
      </c>
      <c r="E1081" s="6">
        <v>80</v>
      </c>
      <c r="G1081" s="6">
        <f t="shared" si="229"/>
        <v>66862.089999999836</v>
      </c>
    </row>
    <row r="1082" spans="1:7" ht="33.75" x14ac:dyDescent="0.2">
      <c r="A1082" s="1">
        <v>43605</v>
      </c>
      <c r="B1082" s="1"/>
      <c r="C1082" s="4" t="s">
        <v>874</v>
      </c>
      <c r="D1082" s="1">
        <f t="shared" si="231"/>
        <v>43605</v>
      </c>
      <c r="F1082" s="6">
        <v>262.5</v>
      </c>
      <c r="G1082" s="6">
        <f t="shared" si="229"/>
        <v>67124.589999999836</v>
      </c>
    </row>
    <row r="1083" spans="1:7" ht="33.75" x14ac:dyDescent="0.2">
      <c r="A1083" s="1">
        <v>43606</v>
      </c>
      <c r="B1083" s="1"/>
      <c r="C1083" s="4" t="s">
        <v>892</v>
      </c>
      <c r="D1083" s="1">
        <f t="shared" si="231"/>
        <v>43606</v>
      </c>
      <c r="E1083" s="6">
        <v>3054.85</v>
      </c>
      <c r="G1083" s="6">
        <f t="shared" si="229"/>
        <v>64069.739999999838</v>
      </c>
    </row>
    <row r="1084" spans="1:7" ht="45" x14ac:dyDescent="0.2">
      <c r="A1084" s="1">
        <v>43606</v>
      </c>
      <c r="B1084" s="1"/>
      <c r="C1084" s="4" t="s">
        <v>893</v>
      </c>
      <c r="D1084" s="1">
        <f t="shared" si="231"/>
        <v>43606</v>
      </c>
      <c r="E1084" s="6">
        <v>80</v>
      </c>
      <c r="G1084" s="6">
        <f t="shared" si="229"/>
        <v>63989.739999999838</v>
      </c>
    </row>
    <row r="1085" spans="1:7" ht="33.75" x14ac:dyDescent="0.2">
      <c r="A1085" s="1">
        <v>43606</v>
      </c>
      <c r="B1085" s="1"/>
      <c r="C1085" s="2" t="s">
        <v>610</v>
      </c>
      <c r="D1085" s="1">
        <f t="shared" si="231"/>
        <v>43606</v>
      </c>
      <c r="F1085" s="6">
        <v>4980.2299999999996</v>
      </c>
      <c r="G1085" s="6">
        <f t="shared" si="229"/>
        <v>68969.969999999841</v>
      </c>
    </row>
    <row r="1086" spans="1:7" ht="33.75" x14ac:dyDescent="0.2">
      <c r="A1086" s="1">
        <v>43606</v>
      </c>
      <c r="B1086" s="1"/>
      <c r="C1086" s="2" t="s">
        <v>611</v>
      </c>
      <c r="D1086" s="1">
        <f t="shared" si="231"/>
        <v>43606</v>
      </c>
      <c r="F1086" s="6">
        <v>3568.42</v>
      </c>
      <c r="G1086" s="6">
        <f t="shared" si="229"/>
        <v>72538.389999999839</v>
      </c>
    </row>
    <row r="1087" spans="1:7" ht="33.75" x14ac:dyDescent="0.2">
      <c r="A1087" s="1">
        <v>43606</v>
      </c>
      <c r="B1087" s="1"/>
      <c r="C1087" s="2" t="s">
        <v>612</v>
      </c>
      <c r="D1087" s="1">
        <f t="shared" si="231"/>
        <v>43606</v>
      </c>
      <c r="E1087" s="6">
        <v>480</v>
      </c>
      <c r="G1087" s="6">
        <f t="shared" si="229"/>
        <v>72058.389999999839</v>
      </c>
    </row>
    <row r="1088" spans="1:7" ht="45" x14ac:dyDescent="0.2">
      <c r="A1088" s="1">
        <v>43606</v>
      </c>
      <c r="B1088" s="1"/>
      <c r="C1088" s="2" t="s">
        <v>613</v>
      </c>
      <c r="D1088" s="1">
        <f t="shared" si="231"/>
        <v>43606</v>
      </c>
      <c r="E1088" s="6">
        <v>30</v>
      </c>
      <c r="G1088" s="6">
        <f t="shared" si="229"/>
        <v>72028.389999999839</v>
      </c>
    </row>
    <row r="1089" spans="1:7" ht="33.75" x14ac:dyDescent="0.2">
      <c r="A1089" s="1">
        <v>43607</v>
      </c>
      <c r="B1089" s="1"/>
      <c r="C1089" s="4" t="s">
        <v>877</v>
      </c>
      <c r="D1089" s="1">
        <f t="shared" si="231"/>
        <v>43607</v>
      </c>
      <c r="F1089" s="6">
        <v>10000</v>
      </c>
      <c r="G1089" s="6">
        <f t="shared" si="229"/>
        <v>82028.389999999839</v>
      </c>
    </row>
    <row r="1090" spans="1:7" ht="33.75" x14ac:dyDescent="0.2">
      <c r="A1090" s="1">
        <v>43607</v>
      </c>
      <c r="B1090" s="1"/>
      <c r="C1090" s="4" t="s">
        <v>876</v>
      </c>
      <c r="D1090" s="1">
        <f t="shared" si="231"/>
        <v>43607</v>
      </c>
      <c r="F1090" s="6">
        <v>13295.96</v>
      </c>
      <c r="G1090" s="6">
        <f t="shared" si="229"/>
        <v>95324.349999999831</v>
      </c>
    </row>
    <row r="1091" spans="1:7" ht="22.5" x14ac:dyDescent="0.2">
      <c r="A1091" s="1">
        <v>43607</v>
      </c>
      <c r="B1091" s="1"/>
      <c r="C1091" s="2" t="s">
        <v>614</v>
      </c>
      <c r="D1091" s="1">
        <f t="shared" si="231"/>
        <v>43607</v>
      </c>
      <c r="F1091" s="6">
        <v>712.83</v>
      </c>
      <c r="G1091" s="6">
        <f t="shared" si="229"/>
        <v>96037.179999999833</v>
      </c>
    </row>
    <row r="1092" spans="1:7" ht="33.75" x14ac:dyDescent="0.2">
      <c r="A1092" s="1">
        <v>43607</v>
      </c>
      <c r="B1092" s="1"/>
      <c r="C1092" s="4" t="s">
        <v>878</v>
      </c>
      <c r="D1092" s="1">
        <f t="shared" si="231"/>
        <v>43607</v>
      </c>
      <c r="E1092" s="6">
        <v>14120.36</v>
      </c>
      <c r="G1092" s="6">
        <f t="shared" si="229"/>
        <v>81916.819999999832</v>
      </c>
    </row>
    <row r="1093" spans="1:7" ht="45" x14ac:dyDescent="0.2">
      <c r="A1093" s="1">
        <v>43607</v>
      </c>
      <c r="B1093" s="1"/>
      <c r="C1093" s="5" t="s">
        <v>879</v>
      </c>
      <c r="D1093" s="1">
        <f t="shared" si="231"/>
        <v>43607</v>
      </c>
      <c r="E1093" s="6">
        <v>112.8</v>
      </c>
      <c r="G1093" s="6">
        <f t="shared" si="229"/>
        <v>81804.019999999829</v>
      </c>
    </row>
    <row r="1094" spans="1:7" ht="33.75" x14ac:dyDescent="0.2">
      <c r="A1094" s="1">
        <v>43608</v>
      </c>
      <c r="B1094" s="1"/>
      <c r="C1094" s="2" t="s">
        <v>616</v>
      </c>
      <c r="D1094" s="1">
        <f t="shared" si="231"/>
        <v>43608</v>
      </c>
      <c r="E1094" s="6">
        <v>3878</v>
      </c>
      <c r="G1094" s="6">
        <f t="shared" si="229"/>
        <v>77926.019999999829</v>
      </c>
    </row>
    <row r="1095" spans="1:7" ht="45" x14ac:dyDescent="0.2">
      <c r="A1095" s="1">
        <v>43608</v>
      </c>
      <c r="B1095" s="1"/>
      <c r="C1095" s="2" t="s">
        <v>617</v>
      </c>
      <c r="D1095" s="1">
        <f t="shared" si="231"/>
        <v>43608</v>
      </c>
      <c r="E1095" s="6">
        <v>80</v>
      </c>
      <c r="G1095" s="6">
        <f t="shared" si="229"/>
        <v>77846.019999999829</v>
      </c>
    </row>
    <row r="1096" spans="1:7" ht="33.75" x14ac:dyDescent="0.2">
      <c r="A1096" s="1">
        <v>43608</v>
      </c>
      <c r="B1096" s="1"/>
      <c r="C1096" s="2" t="s">
        <v>618</v>
      </c>
      <c r="D1096" s="1">
        <f t="shared" si="231"/>
        <v>43608</v>
      </c>
      <c r="F1096" s="6">
        <v>100</v>
      </c>
      <c r="G1096" s="6">
        <f t="shared" si="229"/>
        <v>77946.019999999829</v>
      </c>
    </row>
    <row r="1097" spans="1:7" ht="33.75" x14ac:dyDescent="0.2">
      <c r="A1097" s="1">
        <v>43608</v>
      </c>
      <c r="B1097" s="1"/>
      <c r="C1097" s="2" t="s">
        <v>631</v>
      </c>
      <c r="D1097" s="1">
        <f t="shared" si="231"/>
        <v>43608</v>
      </c>
      <c r="E1097" s="6">
        <v>17522.87</v>
      </c>
      <c r="G1097" s="6">
        <f t="shared" si="229"/>
        <v>60423.149999999834</v>
      </c>
    </row>
    <row r="1098" spans="1:7" ht="45" x14ac:dyDescent="0.2">
      <c r="A1098" s="1">
        <v>43608</v>
      </c>
      <c r="B1098" s="1"/>
      <c r="C1098" s="2" t="s">
        <v>632</v>
      </c>
      <c r="D1098" s="1">
        <f t="shared" si="231"/>
        <v>43608</v>
      </c>
      <c r="E1098" s="6">
        <v>126.17</v>
      </c>
      <c r="G1098" s="6">
        <f t="shared" si="229"/>
        <v>60296.979999999836</v>
      </c>
    </row>
    <row r="1099" spans="1:7" ht="45" x14ac:dyDescent="0.2">
      <c r="A1099" s="1">
        <v>43608</v>
      </c>
      <c r="B1099" s="1"/>
      <c r="C1099" s="2" t="s">
        <v>644</v>
      </c>
      <c r="D1099" s="1">
        <f t="shared" si="231"/>
        <v>43608</v>
      </c>
      <c r="E1099" s="6">
        <v>34200</v>
      </c>
      <c r="G1099" s="6">
        <f t="shared" si="229"/>
        <v>26096.979999999836</v>
      </c>
    </row>
    <row r="1100" spans="1:7" ht="45" x14ac:dyDescent="0.2">
      <c r="A1100" s="1">
        <v>43608</v>
      </c>
      <c r="B1100" s="1"/>
      <c r="C1100" s="2" t="s">
        <v>645</v>
      </c>
      <c r="D1100" s="1">
        <f t="shared" si="231"/>
        <v>43608</v>
      </c>
      <c r="E1100" s="6">
        <v>134.80000000000001</v>
      </c>
      <c r="G1100" s="6">
        <f t="shared" si="229"/>
        <v>25962.179999999837</v>
      </c>
    </row>
    <row r="1101" spans="1:7" ht="33.75" x14ac:dyDescent="0.2">
      <c r="A1101" s="1">
        <v>43609</v>
      </c>
      <c r="B1101" s="1"/>
      <c r="C1101" s="2" t="s">
        <v>619</v>
      </c>
      <c r="D1101" s="1">
        <f t="shared" si="231"/>
        <v>43609</v>
      </c>
      <c r="F1101" s="6">
        <v>870.96</v>
      </c>
      <c r="G1101" s="6">
        <f t="shared" si="229"/>
        <v>26833.139999999836</v>
      </c>
    </row>
    <row r="1102" spans="1:7" ht="33.75" x14ac:dyDescent="0.2">
      <c r="A1102" s="1">
        <v>43612</v>
      </c>
      <c r="B1102" s="1"/>
      <c r="C1102" s="2" t="s">
        <v>620</v>
      </c>
      <c r="D1102" s="1">
        <f t="shared" si="231"/>
        <v>43612</v>
      </c>
      <c r="F1102" s="6">
        <v>4434.05</v>
      </c>
      <c r="G1102" s="6">
        <f t="shared" ref="G1102:G1165" si="232">G1101-E1102+F1102</f>
        <v>31267.189999999835</v>
      </c>
    </row>
    <row r="1103" spans="1:7" ht="33.75" x14ac:dyDescent="0.2">
      <c r="A1103" s="1">
        <v>43613</v>
      </c>
      <c r="B1103" s="1"/>
      <c r="C1103" s="2" t="s">
        <v>621</v>
      </c>
      <c r="D1103" s="1">
        <f t="shared" si="231"/>
        <v>43613</v>
      </c>
      <c r="F1103" s="6">
        <v>15372.67</v>
      </c>
      <c r="G1103" s="6">
        <f t="shared" si="232"/>
        <v>46639.859999999833</v>
      </c>
    </row>
    <row r="1104" spans="1:7" ht="33.75" x14ac:dyDescent="0.2">
      <c r="A1104" s="1">
        <v>43613</v>
      </c>
      <c r="B1104" s="1"/>
      <c r="C1104" s="2" t="s">
        <v>622</v>
      </c>
      <c r="D1104" s="1">
        <f t="shared" si="231"/>
        <v>43613</v>
      </c>
      <c r="F1104" s="6">
        <v>5058.45</v>
      </c>
      <c r="G1104" s="6">
        <f t="shared" si="232"/>
        <v>51698.30999999983</v>
      </c>
    </row>
    <row r="1105" spans="1:7" ht="22.5" x14ac:dyDescent="0.2">
      <c r="A1105" s="1">
        <v>43613</v>
      </c>
      <c r="B1105" s="1"/>
      <c r="C1105" s="2" t="s">
        <v>623</v>
      </c>
      <c r="D1105" s="1">
        <f t="shared" si="231"/>
        <v>43613</v>
      </c>
      <c r="E1105" s="6">
        <v>15000</v>
      </c>
      <c r="G1105" s="6">
        <f t="shared" si="232"/>
        <v>36698.30999999983</v>
      </c>
    </row>
    <row r="1106" spans="1:7" ht="45" x14ac:dyDescent="0.2">
      <c r="A1106" s="1">
        <v>43613</v>
      </c>
      <c r="B1106" s="1"/>
      <c r="C1106" s="2" t="s">
        <v>624</v>
      </c>
      <c r="D1106" s="1">
        <f t="shared" si="231"/>
        <v>43613</v>
      </c>
      <c r="E1106" s="6">
        <v>123.88</v>
      </c>
      <c r="G1106" s="6">
        <f t="shared" si="232"/>
        <v>36574.429999999833</v>
      </c>
    </row>
    <row r="1107" spans="1:7" ht="33.75" x14ac:dyDescent="0.2">
      <c r="A1107" s="1">
        <v>43613</v>
      </c>
      <c r="B1107" s="1"/>
      <c r="C1107" s="2" t="s">
        <v>625</v>
      </c>
      <c r="D1107" s="1">
        <f t="shared" si="231"/>
        <v>43613</v>
      </c>
      <c r="E1107" s="6">
        <v>5550</v>
      </c>
      <c r="G1107" s="6">
        <f t="shared" si="232"/>
        <v>31024.429999999833</v>
      </c>
    </row>
    <row r="1108" spans="1:7" ht="45" x14ac:dyDescent="0.2">
      <c r="A1108" s="1">
        <v>43613</v>
      </c>
      <c r="B1108" s="1"/>
      <c r="C1108" s="2" t="s">
        <v>626</v>
      </c>
      <c r="D1108" s="1">
        <f t="shared" si="231"/>
        <v>43613</v>
      </c>
      <c r="E1108" s="6">
        <v>80</v>
      </c>
      <c r="G1108" s="6">
        <f t="shared" si="232"/>
        <v>30944.429999999833</v>
      </c>
    </row>
    <row r="1109" spans="1:7" ht="33.75" x14ac:dyDescent="0.2">
      <c r="A1109" s="1">
        <v>43614</v>
      </c>
      <c r="B1109" s="1"/>
      <c r="C1109" s="2" t="s">
        <v>627</v>
      </c>
      <c r="D1109" s="1">
        <f t="shared" si="231"/>
        <v>43614</v>
      </c>
      <c r="F1109" s="6">
        <v>29085.41</v>
      </c>
      <c r="G1109" s="6">
        <f t="shared" si="232"/>
        <v>60029.839999999836</v>
      </c>
    </row>
    <row r="1110" spans="1:7" ht="33.75" x14ac:dyDescent="0.2">
      <c r="A1110" s="1">
        <v>43614</v>
      </c>
      <c r="B1110" s="1"/>
      <c r="C1110" s="2" t="s">
        <v>628</v>
      </c>
      <c r="D1110" s="1">
        <f t="shared" si="231"/>
        <v>43614</v>
      </c>
      <c r="F1110" s="6">
        <v>8620.81</v>
      </c>
      <c r="G1110" s="6">
        <f t="shared" si="232"/>
        <v>68650.649999999834</v>
      </c>
    </row>
    <row r="1111" spans="1:7" ht="33.75" x14ac:dyDescent="0.2">
      <c r="A1111" s="1">
        <v>43614</v>
      </c>
      <c r="B1111" s="1"/>
      <c r="C1111" s="2" t="s">
        <v>629</v>
      </c>
      <c r="D1111" s="1">
        <f t="shared" si="231"/>
        <v>43614</v>
      </c>
      <c r="F1111" s="6">
        <v>3701.7</v>
      </c>
      <c r="G1111" s="6">
        <f t="shared" si="232"/>
        <v>72352.349999999831</v>
      </c>
    </row>
    <row r="1112" spans="1:7" ht="22.5" x14ac:dyDescent="0.2">
      <c r="A1112" s="1">
        <v>43614</v>
      </c>
      <c r="B1112" s="1"/>
      <c r="C1112" s="2" t="s">
        <v>635</v>
      </c>
      <c r="D1112" s="1">
        <f t="shared" si="231"/>
        <v>43614</v>
      </c>
      <c r="E1112" s="6">
        <v>13999.59</v>
      </c>
      <c r="G1112" s="6">
        <f t="shared" si="232"/>
        <v>58352.759999999835</v>
      </c>
    </row>
    <row r="1113" spans="1:7" ht="45" x14ac:dyDescent="0.2">
      <c r="A1113" s="1">
        <v>43614</v>
      </c>
      <c r="B1113" s="1"/>
      <c r="C1113" s="2" t="s">
        <v>636</v>
      </c>
      <c r="D1113" s="1">
        <f t="shared" si="231"/>
        <v>43614</v>
      </c>
      <c r="E1113" s="6">
        <v>124</v>
      </c>
      <c r="G1113" s="6">
        <f t="shared" si="232"/>
        <v>58228.759999999835</v>
      </c>
    </row>
    <row r="1114" spans="1:7" ht="33.75" x14ac:dyDescent="0.2">
      <c r="A1114" s="1">
        <v>43614</v>
      </c>
      <c r="B1114" s="1"/>
      <c r="C1114" s="2" t="s">
        <v>639</v>
      </c>
      <c r="D1114" s="1">
        <f t="shared" si="231"/>
        <v>43614</v>
      </c>
      <c r="E1114" s="6">
        <v>6319.96</v>
      </c>
      <c r="F1114" s="8"/>
      <c r="G1114" s="6">
        <f t="shared" si="232"/>
        <v>51908.799999999836</v>
      </c>
    </row>
    <row r="1115" spans="1:7" ht="45" x14ac:dyDescent="0.2">
      <c r="A1115" s="1">
        <v>43614</v>
      </c>
      <c r="B1115" s="1"/>
      <c r="C1115" s="2" t="s">
        <v>640</v>
      </c>
      <c r="D1115" s="1">
        <f t="shared" si="231"/>
        <v>43614</v>
      </c>
      <c r="E1115" s="6">
        <v>111.8</v>
      </c>
      <c r="F1115" s="8"/>
      <c r="G1115" s="6">
        <f t="shared" si="232"/>
        <v>51796.999999999833</v>
      </c>
    </row>
    <row r="1116" spans="1:7" ht="22.5" x14ac:dyDescent="0.2">
      <c r="A1116" s="1">
        <v>43614</v>
      </c>
      <c r="B1116" s="1"/>
      <c r="C1116" s="2" t="s">
        <v>657</v>
      </c>
      <c r="D1116" s="1">
        <f t="shared" si="231"/>
        <v>43614</v>
      </c>
      <c r="E1116" s="6">
        <v>30000</v>
      </c>
      <c r="G1116" s="6">
        <f t="shared" si="232"/>
        <v>21796.999999999833</v>
      </c>
    </row>
    <row r="1117" spans="1:7" ht="45" x14ac:dyDescent="0.2">
      <c r="A1117" s="1">
        <v>43614</v>
      </c>
      <c r="B1117" s="1"/>
      <c r="C1117" s="2" t="s">
        <v>658</v>
      </c>
      <c r="D1117" s="1">
        <f t="shared" si="231"/>
        <v>43614</v>
      </c>
      <c r="E1117" s="6">
        <v>131</v>
      </c>
      <c r="G1117" s="6">
        <f t="shared" si="232"/>
        <v>21665.999999999833</v>
      </c>
    </row>
    <row r="1118" spans="1:7" ht="22.5" x14ac:dyDescent="0.2">
      <c r="A1118" s="1">
        <v>43619</v>
      </c>
      <c r="B1118" s="1"/>
      <c r="C1118" s="4" t="s">
        <v>895</v>
      </c>
      <c r="D1118" s="1">
        <f t="shared" si="231"/>
        <v>43619</v>
      </c>
      <c r="E1118" s="6">
        <v>195</v>
      </c>
      <c r="G1118" s="6">
        <f t="shared" si="232"/>
        <v>21470.999999999833</v>
      </c>
    </row>
    <row r="1119" spans="1:7" ht="33.75" x14ac:dyDescent="0.2">
      <c r="A1119" s="1">
        <v>43619</v>
      </c>
      <c r="B1119" s="1"/>
      <c r="C1119" s="2" t="s">
        <v>633</v>
      </c>
      <c r="D1119" s="1">
        <f t="shared" si="231"/>
        <v>43619</v>
      </c>
      <c r="F1119" s="6">
        <v>1643.69</v>
      </c>
      <c r="G1119" s="6">
        <f t="shared" si="232"/>
        <v>23114.689999999831</v>
      </c>
    </row>
    <row r="1120" spans="1:7" ht="33.75" x14ac:dyDescent="0.2">
      <c r="A1120" s="1">
        <v>43619</v>
      </c>
      <c r="B1120" s="1"/>
      <c r="C1120" s="2" t="s">
        <v>634</v>
      </c>
      <c r="D1120" s="1">
        <f t="shared" si="231"/>
        <v>43619</v>
      </c>
      <c r="F1120" s="6">
        <v>15191.58</v>
      </c>
      <c r="G1120" s="6">
        <f t="shared" si="232"/>
        <v>38306.269999999829</v>
      </c>
    </row>
    <row r="1121" spans="1:7" ht="33.75" x14ac:dyDescent="0.2">
      <c r="A1121" s="1">
        <v>43619</v>
      </c>
      <c r="B1121" s="1"/>
      <c r="C1121" s="4" t="s">
        <v>899</v>
      </c>
      <c r="D1121" s="1">
        <f t="shared" si="231"/>
        <v>43619</v>
      </c>
      <c r="F1121" s="6">
        <v>2837.2</v>
      </c>
      <c r="G1121" s="6">
        <f t="shared" si="232"/>
        <v>41143.469999999827</v>
      </c>
    </row>
    <row r="1122" spans="1:7" ht="33.75" x14ac:dyDescent="0.2">
      <c r="A1122" s="1">
        <v>43619</v>
      </c>
      <c r="C1122" s="4" t="s">
        <v>900</v>
      </c>
      <c r="D1122" s="1">
        <f t="shared" si="231"/>
        <v>43619</v>
      </c>
      <c r="E1122" s="8"/>
      <c r="F1122" s="6">
        <v>10000</v>
      </c>
      <c r="G1122" s="6">
        <f t="shared" si="232"/>
        <v>51143.469999999827</v>
      </c>
    </row>
    <row r="1123" spans="1:7" ht="22.5" x14ac:dyDescent="0.2">
      <c r="A1123" s="1">
        <v>43619</v>
      </c>
      <c r="B1123" s="1"/>
      <c r="C1123" s="4" t="s">
        <v>901</v>
      </c>
      <c r="D1123" s="1">
        <f t="shared" si="231"/>
        <v>43619</v>
      </c>
      <c r="F1123" s="6">
        <v>33213</v>
      </c>
      <c r="G1123" s="6">
        <f t="shared" si="232"/>
        <v>84356.469999999827</v>
      </c>
    </row>
    <row r="1124" spans="1:7" ht="45" x14ac:dyDescent="0.2">
      <c r="A1124" s="1">
        <v>43619</v>
      </c>
      <c r="B1124" s="1"/>
      <c r="C1124" s="2" t="s">
        <v>651</v>
      </c>
      <c r="D1124" s="1">
        <f t="shared" si="231"/>
        <v>43619</v>
      </c>
      <c r="E1124" s="6">
        <v>40000</v>
      </c>
      <c r="G1124" s="6">
        <f t="shared" si="232"/>
        <v>44356.469999999827</v>
      </c>
    </row>
    <row r="1125" spans="1:7" ht="45" x14ac:dyDescent="0.2">
      <c r="A1125" s="1">
        <v>43619</v>
      </c>
      <c r="B1125" s="1"/>
      <c r="C1125" s="2" t="s">
        <v>652</v>
      </c>
      <c r="D1125" s="1">
        <f t="shared" si="231"/>
        <v>43619</v>
      </c>
      <c r="E1125" s="6">
        <v>138.11000000000001</v>
      </c>
      <c r="G1125" s="6">
        <f t="shared" si="232"/>
        <v>44218.359999999826</v>
      </c>
    </row>
    <row r="1126" spans="1:7" ht="33.75" x14ac:dyDescent="0.2">
      <c r="A1126" s="1">
        <v>43620</v>
      </c>
      <c r="B1126" s="1"/>
      <c r="C1126" s="2" t="s">
        <v>637</v>
      </c>
      <c r="D1126" s="1">
        <f t="shared" si="231"/>
        <v>43620</v>
      </c>
      <c r="F1126" s="6">
        <v>2094.86</v>
      </c>
      <c r="G1126" s="6">
        <f t="shared" si="232"/>
        <v>46313.219999999827</v>
      </c>
    </row>
    <row r="1127" spans="1:7" ht="33.75" x14ac:dyDescent="0.2">
      <c r="A1127" s="1">
        <v>43620</v>
      </c>
      <c r="B1127" s="1"/>
      <c r="C1127" s="2" t="s">
        <v>638</v>
      </c>
      <c r="D1127" s="1">
        <f t="shared" si="231"/>
        <v>43620</v>
      </c>
      <c r="F1127" s="6">
        <v>6184.12</v>
      </c>
      <c r="G1127" s="6">
        <f t="shared" si="232"/>
        <v>52497.339999999829</v>
      </c>
    </row>
    <row r="1128" spans="1:7" ht="33.75" x14ac:dyDescent="0.2">
      <c r="A1128" s="1">
        <v>43621</v>
      </c>
      <c r="B1128" s="1"/>
      <c r="C1128" s="2" t="s">
        <v>669</v>
      </c>
      <c r="D1128" s="1">
        <f t="shared" si="231"/>
        <v>43621</v>
      </c>
      <c r="E1128" s="6">
        <v>20097.169999999998</v>
      </c>
      <c r="G1128" s="6">
        <f t="shared" si="232"/>
        <v>32400.169999999831</v>
      </c>
    </row>
    <row r="1129" spans="1:7" ht="45" x14ac:dyDescent="0.2">
      <c r="A1129" s="1">
        <v>43621</v>
      </c>
      <c r="B1129" s="1"/>
      <c r="C1129" s="2" t="s">
        <v>670</v>
      </c>
      <c r="D1129" s="1">
        <f t="shared" si="231"/>
        <v>43621</v>
      </c>
      <c r="E1129" s="6">
        <v>117.8</v>
      </c>
      <c r="G1129" s="6">
        <f t="shared" si="232"/>
        <v>32282.369999999832</v>
      </c>
    </row>
    <row r="1130" spans="1:7" ht="33.75" x14ac:dyDescent="0.2">
      <c r="A1130" s="1">
        <v>43621</v>
      </c>
      <c r="B1130" s="1"/>
      <c r="C1130" s="2" t="s">
        <v>641</v>
      </c>
      <c r="D1130" s="1">
        <f t="shared" si="231"/>
        <v>43621</v>
      </c>
      <c r="F1130" s="6">
        <v>2764.88</v>
      </c>
      <c r="G1130" s="6">
        <f t="shared" si="232"/>
        <v>35047.249999999833</v>
      </c>
    </row>
    <row r="1131" spans="1:7" ht="33.75" x14ac:dyDescent="0.2">
      <c r="A1131" s="1">
        <v>43621</v>
      </c>
      <c r="B1131" s="1"/>
      <c r="C1131" s="2" t="s">
        <v>642</v>
      </c>
      <c r="D1131" s="1">
        <f t="shared" si="231"/>
        <v>43621</v>
      </c>
      <c r="F1131" s="6">
        <v>5843.43</v>
      </c>
      <c r="G1131" s="6">
        <f t="shared" si="232"/>
        <v>40890.679999999833</v>
      </c>
    </row>
    <row r="1132" spans="1:7" ht="33.75" x14ac:dyDescent="0.2">
      <c r="A1132" s="1">
        <v>43621</v>
      </c>
      <c r="B1132" s="1"/>
      <c r="C1132" s="2" t="s">
        <v>643</v>
      </c>
      <c r="D1132" s="1">
        <f t="shared" si="231"/>
        <v>43621</v>
      </c>
      <c r="F1132" s="6">
        <v>2999.56</v>
      </c>
      <c r="G1132" s="6">
        <f t="shared" si="232"/>
        <v>43890.239999999831</v>
      </c>
    </row>
    <row r="1133" spans="1:7" ht="33.75" x14ac:dyDescent="0.2">
      <c r="A1133" s="1">
        <v>43621</v>
      </c>
      <c r="B1133" s="1"/>
      <c r="C1133" s="2" t="s">
        <v>646</v>
      </c>
      <c r="D1133" s="1">
        <f t="shared" si="231"/>
        <v>43621</v>
      </c>
      <c r="E1133" s="6">
        <v>1611.39</v>
      </c>
      <c r="G1133" s="6">
        <f t="shared" si="232"/>
        <v>42278.849999999831</v>
      </c>
    </row>
    <row r="1134" spans="1:7" ht="45" x14ac:dyDescent="0.2">
      <c r="A1134" s="1">
        <v>43621</v>
      </c>
      <c r="B1134" s="1"/>
      <c r="C1134" s="2" t="s">
        <v>647</v>
      </c>
      <c r="D1134" s="1">
        <f t="shared" si="231"/>
        <v>43621</v>
      </c>
      <c r="E1134" s="6">
        <v>80</v>
      </c>
      <c r="G1134" s="6">
        <f t="shared" si="232"/>
        <v>42198.849999999831</v>
      </c>
    </row>
    <row r="1135" spans="1:7" ht="33.75" x14ac:dyDescent="0.2">
      <c r="A1135" s="1">
        <v>43621</v>
      </c>
      <c r="B1135" s="1"/>
      <c r="C1135" s="2" t="s">
        <v>673</v>
      </c>
      <c r="D1135" s="1">
        <f t="shared" si="231"/>
        <v>43621</v>
      </c>
      <c r="E1135" s="6">
        <v>14120.36</v>
      </c>
      <c r="G1135" s="6">
        <f t="shared" si="232"/>
        <v>28078.489999999831</v>
      </c>
    </row>
    <row r="1136" spans="1:7" ht="45" x14ac:dyDescent="0.2">
      <c r="A1136" s="1">
        <v>43621</v>
      </c>
      <c r="B1136" s="1"/>
      <c r="C1136" s="2" t="s">
        <v>674</v>
      </c>
      <c r="D1136" s="1">
        <f t="shared" si="231"/>
        <v>43621</v>
      </c>
      <c r="E1136" s="6">
        <v>120.9</v>
      </c>
      <c r="G1136" s="6">
        <f t="shared" si="232"/>
        <v>27957.589999999829</v>
      </c>
    </row>
    <row r="1137" spans="1:7" ht="22.5" x14ac:dyDescent="0.2">
      <c r="A1137" s="1">
        <v>43621</v>
      </c>
      <c r="B1137" s="1"/>
      <c r="C1137" s="2" t="s">
        <v>683</v>
      </c>
      <c r="D1137" s="1">
        <f t="shared" si="231"/>
        <v>43621</v>
      </c>
      <c r="E1137" s="6">
        <v>4000</v>
      </c>
      <c r="G1137" s="6">
        <f t="shared" si="232"/>
        <v>23957.589999999829</v>
      </c>
    </row>
    <row r="1138" spans="1:7" ht="45" x14ac:dyDescent="0.2">
      <c r="A1138" s="1">
        <v>43621</v>
      </c>
      <c r="B1138" s="1"/>
      <c r="C1138" s="2" t="s">
        <v>684</v>
      </c>
      <c r="D1138" s="1">
        <f t="shared" si="231"/>
        <v>43621</v>
      </c>
      <c r="E1138" s="6">
        <v>80</v>
      </c>
      <c r="G1138" s="6">
        <f t="shared" si="232"/>
        <v>23877.589999999829</v>
      </c>
    </row>
    <row r="1139" spans="1:7" ht="33.75" x14ac:dyDescent="0.2">
      <c r="A1139" s="1">
        <v>43622</v>
      </c>
      <c r="B1139" s="1"/>
      <c r="C1139" s="2" t="s">
        <v>666</v>
      </c>
      <c r="D1139" s="1">
        <f t="shared" si="231"/>
        <v>43622</v>
      </c>
      <c r="E1139" s="6">
        <v>5000</v>
      </c>
      <c r="G1139" s="6">
        <f t="shared" si="232"/>
        <v>18877.589999999829</v>
      </c>
    </row>
    <row r="1140" spans="1:7" ht="45" x14ac:dyDescent="0.2">
      <c r="A1140" s="1">
        <v>43622</v>
      </c>
      <c r="B1140" s="1"/>
      <c r="C1140" s="2" t="s">
        <v>667</v>
      </c>
      <c r="D1140" s="1">
        <f t="shared" si="231"/>
        <v>43622</v>
      </c>
      <c r="E1140" s="6">
        <v>80</v>
      </c>
      <c r="G1140" s="6">
        <f t="shared" si="232"/>
        <v>18797.589999999829</v>
      </c>
    </row>
    <row r="1141" spans="1:7" ht="33.75" x14ac:dyDescent="0.2">
      <c r="A1141" s="1">
        <v>43623</v>
      </c>
      <c r="B1141" s="1"/>
      <c r="C1141" s="2" t="s">
        <v>659</v>
      </c>
      <c r="D1141" s="1">
        <f t="shared" si="231"/>
        <v>43623</v>
      </c>
      <c r="E1141" s="6">
        <v>6000</v>
      </c>
      <c r="G1141" s="6">
        <f t="shared" si="232"/>
        <v>12797.589999999829</v>
      </c>
    </row>
    <row r="1142" spans="1:7" ht="45" x14ac:dyDescent="0.2">
      <c r="A1142" s="1">
        <v>43623</v>
      </c>
      <c r="B1142" s="1"/>
      <c r="C1142" s="2" t="s">
        <v>660</v>
      </c>
      <c r="D1142" s="1">
        <f t="shared" ref="D1142:D1149" si="233">A1142</f>
        <v>43623</v>
      </c>
      <c r="E1142" s="6">
        <f>80*2</f>
        <v>160</v>
      </c>
      <c r="G1142" s="6">
        <f t="shared" si="232"/>
        <v>12637.589999999829</v>
      </c>
    </row>
    <row r="1143" spans="1:7" ht="33.75" x14ac:dyDescent="0.2">
      <c r="A1143" s="1">
        <v>43623</v>
      </c>
      <c r="B1143" s="1"/>
      <c r="C1143" s="4" t="s">
        <v>910</v>
      </c>
      <c r="D1143" s="1">
        <f t="shared" si="233"/>
        <v>43623</v>
      </c>
      <c r="E1143" s="6">
        <v>2400</v>
      </c>
      <c r="G1143" s="6">
        <f t="shared" si="232"/>
        <v>10237.589999999829</v>
      </c>
    </row>
    <row r="1144" spans="1:7" ht="45" x14ac:dyDescent="0.2">
      <c r="A1144" s="1">
        <v>43623</v>
      </c>
      <c r="B1144" s="1"/>
      <c r="C1144" s="4" t="s">
        <v>909</v>
      </c>
      <c r="D1144" s="1">
        <f t="shared" si="233"/>
        <v>43623</v>
      </c>
      <c r="E1144" s="6">
        <v>80</v>
      </c>
      <c r="G1144" s="6">
        <f t="shared" si="232"/>
        <v>10157.589999999829</v>
      </c>
    </row>
    <row r="1145" spans="1:7" ht="22.5" x14ac:dyDescent="0.2">
      <c r="A1145" s="1">
        <v>43623</v>
      </c>
      <c r="B1145" s="1"/>
      <c r="C1145" s="4" t="s">
        <v>902</v>
      </c>
      <c r="D1145" s="1">
        <f t="shared" si="233"/>
        <v>43623</v>
      </c>
      <c r="F1145" s="6">
        <v>44604</v>
      </c>
      <c r="G1145" s="6">
        <f t="shared" si="232"/>
        <v>54761.589999999829</v>
      </c>
    </row>
    <row r="1146" spans="1:7" ht="22.5" x14ac:dyDescent="0.2">
      <c r="A1146" s="1">
        <v>43623</v>
      </c>
      <c r="B1146" s="1"/>
      <c r="C1146" s="4" t="s">
        <v>911</v>
      </c>
      <c r="D1146" s="1">
        <f t="shared" si="233"/>
        <v>43623</v>
      </c>
      <c r="E1146" s="6">
        <v>25000.13</v>
      </c>
      <c r="G1146" s="6">
        <f t="shared" si="232"/>
        <v>29761.459999999828</v>
      </c>
    </row>
    <row r="1147" spans="1:7" ht="45" x14ac:dyDescent="0.2">
      <c r="A1147" s="1">
        <v>43623</v>
      </c>
      <c r="B1147" s="1"/>
      <c r="C1147" s="4" t="s">
        <v>912</v>
      </c>
      <c r="D1147" s="1">
        <f t="shared" si="233"/>
        <v>43623</v>
      </c>
      <c r="E1147" s="6">
        <v>131.80000000000001</v>
      </c>
      <c r="G1147" s="6">
        <f t="shared" si="232"/>
        <v>29629.659999999829</v>
      </c>
    </row>
    <row r="1148" spans="1:7" ht="33.75" x14ac:dyDescent="0.2">
      <c r="A1148" s="1">
        <v>43623</v>
      </c>
      <c r="B1148" s="1"/>
      <c r="C1148" s="4" t="s">
        <v>920</v>
      </c>
      <c r="D1148" s="1">
        <f t="shared" si="233"/>
        <v>43623</v>
      </c>
      <c r="E1148" s="6">
        <v>10233</v>
      </c>
      <c r="G1148" s="6">
        <f t="shared" si="232"/>
        <v>19396.659999999829</v>
      </c>
    </row>
    <row r="1149" spans="1:7" ht="45" x14ac:dyDescent="0.2">
      <c r="A1149" s="1">
        <v>43623</v>
      </c>
      <c r="B1149" s="1"/>
      <c r="C1149" s="2" t="s">
        <v>783</v>
      </c>
      <c r="D1149" s="1">
        <f t="shared" si="233"/>
        <v>43623</v>
      </c>
      <c r="E1149" s="6">
        <v>120</v>
      </c>
      <c r="G1149" s="6">
        <f t="shared" si="232"/>
        <v>19276.659999999829</v>
      </c>
    </row>
    <row r="1150" spans="1:7" ht="33.75" x14ac:dyDescent="0.2">
      <c r="A1150" s="1">
        <v>43626</v>
      </c>
      <c r="B1150" s="1"/>
      <c r="C1150" s="2" t="s">
        <v>648</v>
      </c>
      <c r="D1150" s="1">
        <f t="shared" ref="D1150:D1157" si="234">A1150</f>
        <v>43626</v>
      </c>
      <c r="F1150" s="6">
        <v>3831.4</v>
      </c>
      <c r="G1150" s="6">
        <f t="shared" si="232"/>
        <v>23108.05999999983</v>
      </c>
    </row>
    <row r="1151" spans="1:7" ht="33.75" x14ac:dyDescent="0.2">
      <c r="A1151" s="1">
        <v>43626</v>
      </c>
      <c r="B1151" s="1"/>
      <c r="C1151" s="2" t="s">
        <v>649</v>
      </c>
      <c r="D1151" s="1">
        <f t="shared" si="234"/>
        <v>43626</v>
      </c>
      <c r="F1151" s="6">
        <v>3420.06</v>
      </c>
      <c r="G1151" s="6">
        <f t="shared" si="232"/>
        <v>26528.119999999832</v>
      </c>
    </row>
    <row r="1152" spans="1:7" ht="33.75" x14ac:dyDescent="0.2">
      <c r="A1152" s="1">
        <v>43626</v>
      </c>
      <c r="B1152" s="1"/>
      <c r="C1152" s="2" t="s">
        <v>650</v>
      </c>
      <c r="D1152" s="1">
        <f t="shared" si="234"/>
        <v>43626</v>
      </c>
      <c r="F1152" s="6">
        <v>28978.89</v>
      </c>
      <c r="G1152" s="6">
        <f t="shared" si="232"/>
        <v>55507.009999999835</v>
      </c>
    </row>
    <row r="1153" spans="1:7" ht="45" x14ac:dyDescent="0.2">
      <c r="A1153" s="1">
        <v>43626</v>
      </c>
      <c r="B1153" s="1"/>
      <c r="C1153" s="2" t="s">
        <v>677</v>
      </c>
      <c r="D1153" s="1">
        <f>A1153</f>
        <v>43626</v>
      </c>
      <c r="E1153" s="6">
        <v>30000</v>
      </c>
      <c r="G1153" s="6">
        <f t="shared" si="232"/>
        <v>25507.009999999835</v>
      </c>
    </row>
    <row r="1154" spans="1:7" ht="45" x14ac:dyDescent="0.2">
      <c r="A1154" s="1">
        <v>43626</v>
      </c>
      <c r="B1154" s="1"/>
      <c r="C1154" s="2" t="s">
        <v>678</v>
      </c>
      <c r="D1154" s="1">
        <f>A1154</f>
        <v>43626</v>
      </c>
      <c r="E1154" s="6">
        <v>132.80000000000001</v>
      </c>
      <c r="G1154" s="6">
        <f t="shared" si="232"/>
        <v>25374.209999999835</v>
      </c>
    </row>
    <row r="1155" spans="1:7" ht="33.75" x14ac:dyDescent="0.2">
      <c r="A1155" s="1">
        <v>43627</v>
      </c>
      <c r="B1155" s="1"/>
      <c r="C1155" s="2" t="s">
        <v>653</v>
      </c>
      <c r="D1155" s="1">
        <f t="shared" si="234"/>
        <v>43627</v>
      </c>
      <c r="F1155" s="6">
        <v>7878.86</v>
      </c>
      <c r="G1155" s="6">
        <f t="shared" si="232"/>
        <v>33253.069999999832</v>
      </c>
    </row>
    <row r="1156" spans="1:7" ht="33.75" x14ac:dyDescent="0.2">
      <c r="A1156" s="1">
        <v>43628</v>
      </c>
      <c r="B1156" s="1"/>
      <c r="C1156" s="2" t="s">
        <v>654</v>
      </c>
      <c r="D1156" s="1">
        <f t="shared" si="234"/>
        <v>43628</v>
      </c>
      <c r="F1156" s="6">
        <v>10331.56</v>
      </c>
      <c r="G1156" s="6">
        <f t="shared" si="232"/>
        <v>43584.62999999983</v>
      </c>
    </row>
    <row r="1157" spans="1:7" ht="33.75" x14ac:dyDescent="0.2">
      <c r="A1157" s="1">
        <v>43628</v>
      </c>
      <c r="B1157" s="1"/>
      <c r="C1157" s="2" t="s">
        <v>655</v>
      </c>
      <c r="D1157" s="1">
        <f t="shared" si="234"/>
        <v>43628</v>
      </c>
      <c r="F1157" s="6">
        <v>5480.2</v>
      </c>
      <c r="G1157" s="6">
        <f t="shared" si="232"/>
        <v>49064.829999999827</v>
      </c>
    </row>
    <row r="1158" spans="1:7" ht="33.75" x14ac:dyDescent="0.2">
      <c r="A1158" s="1">
        <v>43628</v>
      </c>
      <c r="B1158" s="1"/>
      <c r="C1158" s="2" t="s">
        <v>656</v>
      </c>
      <c r="D1158" s="1">
        <f>A1158</f>
        <v>43628</v>
      </c>
      <c r="F1158" s="6">
        <v>1945.87</v>
      </c>
      <c r="G1158" s="6">
        <f t="shared" si="232"/>
        <v>51010.69999999983</v>
      </c>
    </row>
    <row r="1159" spans="1:7" ht="22.5" x14ac:dyDescent="0.2">
      <c r="A1159" s="1">
        <v>43629</v>
      </c>
      <c r="B1159" s="1"/>
      <c r="C1159" s="4" t="s">
        <v>903</v>
      </c>
      <c r="D1159" s="1">
        <f>A1159</f>
        <v>43629</v>
      </c>
      <c r="F1159" s="6">
        <v>44320</v>
      </c>
      <c r="G1159" s="6">
        <f t="shared" si="232"/>
        <v>95330.699999999837</v>
      </c>
    </row>
    <row r="1160" spans="1:7" ht="33.75" x14ac:dyDescent="0.2">
      <c r="A1160" s="1">
        <v>43629</v>
      </c>
      <c r="B1160" s="1"/>
      <c r="C1160" s="2" t="s">
        <v>661</v>
      </c>
      <c r="D1160" s="1">
        <f t="shared" ref="D1160:D1225" si="235">A1160</f>
        <v>43629</v>
      </c>
      <c r="F1160" s="6">
        <v>2327.8000000000002</v>
      </c>
      <c r="G1160" s="6">
        <f t="shared" si="232"/>
        <v>97658.49999999984</v>
      </c>
    </row>
    <row r="1161" spans="1:7" ht="22.5" x14ac:dyDescent="0.2">
      <c r="A1161" s="1">
        <v>43629</v>
      </c>
      <c r="B1161" s="1"/>
      <c r="C1161" s="2" t="s">
        <v>662</v>
      </c>
      <c r="D1161" s="1">
        <f t="shared" si="235"/>
        <v>43629</v>
      </c>
      <c r="E1161" s="6">
        <v>10000</v>
      </c>
      <c r="G1161" s="6">
        <f t="shared" si="232"/>
        <v>87658.49999999984</v>
      </c>
    </row>
    <row r="1162" spans="1:7" ht="45" x14ac:dyDescent="0.2">
      <c r="A1162" s="1">
        <v>43629</v>
      </c>
      <c r="B1162" s="1"/>
      <c r="C1162" s="2" t="s">
        <v>663</v>
      </c>
      <c r="D1162" s="1">
        <f t="shared" si="235"/>
        <v>43629</v>
      </c>
      <c r="E1162" s="6">
        <v>119.7</v>
      </c>
      <c r="G1162" s="6">
        <f t="shared" si="232"/>
        <v>87538.799999999843</v>
      </c>
    </row>
    <row r="1163" spans="1:7" ht="33.75" x14ac:dyDescent="0.2">
      <c r="A1163" s="1">
        <v>43629</v>
      </c>
      <c r="B1163" s="1"/>
      <c r="C1163" s="2" t="s">
        <v>664</v>
      </c>
      <c r="D1163" s="1">
        <f t="shared" si="235"/>
        <v>43629</v>
      </c>
      <c r="E1163" s="6">
        <v>5685</v>
      </c>
      <c r="G1163" s="6">
        <f t="shared" si="232"/>
        <v>81853.799999999843</v>
      </c>
    </row>
    <row r="1164" spans="1:7" ht="45" x14ac:dyDescent="0.2">
      <c r="A1164" s="1">
        <v>43629</v>
      </c>
      <c r="B1164" s="1"/>
      <c r="C1164" s="2" t="s">
        <v>665</v>
      </c>
      <c r="D1164" s="1">
        <f t="shared" si="235"/>
        <v>43629</v>
      </c>
      <c r="E1164" s="6">
        <v>80</v>
      </c>
      <c r="G1164" s="6">
        <f t="shared" si="232"/>
        <v>81773.799999999843</v>
      </c>
    </row>
    <row r="1165" spans="1:7" ht="45" x14ac:dyDescent="0.2">
      <c r="A1165" s="1">
        <v>43629</v>
      </c>
      <c r="B1165" s="1"/>
      <c r="C1165" s="4" t="s">
        <v>913</v>
      </c>
      <c r="D1165" s="1">
        <f>A1165</f>
        <v>43629</v>
      </c>
      <c r="E1165" s="6">
        <v>30000</v>
      </c>
      <c r="G1165" s="6">
        <f t="shared" si="232"/>
        <v>51773.799999999843</v>
      </c>
    </row>
    <row r="1166" spans="1:7" ht="45" x14ac:dyDescent="0.2">
      <c r="A1166" s="1">
        <v>43629</v>
      </c>
      <c r="B1166" s="1"/>
      <c r="C1166" s="2" t="s">
        <v>681</v>
      </c>
      <c r="D1166" s="1">
        <f>A1166</f>
        <v>43629</v>
      </c>
      <c r="E1166" s="6">
        <v>130</v>
      </c>
      <c r="G1166" s="6">
        <f t="shared" ref="G1166:G1226" si="236">G1165-E1166+F1166</f>
        <v>51643.799999999843</v>
      </c>
    </row>
    <row r="1167" spans="1:7" ht="33.75" x14ac:dyDescent="0.2">
      <c r="A1167" s="1">
        <v>43629</v>
      </c>
      <c r="B1167" s="1"/>
      <c r="C1167" s="2" t="s">
        <v>668</v>
      </c>
      <c r="D1167" s="1">
        <f t="shared" si="235"/>
        <v>43629</v>
      </c>
      <c r="F1167" s="6">
        <v>25196.17</v>
      </c>
      <c r="G1167" s="6">
        <f t="shared" si="236"/>
        <v>76839.969999999841</v>
      </c>
    </row>
    <row r="1168" spans="1:7" ht="22.5" x14ac:dyDescent="0.2">
      <c r="A1168" s="1">
        <v>43629</v>
      </c>
      <c r="C1168" s="4" t="s">
        <v>914</v>
      </c>
      <c r="D1168" s="7">
        <f>A1168</f>
        <v>43629</v>
      </c>
      <c r="E1168" s="6">
        <v>35000</v>
      </c>
      <c r="G1168" s="6">
        <f t="shared" si="236"/>
        <v>41839.969999999841</v>
      </c>
    </row>
    <row r="1169" spans="1:7" ht="45" x14ac:dyDescent="0.2">
      <c r="A1169" s="1">
        <v>43629</v>
      </c>
      <c r="C1169" s="4" t="s">
        <v>915</v>
      </c>
      <c r="D1169" s="7">
        <f>A1169</f>
        <v>43629</v>
      </c>
      <c r="E1169" s="6">
        <v>127</v>
      </c>
      <c r="G1169" s="6">
        <f t="shared" si="236"/>
        <v>41712.969999999841</v>
      </c>
    </row>
    <row r="1170" spans="1:7" ht="33.75" x14ac:dyDescent="0.2">
      <c r="A1170" s="1">
        <v>43629</v>
      </c>
      <c r="B1170" s="1"/>
      <c r="C1170" s="2" t="s">
        <v>671</v>
      </c>
      <c r="D1170" s="1">
        <f t="shared" si="235"/>
        <v>43629</v>
      </c>
      <c r="F1170" s="6">
        <v>1646.86</v>
      </c>
      <c r="G1170" s="6">
        <f t="shared" si="236"/>
        <v>43359.829999999842</v>
      </c>
    </row>
    <row r="1171" spans="1:7" ht="33.75" x14ac:dyDescent="0.2">
      <c r="A1171" s="1">
        <v>43629</v>
      </c>
      <c r="B1171" s="1"/>
      <c r="C1171" s="4" t="s">
        <v>916</v>
      </c>
      <c r="D1171" s="1">
        <f>A1171</f>
        <v>43629</v>
      </c>
      <c r="E1171" s="6">
        <v>6733.39</v>
      </c>
      <c r="G1171" s="6">
        <f t="shared" si="236"/>
        <v>36626.439999999842</v>
      </c>
    </row>
    <row r="1172" spans="1:7" ht="45" x14ac:dyDescent="0.2">
      <c r="A1172" s="1">
        <v>43629</v>
      </c>
      <c r="B1172" s="1"/>
      <c r="C1172" s="4" t="s">
        <v>919</v>
      </c>
      <c r="D1172" s="1">
        <f t="shared" ref="D1172:D1175" si="237">A1172</f>
        <v>43629</v>
      </c>
      <c r="E1172" s="6">
        <v>108.8</v>
      </c>
      <c r="G1172" s="6">
        <f t="shared" si="236"/>
        <v>36517.639999999839</v>
      </c>
    </row>
    <row r="1173" spans="1:7" ht="33.75" x14ac:dyDescent="0.2">
      <c r="A1173" s="1">
        <v>43630</v>
      </c>
      <c r="B1173" s="1"/>
      <c r="C1173" s="2" t="s">
        <v>672</v>
      </c>
      <c r="D1173" s="1">
        <f t="shared" si="237"/>
        <v>43630</v>
      </c>
      <c r="F1173" s="6">
        <v>2835.81</v>
      </c>
      <c r="G1173" s="6">
        <f t="shared" si="236"/>
        <v>39353.449999999837</v>
      </c>
    </row>
    <row r="1174" spans="1:7" ht="33.75" x14ac:dyDescent="0.2">
      <c r="A1174" s="1">
        <v>43630</v>
      </c>
      <c r="C1174" s="4" t="s">
        <v>917</v>
      </c>
      <c r="D1174" s="1">
        <f t="shared" si="237"/>
        <v>43630</v>
      </c>
      <c r="E1174" s="6">
        <v>714.33</v>
      </c>
      <c r="G1174" s="6">
        <f t="shared" si="236"/>
        <v>38639.119999999835</v>
      </c>
    </row>
    <row r="1175" spans="1:7" ht="45" x14ac:dyDescent="0.2">
      <c r="A1175" s="1">
        <v>43630</v>
      </c>
      <c r="C1175" s="4" t="s">
        <v>918</v>
      </c>
      <c r="D1175" s="1">
        <f t="shared" si="237"/>
        <v>43630</v>
      </c>
      <c r="E1175" s="6">
        <v>80</v>
      </c>
      <c r="G1175" s="6">
        <f t="shared" si="236"/>
        <v>38559.119999999835</v>
      </c>
    </row>
    <row r="1176" spans="1:7" ht="33.75" x14ac:dyDescent="0.2">
      <c r="A1176" s="1">
        <v>43634</v>
      </c>
      <c r="B1176" s="1"/>
      <c r="C1176" s="2" t="s">
        <v>675</v>
      </c>
      <c r="D1176" s="1">
        <f t="shared" si="235"/>
        <v>43634</v>
      </c>
      <c r="F1176" s="6">
        <v>2859.51</v>
      </c>
      <c r="G1176" s="6">
        <f t="shared" si="236"/>
        <v>41418.629999999837</v>
      </c>
    </row>
    <row r="1177" spans="1:7" ht="33.75" x14ac:dyDescent="0.2">
      <c r="A1177" s="1">
        <v>43634</v>
      </c>
      <c r="B1177" s="1"/>
      <c r="C1177" s="2" t="s">
        <v>676</v>
      </c>
      <c r="D1177" s="1">
        <f t="shared" si="235"/>
        <v>43634</v>
      </c>
      <c r="F1177" s="6">
        <v>39412.06</v>
      </c>
      <c r="G1177" s="6">
        <f t="shared" si="236"/>
        <v>80830.689999999828</v>
      </c>
    </row>
    <row r="1178" spans="1:7" ht="33.75" x14ac:dyDescent="0.2">
      <c r="A1178" s="1">
        <v>43634</v>
      </c>
      <c r="B1178" s="1"/>
      <c r="C1178" s="2" t="s">
        <v>679</v>
      </c>
      <c r="D1178" s="1">
        <f t="shared" si="235"/>
        <v>43634</v>
      </c>
      <c r="F1178" s="6">
        <v>2771.63</v>
      </c>
      <c r="G1178" s="6">
        <f t="shared" si="236"/>
        <v>83602.319999999832</v>
      </c>
    </row>
    <row r="1179" spans="1:7" ht="33.75" x14ac:dyDescent="0.2">
      <c r="A1179" s="1">
        <v>43634</v>
      </c>
      <c r="B1179" s="1"/>
      <c r="C1179" s="2" t="s">
        <v>680</v>
      </c>
      <c r="D1179" s="1">
        <f t="shared" si="235"/>
        <v>43634</v>
      </c>
      <c r="F1179" s="6">
        <v>4000.96</v>
      </c>
      <c r="G1179" s="6">
        <f t="shared" si="236"/>
        <v>87603.279999999839</v>
      </c>
    </row>
    <row r="1180" spans="1:7" ht="33.75" x14ac:dyDescent="0.2">
      <c r="A1180" s="1">
        <v>43634</v>
      </c>
      <c r="B1180" s="1"/>
      <c r="C1180" s="4" t="s">
        <v>896</v>
      </c>
      <c r="D1180" s="1">
        <f t="shared" si="235"/>
        <v>43634</v>
      </c>
      <c r="E1180" s="6">
        <v>911.25</v>
      </c>
      <c r="G1180" s="6">
        <f t="shared" si="236"/>
        <v>86692.029999999839</v>
      </c>
    </row>
    <row r="1181" spans="1:7" ht="45" x14ac:dyDescent="0.2">
      <c r="A1181" s="1">
        <v>43634</v>
      </c>
      <c r="B1181" s="1"/>
      <c r="C1181" s="4" t="s">
        <v>897</v>
      </c>
      <c r="D1181" s="1">
        <f t="shared" si="235"/>
        <v>43634</v>
      </c>
      <c r="E1181" s="6">
        <v>80</v>
      </c>
      <c r="G1181" s="6">
        <f t="shared" si="236"/>
        <v>86612.029999999839</v>
      </c>
    </row>
    <row r="1182" spans="1:7" ht="33.75" x14ac:dyDescent="0.2">
      <c r="A1182" s="1">
        <v>43634</v>
      </c>
      <c r="B1182" s="1"/>
      <c r="C1182" s="4" t="s">
        <v>898</v>
      </c>
      <c r="D1182" s="1">
        <f>A1182</f>
        <v>43634</v>
      </c>
      <c r="F1182" s="6">
        <v>991.25</v>
      </c>
      <c r="G1182" s="6">
        <f t="shared" si="236"/>
        <v>87603.279999999839</v>
      </c>
    </row>
    <row r="1183" spans="1:7" ht="45" x14ac:dyDescent="0.2">
      <c r="A1183" s="1">
        <f>A1184</f>
        <v>43634</v>
      </c>
      <c r="B1183" s="1"/>
      <c r="C1183" s="2" t="s">
        <v>728</v>
      </c>
      <c r="D1183" s="1">
        <f>A1183</f>
        <v>43634</v>
      </c>
      <c r="E1183" s="6">
        <v>30000</v>
      </c>
      <c r="G1183" s="6">
        <f t="shared" si="236"/>
        <v>57603.279999999839</v>
      </c>
    </row>
    <row r="1184" spans="1:7" ht="45" x14ac:dyDescent="0.2">
      <c r="A1184" s="1">
        <v>43634</v>
      </c>
      <c r="B1184" s="1"/>
      <c r="C1184" s="2" t="s">
        <v>729</v>
      </c>
      <c r="D1184" s="1">
        <f>A1184</f>
        <v>43634</v>
      </c>
      <c r="E1184" s="6">
        <v>128</v>
      </c>
      <c r="G1184" s="6">
        <f t="shared" si="236"/>
        <v>57475.279999999839</v>
      </c>
    </row>
    <row r="1185" spans="1:7" ht="33.75" x14ac:dyDescent="0.2">
      <c r="A1185" s="1">
        <v>43634</v>
      </c>
      <c r="B1185" s="1"/>
      <c r="C1185" s="2" t="s">
        <v>682</v>
      </c>
      <c r="D1185" s="1">
        <f t="shared" si="235"/>
        <v>43634</v>
      </c>
      <c r="F1185" s="6">
        <v>39651.56</v>
      </c>
      <c r="G1185" s="6">
        <f t="shared" si="236"/>
        <v>97126.839999999836</v>
      </c>
    </row>
    <row r="1186" spans="1:7" ht="45" x14ac:dyDescent="0.2">
      <c r="A1186" s="1">
        <v>43634</v>
      </c>
      <c r="B1186" s="1"/>
      <c r="C1186" s="2" t="s">
        <v>697</v>
      </c>
      <c r="D1186" s="1">
        <f t="shared" si="235"/>
        <v>43634</v>
      </c>
      <c r="E1186" s="6">
        <v>20000</v>
      </c>
      <c r="G1186" s="6">
        <f t="shared" si="236"/>
        <v>77126.839999999836</v>
      </c>
    </row>
    <row r="1187" spans="1:7" ht="45" x14ac:dyDescent="0.2">
      <c r="A1187" s="1">
        <f>A1186</f>
        <v>43634</v>
      </c>
      <c r="B1187" s="1"/>
      <c r="C1187" s="2" t="s">
        <v>698</v>
      </c>
      <c r="D1187" s="1">
        <f t="shared" si="235"/>
        <v>43634</v>
      </c>
      <c r="E1187" s="6">
        <v>110.12</v>
      </c>
      <c r="G1187" s="6">
        <f t="shared" si="236"/>
        <v>77016.719999999841</v>
      </c>
    </row>
    <row r="1188" spans="1:7" ht="33.75" x14ac:dyDescent="0.2">
      <c r="A1188" s="1">
        <v>43635</v>
      </c>
      <c r="B1188" s="1"/>
      <c r="C1188" s="2" t="s">
        <v>685</v>
      </c>
      <c r="D1188" s="1">
        <f t="shared" si="235"/>
        <v>43635</v>
      </c>
      <c r="F1188" s="6">
        <v>445.5</v>
      </c>
      <c r="G1188" s="6">
        <f t="shared" si="236"/>
        <v>77462.219999999841</v>
      </c>
    </row>
    <row r="1189" spans="1:7" ht="22.5" x14ac:dyDescent="0.2">
      <c r="A1189" s="1">
        <v>43635</v>
      </c>
      <c r="B1189" s="1"/>
      <c r="C1189" s="2" t="s">
        <v>686</v>
      </c>
      <c r="D1189" s="1">
        <f t="shared" si="235"/>
        <v>43635</v>
      </c>
      <c r="E1189" s="6">
        <v>10000</v>
      </c>
      <c r="G1189" s="6">
        <f t="shared" si="236"/>
        <v>67462.219999999841</v>
      </c>
    </row>
    <row r="1190" spans="1:7" ht="45" x14ac:dyDescent="0.2">
      <c r="A1190" s="1">
        <v>43635</v>
      </c>
      <c r="B1190" s="1"/>
      <c r="C1190" s="2" t="s">
        <v>687</v>
      </c>
      <c r="D1190" s="1">
        <f t="shared" si="235"/>
        <v>43635</v>
      </c>
      <c r="E1190" s="6">
        <v>118</v>
      </c>
      <c r="G1190" s="6">
        <f t="shared" si="236"/>
        <v>67344.219999999841</v>
      </c>
    </row>
    <row r="1191" spans="1:7" ht="33.75" x14ac:dyDescent="0.2">
      <c r="A1191" s="1">
        <v>43635</v>
      </c>
      <c r="B1191" s="1"/>
      <c r="C1191" s="2" t="s">
        <v>688</v>
      </c>
      <c r="D1191" s="1">
        <f t="shared" si="235"/>
        <v>43635</v>
      </c>
      <c r="E1191" s="6">
        <v>1015.81</v>
      </c>
      <c r="G1191" s="6">
        <f t="shared" si="236"/>
        <v>66328.409999999843</v>
      </c>
    </row>
    <row r="1192" spans="1:7" ht="45" x14ac:dyDescent="0.2">
      <c r="A1192" s="1">
        <v>43635</v>
      </c>
      <c r="B1192" s="1"/>
      <c r="C1192" s="2" t="s">
        <v>689</v>
      </c>
      <c r="D1192" s="1">
        <f t="shared" si="235"/>
        <v>43635</v>
      </c>
      <c r="E1192" s="6">
        <v>80</v>
      </c>
      <c r="G1192" s="6">
        <f t="shared" si="236"/>
        <v>66248.409999999843</v>
      </c>
    </row>
    <row r="1193" spans="1:7" ht="45" x14ac:dyDescent="0.2">
      <c r="A1193" s="1">
        <v>43635</v>
      </c>
      <c r="B1193" s="1"/>
      <c r="C1193" s="2" t="s">
        <v>690</v>
      </c>
      <c r="D1193" s="1">
        <f t="shared" si="235"/>
        <v>43635</v>
      </c>
      <c r="E1193" s="6">
        <v>4000</v>
      </c>
      <c r="G1193" s="6">
        <f t="shared" si="236"/>
        <v>62248.409999999843</v>
      </c>
    </row>
    <row r="1194" spans="1:7" ht="45" x14ac:dyDescent="0.2">
      <c r="A1194" s="1">
        <v>43635</v>
      </c>
      <c r="B1194" s="1"/>
      <c r="C1194" s="2" t="s">
        <v>691</v>
      </c>
      <c r="D1194" s="1">
        <f t="shared" si="235"/>
        <v>43635</v>
      </c>
      <c r="E1194" s="6">
        <v>80</v>
      </c>
      <c r="G1194" s="6">
        <f t="shared" si="236"/>
        <v>62168.409999999843</v>
      </c>
    </row>
    <row r="1195" spans="1:7" ht="22.5" x14ac:dyDescent="0.2">
      <c r="A1195" s="1">
        <v>43635</v>
      </c>
      <c r="B1195" s="1"/>
      <c r="C1195" s="2" t="s">
        <v>692</v>
      </c>
      <c r="D1195" s="1">
        <f t="shared" si="235"/>
        <v>43635</v>
      </c>
      <c r="E1195" s="6">
        <v>1750</v>
      </c>
      <c r="G1195" s="6">
        <f t="shared" si="236"/>
        <v>60418.409999999843</v>
      </c>
    </row>
    <row r="1196" spans="1:7" ht="45" x14ac:dyDescent="0.2">
      <c r="A1196" s="1">
        <v>43635</v>
      </c>
      <c r="B1196" s="1"/>
      <c r="C1196" s="2" t="s">
        <v>693</v>
      </c>
      <c r="D1196" s="1">
        <f t="shared" si="235"/>
        <v>43635</v>
      </c>
      <c r="E1196" s="6">
        <v>80</v>
      </c>
      <c r="G1196" s="6">
        <f t="shared" si="236"/>
        <v>60338.409999999843</v>
      </c>
    </row>
    <row r="1197" spans="1:7" ht="33.75" x14ac:dyDescent="0.2">
      <c r="A1197" s="1">
        <v>43635</v>
      </c>
      <c r="B1197" s="1"/>
      <c r="C1197" s="2" t="s">
        <v>694</v>
      </c>
      <c r="D1197" s="1">
        <f t="shared" si="235"/>
        <v>43635</v>
      </c>
      <c r="F1197" s="6">
        <v>83.11</v>
      </c>
      <c r="G1197" s="6">
        <f t="shared" si="236"/>
        <v>60421.519999999844</v>
      </c>
    </row>
    <row r="1198" spans="1:7" ht="22.5" x14ac:dyDescent="0.2">
      <c r="A1198" s="1">
        <v>43635</v>
      </c>
      <c r="B1198" s="1"/>
      <c r="C1198" s="4" t="s">
        <v>906</v>
      </c>
      <c r="D1198" s="1">
        <f t="shared" si="235"/>
        <v>43635</v>
      </c>
      <c r="E1198" s="6">
        <v>20000</v>
      </c>
      <c r="G1198" s="6">
        <f t="shared" si="236"/>
        <v>40421.519999999844</v>
      </c>
    </row>
    <row r="1199" spans="1:7" ht="45" x14ac:dyDescent="0.2">
      <c r="A1199" s="1">
        <v>43635</v>
      </c>
      <c r="B1199" s="1"/>
      <c r="C1199" s="4" t="s">
        <v>905</v>
      </c>
      <c r="D1199" s="1">
        <f t="shared" si="235"/>
        <v>43635</v>
      </c>
      <c r="E1199" s="6">
        <v>119.6</v>
      </c>
      <c r="G1199" s="6">
        <f t="shared" si="236"/>
        <v>40301.919999999845</v>
      </c>
    </row>
    <row r="1200" spans="1:7" ht="22.5" x14ac:dyDescent="0.2">
      <c r="A1200" s="1">
        <v>43635</v>
      </c>
      <c r="B1200" s="1"/>
      <c r="C1200" s="4" t="s">
        <v>907</v>
      </c>
      <c r="D1200" s="1">
        <f t="shared" si="235"/>
        <v>43635</v>
      </c>
      <c r="E1200" s="6">
        <v>11171.8</v>
      </c>
      <c r="G1200" s="6">
        <f t="shared" si="236"/>
        <v>29130.119999999846</v>
      </c>
    </row>
    <row r="1201" spans="1:7" ht="45" x14ac:dyDescent="0.2">
      <c r="A1201" s="1">
        <v>43635</v>
      </c>
      <c r="B1201" s="1"/>
      <c r="C1201" s="4" t="s">
        <v>908</v>
      </c>
      <c r="D1201" s="1">
        <f t="shared" si="235"/>
        <v>43635</v>
      </c>
      <c r="E1201" s="6">
        <v>116</v>
      </c>
      <c r="G1201" s="6">
        <f t="shared" si="236"/>
        <v>29014.119999999846</v>
      </c>
    </row>
    <row r="1202" spans="1:7" ht="33.75" x14ac:dyDescent="0.2">
      <c r="A1202" s="1">
        <v>43635</v>
      </c>
      <c r="B1202" s="1"/>
      <c r="C1202" s="2" t="s">
        <v>719</v>
      </c>
      <c r="D1202" s="1">
        <f t="shared" si="235"/>
        <v>43635</v>
      </c>
      <c r="E1202" s="6">
        <v>5000</v>
      </c>
      <c r="G1202" s="6">
        <f t="shared" si="236"/>
        <v>24014.119999999846</v>
      </c>
    </row>
    <row r="1203" spans="1:7" ht="45" x14ac:dyDescent="0.2">
      <c r="A1203" s="1">
        <v>43635</v>
      </c>
      <c r="B1203" s="1"/>
      <c r="C1203" s="2" t="s">
        <v>720</v>
      </c>
      <c r="D1203" s="1">
        <f t="shared" si="235"/>
        <v>43635</v>
      </c>
      <c r="E1203" s="6">
        <v>80</v>
      </c>
      <c r="G1203" s="6">
        <f t="shared" si="236"/>
        <v>23934.119999999846</v>
      </c>
    </row>
    <row r="1204" spans="1:7" ht="33.75" x14ac:dyDescent="0.2">
      <c r="A1204" s="1">
        <v>43636</v>
      </c>
      <c r="B1204" s="1"/>
      <c r="C1204" s="2" t="s">
        <v>695</v>
      </c>
      <c r="D1204" s="1">
        <f t="shared" si="235"/>
        <v>43636</v>
      </c>
      <c r="F1204" s="6">
        <v>4099.83</v>
      </c>
      <c r="G1204" s="6">
        <f t="shared" si="236"/>
        <v>28033.949999999844</v>
      </c>
    </row>
    <row r="1205" spans="1:7" ht="33.75" x14ac:dyDescent="0.2">
      <c r="A1205" s="1">
        <v>43636</v>
      </c>
      <c r="B1205" s="1"/>
      <c r="C1205" s="2" t="s">
        <v>696</v>
      </c>
      <c r="D1205" s="1">
        <f t="shared" si="235"/>
        <v>43636</v>
      </c>
      <c r="F1205" s="6">
        <v>3489.57</v>
      </c>
      <c r="G1205" s="6">
        <f t="shared" si="236"/>
        <v>31523.519999999844</v>
      </c>
    </row>
    <row r="1206" spans="1:7" ht="33.75" x14ac:dyDescent="0.2">
      <c r="A1206" s="1">
        <v>43636</v>
      </c>
      <c r="B1206" s="1"/>
      <c r="C1206" s="2" t="s">
        <v>699</v>
      </c>
      <c r="D1206" s="1">
        <f t="shared" si="235"/>
        <v>43636</v>
      </c>
      <c r="F1206" s="6">
        <v>12056.85</v>
      </c>
      <c r="G1206" s="6">
        <f t="shared" si="236"/>
        <v>43580.369999999843</v>
      </c>
    </row>
    <row r="1207" spans="1:7" ht="33.75" x14ac:dyDescent="0.2">
      <c r="A1207" s="1">
        <v>43637</v>
      </c>
      <c r="B1207" s="1"/>
      <c r="C1207" s="2" t="s">
        <v>700</v>
      </c>
      <c r="D1207" s="1">
        <f t="shared" si="235"/>
        <v>43637</v>
      </c>
      <c r="F1207" s="6">
        <v>9008.33</v>
      </c>
      <c r="G1207" s="6">
        <f t="shared" si="236"/>
        <v>52588.699999999844</v>
      </c>
    </row>
    <row r="1208" spans="1:7" ht="33.75" x14ac:dyDescent="0.2">
      <c r="A1208" s="1">
        <v>43640</v>
      </c>
      <c r="B1208" s="1"/>
      <c r="C1208" s="2" t="s">
        <v>701</v>
      </c>
      <c r="D1208" s="1">
        <f t="shared" si="235"/>
        <v>43640</v>
      </c>
      <c r="F1208" s="6">
        <v>2056.15</v>
      </c>
      <c r="G1208" s="6">
        <f t="shared" si="236"/>
        <v>54644.849999999846</v>
      </c>
    </row>
    <row r="1209" spans="1:7" ht="33.75" x14ac:dyDescent="0.2">
      <c r="A1209" s="1">
        <v>43640</v>
      </c>
      <c r="B1209" s="1"/>
      <c r="C1209" s="2" t="s">
        <v>702</v>
      </c>
      <c r="D1209" s="1">
        <f t="shared" si="235"/>
        <v>43640</v>
      </c>
      <c r="F1209" s="6">
        <v>3705.31</v>
      </c>
      <c r="G1209" s="6">
        <f t="shared" si="236"/>
        <v>58350.159999999843</v>
      </c>
    </row>
    <row r="1210" spans="1:7" ht="33.75" x14ac:dyDescent="0.2">
      <c r="A1210" s="1">
        <v>43640</v>
      </c>
      <c r="B1210" s="1"/>
      <c r="C1210" s="2" t="s">
        <v>703</v>
      </c>
      <c r="D1210" s="1">
        <f t="shared" si="235"/>
        <v>43640</v>
      </c>
      <c r="F1210" s="6">
        <v>734.13</v>
      </c>
      <c r="G1210" s="6">
        <f t="shared" si="236"/>
        <v>59084.289999999841</v>
      </c>
    </row>
    <row r="1211" spans="1:7" ht="33.75" x14ac:dyDescent="0.2">
      <c r="A1211" s="1">
        <v>43641</v>
      </c>
      <c r="B1211" s="1"/>
      <c r="C1211" s="2" t="s">
        <v>704</v>
      </c>
      <c r="D1211" s="1">
        <f t="shared" si="235"/>
        <v>43641</v>
      </c>
      <c r="F1211" s="6">
        <v>2927.79</v>
      </c>
      <c r="G1211" s="6">
        <f t="shared" si="236"/>
        <v>62012.079999999842</v>
      </c>
    </row>
    <row r="1212" spans="1:7" ht="33.75" x14ac:dyDescent="0.2">
      <c r="A1212" s="1">
        <v>43641</v>
      </c>
      <c r="B1212" s="1"/>
      <c r="C1212" s="2" t="s">
        <v>705</v>
      </c>
      <c r="D1212" s="1">
        <f t="shared" si="235"/>
        <v>43641</v>
      </c>
      <c r="F1212" s="6">
        <v>1915.75</v>
      </c>
      <c r="G1212" s="6">
        <f t="shared" si="236"/>
        <v>63927.829999999842</v>
      </c>
    </row>
    <row r="1213" spans="1:7" ht="22.5" x14ac:dyDescent="0.2">
      <c r="A1213" s="1">
        <v>43641</v>
      </c>
      <c r="B1213" s="1"/>
      <c r="C1213" s="2" t="s">
        <v>706</v>
      </c>
      <c r="D1213" s="1">
        <f t="shared" si="235"/>
        <v>43641</v>
      </c>
      <c r="E1213" s="6">
        <v>10000</v>
      </c>
      <c r="G1213" s="6">
        <f t="shared" si="236"/>
        <v>53927.829999999842</v>
      </c>
    </row>
    <row r="1214" spans="1:7" ht="45" x14ac:dyDescent="0.2">
      <c r="A1214" s="1">
        <v>43641</v>
      </c>
      <c r="B1214" s="1"/>
      <c r="C1214" s="2" t="s">
        <v>707</v>
      </c>
      <c r="D1214" s="1">
        <f t="shared" si="235"/>
        <v>43641</v>
      </c>
      <c r="E1214" s="6">
        <v>123.15</v>
      </c>
      <c r="G1214" s="6">
        <f t="shared" si="236"/>
        <v>53804.67999999984</v>
      </c>
    </row>
    <row r="1215" spans="1:7" ht="33.75" x14ac:dyDescent="0.2">
      <c r="A1215" s="1">
        <v>43641</v>
      </c>
      <c r="B1215" s="1"/>
      <c r="C1215" s="4" t="s">
        <v>921</v>
      </c>
      <c r="D1215" s="1">
        <f t="shared" si="235"/>
        <v>43641</v>
      </c>
      <c r="E1215" s="6">
        <v>20980.87</v>
      </c>
      <c r="G1215" s="6">
        <f t="shared" si="236"/>
        <v>32823.809999999838</v>
      </c>
    </row>
    <row r="1216" spans="1:7" ht="45" x14ac:dyDescent="0.2">
      <c r="A1216" s="1">
        <v>43641</v>
      </c>
      <c r="B1216" s="1"/>
      <c r="C1216" s="2" t="s">
        <v>708</v>
      </c>
      <c r="D1216" s="1">
        <f t="shared" si="235"/>
        <v>43641</v>
      </c>
      <c r="E1216" s="6">
        <v>136.69999999999999</v>
      </c>
      <c r="G1216" s="6">
        <f t="shared" si="236"/>
        <v>32687.109999999837</v>
      </c>
    </row>
    <row r="1217" spans="1:7" ht="33.75" x14ac:dyDescent="0.2">
      <c r="A1217" s="1">
        <v>43641</v>
      </c>
      <c r="B1217" s="1"/>
      <c r="C1217" s="4" t="s">
        <v>922</v>
      </c>
      <c r="D1217" s="1">
        <f t="shared" si="235"/>
        <v>43641</v>
      </c>
      <c r="E1217" s="6">
        <v>10233</v>
      </c>
      <c r="G1217" s="6">
        <f t="shared" si="236"/>
        <v>22454.109999999837</v>
      </c>
    </row>
    <row r="1218" spans="1:7" ht="45" x14ac:dyDescent="0.2">
      <c r="A1218" s="1">
        <v>43641</v>
      </c>
      <c r="B1218" s="1"/>
      <c r="C1218" s="4" t="s">
        <v>923</v>
      </c>
      <c r="D1218" s="1">
        <f t="shared" si="235"/>
        <v>43641</v>
      </c>
      <c r="E1218" s="6">
        <v>133</v>
      </c>
      <c r="G1218" s="6">
        <f t="shared" si="236"/>
        <v>22321.109999999837</v>
      </c>
    </row>
    <row r="1219" spans="1:7" ht="33.75" x14ac:dyDescent="0.2">
      <c r="A1219" s="1">
        <v>43642</v>
      </c>
      <c r="B1219" s="1"/>
      <c r="C1219" s="2" t="s">
        <v>709</v>
      </c>
      <c r="D1219" s="1">
        <f t="shared" si="235"/>
        <v>43642</v>
      </c>
      <c r="F1219" s="6">
        <v>10605.42</v>
      </c>
      <c r="G1219" s="6">
        <f t="shared" si="236"/>
        <v>32926.529999999839</v>
      </c>
    </row>
    <row r="1220" spans="1:7" ht="22.5" x14ac:dyDescent="0.2">
      <c r="A1220" s="1">
        <v>43642</v>
      </c>
      <c r="B1220" s="1"/>
      <c r="C1220" s="2" t="s">
        <v>710</v>
      </c>
      <c r="D1220" s="1">
        <f t="shared" si="235"/>
        <v>43642</v>
      </c>
      <c r="F1220" s="6">
        <v>3638.65</v>
      </c>
      <c r="G1220" s="6">
        <f t="shared" si="236"/>
        <v>36565.17999999984</v>
      </c>
    </row>
    <row r="1221" spans="1:7" ht="22.5" x14ac:dyDescent="0.2">
      <c r="A1221" s="1">
        <v>43642</v>
      </c>
      <c r="B1221" s="1"/>
      <c r="C1221" s="4" t="s">
        <v>904</v>
      </c>
      <c r="D1221" s="1">
        <f t="shared" si="235"/>
        <v>43642</v>
      </c>
      <c r="F1221" s="6">
        <v>44720</v>
      </c>
      <c r="G1221" s="6">
        <f t="shared" si="236"/>
        <v>81285.179999999847</v>
      </c>
    </row>
    <row r="1222" spans="1:7" ht="45" x14ac:dyDescent="0.2">
      <c r="A1222" s="1">
        <v>43642</v>
      </c>
      <c r="B1222" s="1"/>
      <c r="C1222" s="2" t="s">
        <v>735</v>
      </c>
      <c r="D1222" s="1">
        <f t="shared" si="235"/>
        <v>43642</v>
      </c>
      <c r="E1222" s="6">
        <v>20000</v>
      </c>
      <c r="G1222" s="6">
        <f t="shared" si="236"/>
        <v>61285.179999999847</v>
      </c>
    </row>
    <row r="1223" spans="1:7" ht="45" x14ac:dyDescent="0.2">
      <c r="A1223" s="1">
        <f>A1222</f>
        <v>43642</v>
      </c>
      <c r="B1223" s="1"/>
      <c r="C1223" s="2" t="s">
        <v>736</v>
      </c>
      <c r="D1223" s="1">
        <f t="shared" si="235"/>
        <v>43642</v>
      </c>
      <c r="E1223" s="6">
        <v>120</v>
      </c>
      <c r="G1223" s="6">
        <f t="shared" si="236"/>
        <v>61165.179999999847</v>
      </c>
    </row>
    <row r="1224" spans="1:7" ht="33.75" x14ac:dyDescent="0.2">
      <c r="A1224" s="1">
        <v>43643</v>
      </c>
      <c r="B1224" s="1"/>
      <c r="C1224" s="2" t="s">
        <v>711</v>
      </c>
      <c r="D1224" s="1">
        <f t="shared" si="235"/>
        <v>43643</v>
      </c>
      <c r="F1224" s="6">
        <v>1948.72</v>
      </c>
      <c r="G1224" s="6">
        <f t="shared" si="236"/>
        <v>63113.899999999849</v>
      </c>
    </row>
    <row r="1225" spans="1:7" ht="33.75" x14ac:dyDescent="0.2">
      <c r="A1225" s="1">
        <v>43643</v>
      </c>
      <c r="B1225" s="1"/>
      <c r="C1225" s="2" t="s">
        <v>712</v>
      </c>
      <c r="D1225" s="1">
        <f t="shared" si="235"/>
        <v>43643</v>
      </c>
      <c r="E1225" s="6">
        <v>10000</v>
      </c>
      <c r="G1225" s="6">
        <f t="shared" si="236"/>
        <v>53113.899999999849</v>
      </c>
    </row>
    <row r="1226" spans="1:7" ht="45" x14ac:dyDescent="0.2">
      <c r="A1226" s="1">
        <v>43643</v>
      </c>
      <c r="B1226" s="1"/>
      <c r="C1226" s="2" t="s">
        <v>713</v>
      </c>
      <c r="D1226" s="1">
        <f t="shared" ref="D1226:D1287" si="238">A1226</f>
        <v>43643</v>
      </c>
      <c r="E1226" s="6">
        <v>111.8</v>
      </c>
      <c r="G1226" s="6">
        <f t="shared" si="236"/>
        <v>53002.099999999846</v>
      </c>
    </row>
    <row r="1227" spans="1:7" ht="33.75" x14ac:dyDescent="0.2">
      <c r="A1227" s="1">
        <v>43643</v>
      </c>
      <c r="B1227" s="1"/>
      <c r="C1227" s="2" t="s">
        <v>714</v>
      </c>
      <c r="D1227" s="1">
        <f t="shared" si="238"/>
        <v>43643</v>
      </c>
      <c r="F1227" s="6">
        <v>1155.72</v>
      </c>
      <c r="G1227" s="6">
        <f t="shared" ref="G1227:G1288" si="239">G1226-E1227+F1227</f>
        <v>54157.819999999847</v>
      </c>
    </row>
    <row r="1228" spans="1:7" ht="33.75" x14ac:dyDescent="0.2">
      <c r="A1228" s="1">
        <v>43643</v>
      </c>
      <c r="B1228" s="1"/>
      <c r="C1228" s="2" t="s">
        <v>715</v>
      </c>
      <c r="D1228" s="1">
        <f t="shared" si="238"/>
        <v>43643</v>
      </c>
      <c r="F1228" s="6">
        <v>3165</v>
      </c>
      <c r="G1228" s="6">
        <f t="shared" si="239"/>
        <v>57322.819999999847</v>
      </c>
    </row>
    <row r="1229" spans="1:7" ht="22.5" x14ac:dyDescent="0.2">
      <c r="A1229" s="1">
        <v>43647</v>
      </c>
      <c r="B1229" s="1"/>
      <c r="C1229" s="2" t="s">
        <v>721</v>
      </c>
      <c r="D1229" s="1">
        <f t="shared" si="238"/>
        <v>43647</v>
      </c>
      <c r="E1229" s="6">
        <v>195</v>
      </c>
      <c r="G1229" s="6">
        <f t="shared" si="239"/>
        <v>57127.819999999847</v>
      </c>
    </row>
    <row r="1230" spans="1:7" ht="22.5" x14ac:dyDescent="0.2">
      <c r="A1230" s="1">
        <v>43647</v>
      </c>
      <c r="B1230" s="1"/>
      <c r="C1230" s="2" t="s">
        <v>716</v>
      </c>
      <c r="D1230" s="1">
        <f t="shared" si="238"/>
        <v>43647</v>
      </c>
      <c r="F1230" s="6">
        <v>3381.6</v>
      </c>
      <c r="G1230" s="6">
        <f t="shared" si="239"/>
        <v>60509.419999999845</v>
      </c>
    </row>
    <row r="1231" spans="1:7" ht="33.75" x14ac:dyDescent="0.2">
      <c r="A1231" s="1">
        <v>43647</v>
      </c>
      <c r="B1231" s="1"/>
      <c r="C1231" s="2" t="s">
        <v>717</v>
      </c>
      <c r="D1231" s="1">
        <f t="shared" si="238"/>
        <v>43647</v>
      </c>
      <c r="F1231" s="6">
        <v>16016.47</v>
      </c>
      <c r="G1231" s="6">
        <f t="shared" si="239"/>
        <v>76525.889999999839</v>
      </c>
    </row>
    <row r="1232" spans="1:7" ht="33.75" x14ac:dyDescent="0.2">
      <c r="A1232" s="1">
        <v>43647</v>
      </c>
      <c r="B1232" s="1"/>
      <c r="C1232" s="2" t="s">
        <v>718</v>
      </c>
      <c r="D1232" s="1">
        <f t="shared" si="238"/>
        <v>43647</v>
      </c>
      <c r="F1232" s="6">
        <v>19258.009999999998</v>
      </c>
      <c r="G1232" s="6">
        <f t="shared" si="239"/>
        <v>95783.899999999834</v>
      </c>
    </row>
    <row r="1233" spans="1:7" ht="45" x14ac:dyDescent="0.2">
      <c r="A1233" s="1">
        <v>43647</v>
      </c>
      <c r="B1233" s="1"/>
      <c r="C1233" s="2" t="s">
        <v>737</v>
      </c>
      <c r="D1233" s="1">
        <f t="shared" si="238"/>
        <v>43647</v>
      </c>
      <c r="E1233" s="6">
        <v>5000</v>
      </c>
      <c r="G1233" s="6">
        <f t="shared" si="239"/>
        <v>90783.899999999834</v>
      </c>
    </row>
    <row r="1234" spans="1:7" ht="45" x14ac:dyDescent="0.2">
      <c r="A1234" s="1">
        <v>43647</v>
      </c>
      <c r="B1234" s="1"/>
      <c r="C1234" s="2" t="s">
        <v>738</v>
      </c>
      <c r="D1234" s="1">
        <f t="shared" si="238"/>
        <v>43647</v>
      </c>
      <c r="E1234" s="6">
        <v>80</v>
      </c>
      <c r="G1234" s="6">
        <f t="shared" si="239"/>
        <v>90703.899999999834</v>
      </c>
    </row>
    <row r="1235" spans="1:7" ht="33.75" x14ac:dyDescent="0.2">
      <c r="A1235" s="1">
        <v>43647</v>
      </c>
      <c r="B1235" s="1"/>
      <c r="C1235" s="4" t="s">
        <v>882</v>
      </c>
      <c r="D1235" s="1">
        <f t="shared" si="238"/>
        <v>43647</v>
      </c>
      <c r="E1235" s="6">
        <v>1406.23</v>
      </c>
      <c r="G1235" s="6">
        <f t="shared" si="239"/>
        <v>89297.669999999838</v>
      </c>
    </row>
    <row r="1236" spans="1:7" ht="45" x14ac:dyDescent="0.2">
      <c r="A1236" s="1">
        <v>43647</v>
      </c>
      <c r="B1236" s="1"/>
      <c r="C1236" s="2" t="s">
        <v>723</v>
      </c>
      <c r="D1236" s="1">
        <f t="shared" si="238"/>
        <v>43647</v>
      </c>
      <c r="E1236" s="6">
        <v>80</v>
      </c>
      <c r="G1236" s="6">
        <f t="shared" si="239"/>
        <v>89217.669999999838</v>
      </c>
    </row>
    <row r="1237" spans="1:7" ht="22.5" x14ac:dyDescent="0.2">
      <c r="A1237" s="1">
        <v>43647</v>
      </c>
      <c r="B1237" s="1"/>
      <c r="C1237" s="4" t="s">
        <v>950</v>
      </c>
      <c r="D1237" s="1">
        <f t="shared" si="238"/>
        <v>43647</v>
      </c>
      <c r="E1237" s="6">
        <v>10000</v>
      </c>
      <c r="G1237" s="6">
        <f t="shared" si="239"/>
        <v>79217.669999999838</v>
      </c>
    </row>
    <row r="1238" spans="1:7" ht="45" x14ac:dyDescent="0.2">
      <c r="A1238" s="1">
        <v>43647</v>
      </c>
      <c r="B1238" s="1"/>
      <c r="C1238" s="2" t="s">
        <v>733</v>
      </c>
      <c r="D1238" s="1">
        <f t="shared" si="238"/>
        <v>43647</v>
      </c>
      <c r="E1238" s="6">
        <v>120</v>
      </c>
      <c r="G1238" s="6">
        <f t="shared" si="239"/>
        <v>79097.669999999838</v>
      </c>
    </row>
    <row r="1239" spans="1:7" ht="45" x14ac:dyDescent="0.2">
      <c r="A1239" s="1">
        <v>43647</v>
      </c>
      <c r="B1239" s="1"/>
      <c r="C1239" s="4" t="s">
        <v>951</v>
      </c>
      <c r="D1239" s="1">
        <f t="shared" si="238"/>
        <v>43647</v>
      </c>
      <c r="E1239" s="6">
        <v>20000</v>
      </c>
      <c r="G1239" s="6">
        <f t="shared" si="239"/>
        <v>59097.669999999838</v>
      </c>
    </row>
    <row r="1240" spans="1:7" ht="45" x14ac:dyDescent="0.2">
      <c r="A1240" s="1">
        <v>43647</v>
      </c>
      <c r="B1240" s="1"/>
      <c r="C1240" s="4" t="s">
        <v>952</v>
      </c>
      <c r="D1240" s="1">
        <f t="shared" si="238"/>
        <v>43647</v>
      </c>
      <c r="E1240" s="6">
        <v>126.8</v>
      </c>
      <c r="G1240" s="6">
        <f t="shared" si="239"/>
        <v>58970.869999999835</v>
      </c>
    </row>
    <row r="1241" spans="1:7" ht="33.75" x14ac:dyDescent="0.2">
      <c r="A1241" s="1">
        <v>43648</v>
      </c>
      <c r="B1241" s="1"/>
      <c r="C1241" s="5" t="s">
        <v>953</v>
      </c>
      <c r="D1241" s="1">
        <f t="shared" si="238"/>
        <v>43648</v>
      </c>
      <c r="F1241" s="6">
        <f>E1240+E1239</f>
        <v>20126.8</v>
      </c>
      <c r="G1241" s="6">
        <f t="shared" si="239"/>
        <v>79097.669999999838</v>
      </c>
    </row>
    <row r="1242" spans="1:7" ht="33.75" x14ac:dyDescent="0.2">
      <c r="A1242" s="1">
        <v>43648</v>
      </c>
      <c r="B1242" s="1"/>
      <c r="C1242" s="4" t="s">
        <v>1348</v>
      </c>
      <c r="D1242" s="1">
        <f t="shared" si="238"/>
        <v>43648</v>
      </c>
      <c r="E1242" s="6">
        <v>11689.85</v>
      </c>
      <c r="G1242" s="6">
        <f t="shared" si="239"/>
        <v>67407.819999999832</v>
      </c>
    </row>
    <row r="1243" spans="1:7" ht="45" x14ac:dyDescent="0.2">
      <c r="A1243" s="1">
        <v>43648</v>
      </c>
      <c r="B1243" s="1"/>
      <c r="C1243" s="2" t="s">
        <v>722</v>
      </c>
      <c r="D1243" s="1">
        <f t="shared" si="238"/>
        <v>43648</v>
      </c>
      <c r="E1243" s="6">
        <v>126.53</v>
      </c>
      <c r="G1243" s="6">
        <f t="shared" si="239"/>
        <v>67281.289999999834</v>
      </c>
    </row>
    <row r="1244" spans="1:7" ht="33.75" x14ac:dyDescent="0.2">
      <c r="A1244" s="1">
        <v>43648</v>
      </c>
      <c r="B1244" s="1"/>
      <c r="C1244" s="2" t="s">
        <v>724</v>
      </c>
      <c r="D1244" s="1">
        <f t="shared" si="238"/>
        <v>43648</v>
      </c>
      <c r="F1244" s="6">
        <v>5990.26</v>
      </c>
      <c r="G1244" s="6">
        <f>G1243-E1244+F1244</f>
        <v>73271.549999999828</v>
      </c>
    </row>
    <row r="1245" spans="1:7" ht="33.75" x14ac:dyDescent="0.2">
      <c r="A1245" s="1">
        <v>43648</v>
      </c>
      <c r="B1245" s="1"/>
      <c r="C1245" s="2" t="s">
        <v>725</v>
      </c>
      <c r="D1245" s="1">
        <f t="shared" si="238"/>
        <v>43648</v>
      </c>
      <c r="F1245" s="6">
        <v>1903.18</v>
      </c>
      <c r="G1245" s="6">
        <f t="shared" si="239"/>
        <v>75174.729999999821</v>
      </c>
    </row>
    <row r="1246" spans="1:7" ht="33.75" x14ac:dyDescent="0.2">
      <c r="A1246" s="1">
        <v>43648</v>
      </c>
      <c r="B1246" s="1"/>
      <c r="C1246" s="2" t="s">
        <v>726</v>
      </c>
      <c r="D1246" s="1">
        <f t="shared" si="238"/>
        <v>43648</v>
      </c>
      <c r="F1246" s="6">
        <v>11523.8</v>
      </c>
      <c r="G1246" s="6">
        <f t="shared" si="239"/>
        <v>86698.529999999824</v>
      </c>
    </row>
    <row r="1247" spans="1:7" ht="22.5" x14ac:dyDescent="0.2">
      <c r="A1247" s="1">
        <v>43648</v>
      </c>
      <c r="B1247" s="1"/>
      <c r="C1247" s="2" t="s">
        <v>727</v>
      </c>
      <c r="D1247" s="1">
        <f t="shared" si="238"/>
        <v>43648</v>
      </c>
      <c r="F1247" s="6">
        <v>4801.45</v>
      </c>
      <c r="G1247" s="6">
        <f t="shared" si="239"/>
        <v>91499.979999999821</v>
      </c>
    </row>
    <row r="1248" spans="1:7" ht="45" x14ac:dyDescent="0.2">
      <c r="A1248" s="1">
        <v>43648</v>
      </c>
      <c r="B1248" s="1"/>
      <c r="C1248" s="2" t="s">
        <v>753</v>
      </c>
      <c r="D1248" s="1">
        <f t="shared" si="238"/>
        <v>43648</v>
      </c>
      <c r="E1248" s="6">
        <v>30000</v>
      </c>
      <c r="G1248" s="6">
        <f t="shared" si="239"/>
        <v>61499.979999999821</v>
      </c>
    </row>
    <row r="1249" spans="1:7" ht="45" x14ac:dyDescent="0.2">
      <c r="A1249" s="1">
        <v>43648</v>
      </c>
      <c r="B1249" s="1"/>
      <c r="C1249" s="2" t="s">
        <v>754</v>
      </c>
      <c r="D1249" s="1">
        <f t="shared" si="238"/>
        <v>43648</v>
      </c>
      <c r="E1249" s="6">
        <v>131.9</v>
      </c>
      <c r="G1249" s="6">
        <f t="shared" si="239"/>
        <v>61368.07999999982</v>
      </c>
    </row>
    <row r="1250" spans="1:7" ht="33.75" x14ac:dyDescent="0.2">
      <c r="A1250" s="1">
        <v>43649</v>
      </c>
      <c r="C1250" s="5" t="s">
        <v>924</v>
      </c>
      <c r="D1250" s="1">
        <f t="shared" si="238"/>
        <v>43649</v>
      </c>
      <c r="F1250" s="6">
        <v>35127</v>
      </c>
      <c r="G1250" s="6">
        <f t="shared" si="239"/>
        <v>96495.079999999813</v>
      </c>
    </row>
    <row r="1251" spans="1:7" ht="33.75" x14ac:dyDescent="0.2">
      <c r="A1251" s="1">
        <v>43649</v>
      </c>
      <c r="B1251" s="1"/>
      <c r="C1251" s="2" t="s">
        <v>730</v>
      </c>
      <c r="D1251" s="1">
        <f t="shared" si="238"/>
        <v>43649</v>
      </c>
      <c r="F1251" s="6">
        <v>3406.28</v>
      </c>
      <c r="G1251" s="6">
        <f t="shared" si="239"/>
        <v>99901.359999999811</v>
      </c>
    </row>
    <row r="1252" spans="1:7" ht="33.75" x14ac:dyDescent="0.2">
      <c r="A1252" s="1">
        <v>43649</v>
      </c>
      <c r="B1252" s="1"/>
      <c r="C1252" s="2" t="s">
        <v>731</v>
      </c>
      <c r="D1252" s="1">
        <f t="shared" si="238"/>
        <v>43649</v>
      </c>
      <c r="E1252" s="6">
        <v>3000</v>
      </c>
      <c r="G1252" s="6">
        <f t="shared" si="239"/>
        <v>96901.359999999811</v>
      </c>
    </row>
    <row r="1253" spans="1:7" ht="45" x14ac:dyDescent="0.2">
      <c r="A1253" s="1">
        <v>43649</v>
      </c>
      <c r="B1253" s="1"/>
      <c r="C1253" s="2" t="s">
        <v>732</v>
      </c>
      <c r="D1253" s="1">
        <f t="shared" si="238"/>
        <v>43649</v>
      </c>
      <c r="E1253" s="6">
        <v>80</v>
      </c>
      <c r="G1253" s="6">
        <f t="shared" si="239"/>
        <v>96821.359999999811</v>
      </c>
    </row>
    <row r="1254" spans="1:7" ht="45" x14ac:dyDescent="0.2">
      <c r="A1254" s="1">
        <v>43649</v>
      </c>
      <c r="B1254" s="1"/>
      <c r="C1254" s="4" t="s">
        <v>934</v>
      </c>
      <c r="D1254" s="1">
        <f t="shared" si="238"/>
        <v>43649</v>
      </c>
      <c r="F1254" s="6">
        <v>11456.42</v>
      </c>
      <c r="G1254" s="6">
        <f t="shared" si="239"/>
        <v>108277.77999999981</v>
      </c>
    </row>
    <row r="1255" spans="1:7" ht="22.5" x14ac:dyDescent="0.2">
      <c r="A1255" s="1">
        <v>43649</v>
      </c>
      <c r="B1255" s="1"/>
      <c r="C1255" s="2" t="s">
        <v>795</v>
      </c>
      <c r="D1255" s="1">
        <f t="shared" si="238"/>
        <v>43649</v>
      </c>
      <c r="E1255" s="6">
        <v>23000</v>
      </c>
      <c r="G1255" s="6">
        <f t="shared" si="239"/>
        <v>85277.77999999981</v>
      </c>
    </row>
    <row r="1256" spans="1:7" ht="45" x14ac:dyDescent="0.2">
      <c r="A1256" s="1">
        <v>43649</v>
      </c>
      <c r="B1256" s="1"/>
      <c r="C1256" s="2" t="s">
        <v>796</v>
      </c>
      <c r="D1256" s="1">
        <f t="shared" si="238"/>
        <v>43649</v>
      </c>
      <c r="E1256" s="6">
        <v>118.7</v>
      </c>
      <c r="G1256" s="6">
        <f t="shared" si="239"/>
        <v>85159.079999999813</v>
      </c>
    </row>
    <row r="1257" spans="1:7" ht="33.75" x14ac:dyDescent="0.2">
      <c r="A1257" s="1">
        <v>43649</v>
      </c>
      <c r="B1257" s="1"/>
      <c r="C1257" s="4" t="s">
        <v>935</v>
      </c>
      <c r="D1257" s="1">
        <f t="shared" si="238"/>
        <v>43649</v>
      </c>
      <c r="E1257" s="6">
        <v>6877.9</v>
      </c>
      <c r="G1257" s="6">
        <f t="shared" si="239"/>
        <v>78281.179999999818</v>
      </c>
    </row>
    <row r="1258" spans="1:7" ht="45" x14ac:dyDescent="0.2">
      <c r="A1258" s="1">
        <v>43649</v>
      </c>
      <c r="B1258" s="1"/>
      <c r="C1258" s="5" t="s">
        <v>933</v>
      </c>
      <c r="D1258" s="1">
        <f t="shared" si="238"/>
        <v>43649</v>
      </c>
      <c r="E1258" s="6">
        <v>35</v>
      </c>
      <c r="G1258" s="6">
        <f t="shared" si="239"/>
        <v>78246.179999999818</v>
      </c>
    </row>
    <row r="1259" spans="1:7" ht="45" x14ac:dyDescent="0.2">
      <c r="A1259" s="1">
        <v>43650</v>
      </c>
      <c r="B1259" s="1"/>
      <c r="C1259" s="4" t="s">
        <v>954</v>
      </c>
      <c r="D1259" s="1">
        <f t="shared" si="238"/>
        <v>43650</v>
      </c>
      <c r="E1259" s="6">
        <v>1045</v>
      </c>
      <c r="G1259" s="6">
        <f t="shared" si="239"/>
        <v>77201.179999999818</v>
      </c>
    </row>
    <row r="1260" spans="1:7" ht="45" x14ac:dyDescent="0.2">
      <c r="A1260" s="1">
        <v>43650</v>
      </c>
      <c r="B1260" s="1"/>
      <c r="C1260" s="4" t="s">
        <v>955</v>
      </c>
      <c r="D1260" s="1">
        <f t="shared" si="238"/>
        <v>43650</v>
      </c>
      <c r="E1260" s="6">
        <v>80</v>
      </c>
      <c r="G1260" s="6">
        <f t="shared" si="239"/>
        <v>77121.179999999818</v>
      </c>
    </row>
    <row r="1261" spans="1:7" ht="33.75" x14ac:dyDescent="0.2">
      <c r="A1261" s="1">
        <v>43651</v>
      </c>
      <c r="B1261" s="1"/>
      <c r="C1261" s="2" t="s">
        <v>734</v>
      </c>
      <c r="D1261" s="1">
        <f t="shared" si="238"/>
        <v>43651</v>
      </c>
      <c r="F1261" s="6">
        <v>33000</v>
      </c>
      <c r="G1261" s="6">
        <f t="shared" si="239"/>
        <v>110121.17999999982</v>
      </c>
    </row>
    <row r="1262" spans="1:7" ht="33.75" x14ac:dyDescent="0.2">
      <c r="A1262" s="1">
        <v>43651</v>
      </c>
      <c r="B1262" s="1"/>
      <c r="C1262" s="2" t="s">
        <v>739</v>
      </c>
      <c r="D1262" s="1">
        <f t="shared" si="238"/>
        <v>43651</v>
      </c>
      <c r="E1262" s="6">
        <v>5000</v>
      </c>
      <c r="G1262" s="6">
        <f t="shared" si="239"/>
        <v>105121.17999999982</v>
      </c>
    </row>
    <row r="1263" spans="1:7" ht="45" x14ac:dyDescent="0.2">
      <c r="A1263" s="1">
        <v>43651</v>
      </c>
      <c r="B1263" s="1"/>
      <c r="C1263" s="2" t="s">
        <v>740</v>
      </c>
      <c r="D1263" s="1">
        <f t="shared" si="238"/>
        <v>43651</v>
      </c>
      <c r="E1263" s="6">
        <v>160</v>
      </c>
      <c r="G1263" s="6">
        <f t="shared" si="239"/>
        <v>104961.17999999982</v>
      </c>
    </row>
    <row r="1264" spans="1:7" ht="33.75" x14ac:dyDescent="0.2">
      <c r="A1264" s="1">
        <v>43651</v>
      </c>
      <c r="B1264" s="1"/>
      <c r="C1264" s="2" t="s">
        <v>741</v>
      </c>
      <c r="D1264" s="1">
        <f t="shared" si="238"/>
        <v>43651</v>
      </c>
      <c r="E1264" s="6">
        <v>2000</v>
      </c>
      <c r="G1264" s="6">
        <f t="shared" si="239"/>
        <v>102961.17999999982</v>
      </c>
    </row>
    <row r="1265" spans="1:7" ht="45" x14ac:dyDescent="0.2">
      <c r="A1265" s="1">
        <v>43651</v>
      </c>
      <c r="B1265" s="1"/>
      <c r="C1265" s="2" t="s">
        <v>742</v>
      </c>
      <c r="D1265" s="1">
        <f t="shared" si="238"/>
        <v>43651</v>
      </c>
      <c r="E1265" s="6">
        <v>80</v>
      </c>
      <c r="G1265" s="6">
        <f t="shared" si="239"/>
        <v>102881.17999999982</v>
      </c>
    </row>
    <row r="1266" spans="1:7" ht="33.75" x14ac:dyDescent="0.2">
      <c r="A1266" s="1">
        <v>43654</v>
      </c>
      <c r="B1266" s="1"/>
      <c r="C1266" s="2" t="s">
        <v>743</v>
      </c>
      <c r="D1266" s="1">
        <f t="shared" si="238"/>
        <v>43654</v>
      </c>
      <c r="F1266" s="6">
        <v>3943.05</v>
      </c>
      <c r="G1266" s="6">
        <f t="shared" si="239"/>
        <v>106824.22999999982</v>
      </c>
    </row>
    <row r="1267" spans="1:7" ht="33.75" x14ac:dyDescent="0.2">
      <c r="A1267" s="1">
        <v>43654</v>
      </c>
      <c r="B1267" s="1"/>
      <c r="C1267" s="2" t="s">
        <v>744</v>
      </c>
      <c r="D1267" s="1">
        <f t="shared" si="238"/>
        <v>43654</v>
      </c>
      <c r="F1267" s="6">
        <v>4204.78</v>
      </c>
      <c r="G1267" s="6">
        <f t="shared" si="239"/>
        <v>111029.00999999982</v>
      </c>
    </row>
    <row r="1268" spans="1:7" ht="45" x14ac:dyDescent="0.2">
      <c r="A1268" s="1">
        <v>43654</v>
      </c>
      <c r="B1268" s="1"/>
      <c r="C1268" s="4" t="s">
        <v>945</v>
      </c>
      <c r="D1268" s="1">
        <f t="shared" si="238"/>
        <v>43654</v>
      </c>
      <c r="E1268" s="6">
        <v>30000</v>
      </c>
      <c r="G1268" s="6">
        <f t="shared" si="239"/>
        <v>81029.00999999982</v>
      </c>
    </row>
    <row r="1269" spans="1:7" ht="45" x14ac:dyDescent="0.2">
      <c r="A1269" s="1">
        <f>A1268</f>
        <v>43654</v>
      </c>
      <c r="B1269" s="1"/>
      <c r="C1269" s="4" t="s">
        <v>946</v>
      </c>
      <c r="D1269" s="1">
        <f t="shared" si="238"/>
        <v>43654</v>
      </c>
      <c r="E1269" s="6">
        <v>132.9</v>
      </c>
      <c r="G1269" s="6">
        <f t="shared" si="239"/>
        <v>80896.109999999826</v>
      </c>
    </row>
    <row r="1270" spans="1:7" ht="33.75" x14ac:dyDescent="0.2">
      <c r="A1270" s="1">
        <v>43655</v>
      </c>
      <c r="B1270" s="1"/>
      <c r="C1270" s="2" t="s">
        <v>745</v>
      </c>
      <c r="D1270" s="1">
        <f t="shared" si="238"/>
        <v>43655</v>
      </c>
      <c r="F1270" s="6">
        <v>1293.93</v>
      </c>
      <c r="G1270" s="6">
        <f t="shared" si="239"/>
        <v>82190.039999999819</v>
      </c>
    </row>
    <row r="1271" spans="1:7" ht="33.75" x14ac:dyDescent="0.2">
      <c r="A1271" s="1">
        <v>43655</v>
      </c>
      <c r="B1271" s="1"/>
      <c r="C1271" s="2" t="s">
        <v>746</v>
      </c>
      <c r="D1271" s="1">
        <f t="shared" si="238"/>
        <v>43655</v>
      </c>
      <c r="F1271" s="6">
        <v>4061.56</v>
      </c>
      <c r="G1271" s="6">
        <f t="shared" si="239"/>
        <v>86251.599999999817</v>
      </c>
    </row>
    <row r="1272" spans="1:7" ht="33.75" x14ac:dyDescent="0.2">
      <c r="A1272" s="1">
        <v>43655</v>
      </c>
      <c r="B1272" s="1"/>
      <c r="C1272" s="2" t="s">
        <v>747</v>
      </c>
      <c r="D1272" s="1">
        <f t="shared" si="238"/>
        <v>43655</v>
      </c>
      <c r="F1272" s="6">
        <v>8624.6299999999992</v>
      </c>
      <c r="G1272" s="6">
        <f t="shared" si="239"/>
        <v>94876.229999999821</v>
      </c>
    </row>
    <row r="1273" spans="1:7" ht="33.75" x14ac:dyDescent="0.2">
      <c r="A1273" s="1">
        <v>43655</v>
      </c>
      <c r="B1273" s="1"/>
      <c r="C1273" s="4" t="s">
        <v>944</v>
      </c>
      <c r="D1273" s="1">
        <f t="shared" si="238"/>
        <v>43655</v>
      </c>
      <c r="E1273" s="6">
        <v>4371.1499999999996</v>
      </c>
      <c r="G1273" s="6">
        <f t="shared" si="239"/>
        <v>90505.079999999827</v>
      </c>
    </row>
    <row r="1274" spans="1:7" ht="45" x14ac:dyDescent="0.2">
      <c r="A1274" s="1">
        <v>43655</v>
      </c>
      <c r="B1274" s="1"/>
      <c r="C1274" s="2" t="s">
        <v>748</v>
      </c>
      <c r="D1274" s="1">
        <f t="shared" si="238"/>
        <v>43655</v>
      </c>
      <c r="E1274" s="6">
        <v>80</v>
      </c>
      <c r="G1274" s="6">
        <f t="shared" si="239"/>
        <v>90425.079999999827</v>
      </c>
    </row>
    <row r="1275" spans="1:7" ht="22.5" x14ac:dyDescent="0.2">
      <c r="A1275" s="1">
        <v>43655</v>
      </c>
      <c r="B1275" s="1"/>
      <c r="C1275" s="2" t="s">
        <v>749</v>
      </c>
      <c r="D1275" s="1">
        <f t="shared" si="238"/>
        <v>43655</v>
      </c>
      <c r="E1275" s="6">
        <v>15000</v>
      </c>
      <c r="G1275" s="6">
        <f t="shared" si="239"/>
        <v>75425.079999999827</v>
      </c>
    </row>
    <row r="1276" spans="1:7" ht="45" x14ac:dyDescent="0.2">
      <c r="A1276" s="1">
        <v>43655</v>
      </c>
      <c r="B1276" s="1"/>
      <c r="C1276" s="2" t="s">
        <v>750</v>
      </c>
      <c r="D1276" s="1">
        <f t="shared" si="238"/>
        <v>43655</v>
      </c>
      <c r="E1276" s="6">
        <v>118</v>
      </c>
      <c r="G1276" s="6">
        <f t="shared" si="239"/>
        <v>75307.079999999827</v>
      </c>
    </row>
    <row r="1277" spans="1:7" ht="33.75" x14ac:dyDescent="0.2">
      <c r="A1277" s="1">
        <v>43655</v>
      </c>
      <c r="B1277" s="1"/>
      <c r="C1277" s="2" t="s">
        <v>751</v>
      </c>
      <c r="D1277" s="1">
        <f t="shared" si="238"/>
        <v>43655</v>
      </c>
      <c r="F1277" s="6">
        <v>8087.81</v>
      </c>
      <c r="G1277" s="6">
        <f t="shared" si="239"/>
        <v>83394.889999999825</v>
      </c>
    </row>
    <row r="1278" spans="1:7" ht="45" x14ac:dyDescent="0.2">
      <c r="A1278" s="1">
        <v>43655</v>
      </c>
      <c r="B1278" s="1"/>
      <c r="C1278" s="2" t="s">
        <v>757</v>
      </c>
      <c r="D1278" s="1">
        <f t="shared" si="238"/>
        <v>43655</v>
      </c>
      <c r="E1278" s="6">
        <v>10000</v>
      </c>
      <c r="G1278" s="6">
        <f t="shared" si="239"/>
        <v>73394.889999999825</v>
      </c>
    </row>
    <row r="1279" spans="1:7" ht="45" x14ac:dyDescent="0.2">
      <c r="A1279" s="1">
        <v>43655</v>
      </c>
      <c r="B1279" s="1"/>
      <c r="C1279" s="2" t="s">
        <v>758</v>
      </c>
      <c r="D1279" s="1">
        <f t="shared" si="238"/>
        <v>43655</v>
      </c>
      <c r="E1279" s="6">
        <v>87</v>
      </c>
      <c r="G1279" s="6">
        <f t="shared" si="239"/>
        <v>73307.889999999825</v>
      </c>
    </row>
    <row r="1280" spans="1:7" ht="33.75" x14ac:dyDescent="0.2">
      <c r="A1280" s="1">
        <v>43656</v>
      </c>
      <c r="B1280" s="1"/>
      <c r="C1280" s="2" t="s">
        <v>752</v>
      </c>
      <c r="D1280" s="1">
        <f t="shared" si="238"/>
        <v>43656</v>
      </c>
      <c r="F1280" s="6">
        <v>2337.2600000000002</v>
      </c>
      <c r="G1280" s="6">
        <f t="shared" si="239"/>
        <v>75645.14999999982</v>
      </c>
    </row>
    <row r="1281" spans="1:7" ht="45" x14ac:dyDescent="0.2">
      <c r="A1281" s="1">
        <v>43657</v>
      </c>
      <c r="B1281" s="1"/>
      <c r="C1281" s="2" t="s">
        <v>789</v>
      </c>
      <c r="D1281" s="1">
        <f t="shared" si="238"/>
        <v>43657</v>
      </c>
      <c r="E1281" s="6">
        <v>30000</v>
      </c>
      <c r="G1281" s="6">
        <f t="shared" si="239"/>
        <v>45645.14999999982</v>
      </c>
    </row>
    <row r="1282" spans="1:7" ht="45" x14ac:dyDescent="0.2">
      <c r="A1282" s="1">
        <v>43657</v>
      </c>
      <c r="B1282" s="1"/>
      <c r="C1282" s="2" t="s">
        <v>790</v>
      </c>
      <c r="D1282" s="1">
        <f t="shared" si="238"/>
        <v>43657</v>
      </c>
      <c r="E1282" s="6">
        <v>130</v>
      </c>
      <c r="G1282" s="6">
        <f t="shared" si="239"/>
        <v>45515.14999999982</v>
      </c>
    </row>
    <row r="1283" spans="1:7" ht="22.5" x14ac:dyDescent="0.2">
      <c r="A1283" s="1">
        <v>43657</v>
      </c>
      <c r="B1283" s="1"/>
      <c r="C1283" s="4" t="s">
        <v>1343</v>
      </c>
      <c r="D1283" s="1">
        <f t="shared" si="238"/>
        <v>43657</v>
      </c>
      <c r="E1283" s="6">
        <v>20000</v>
      </c>
      <c r="G1283" s="6">
        <f t="shared" si="239"/>
        <v>25515.14999999982</v>
      </c>
    </row>
    <row r="1284" spans="1:7" ht="45" x14ac:dyDescent="0.2">
      <c r="A1284" s="1">
        <v>43657</v>
      </c>
      <c r="B1284" s="1"/>
      <c r="C1284" s="4" t="s">
        <v>1344</v>
      </c>
      <c r="D1284" s="1">
        <f t="shared" si="238"/>
        <v>43657</v>
      </c>
      <c r="E1284" s="6">
        <v>126.8</v>
      </c>
      <c r="G1284" s="6">
        <f t="shared" si="239"/>
        <v>25388.34999999982</v>
      </c>
    </row>
    <row r="1285" spans="1:7" ht="33.75" x14ac:dyDescent="0.2">
      <c r="A1285" s="1">
        <v>43658</v>
      </c>
      <c r="B1285" s="1"/>
      <c r="C1285" s="2" t="s">
        <v>755</v>
      </c>
      <c r="D1285" s="1">
        <f t="shared" si="238"/>
        <v>43658</v>
      </c>
      <c r="F1285" s="6">
        <v>2936.49</v>
      </c>
      <c r="G1285" s="6">
        <f t="shared" si="239"/>
        <v>28324.839999999822</v>
      </c>
    </row>
    <row r="1286" spans="1:7" ht="33.75" x14ac:dyDescent="0.2">
      <c r="A1286" s="1">
        <v>43658</v>
      </c>
      <c r="B1286" s="1"/>
      <c r="C1286" s="2" t="s">
        <v>756</v>
      </c>
      <c r="D1286" s="1">
        <f t="shared" si="238"/>
        <v>43658</v>
      </c>
      <c r="F1286" s="6">
        <v>10410.84</v>
      </c>
      <c r="G1286" s="6">
        <f t="shared" si="239"/>
        <v>38735.679999999818</v>
      </c>
    </row>
    <row r="1287" spans="1:7" ht="33.75" x14ac:dyDescent="0.2">
      <c r="A1287" s="1">
        <v>43658</v>
      </c>
      <c r="B1287" s="1"/>
      <c r="C1287" s="2" t="s">
        <v>759</v>
      </c>
      <c r="D1287" s="1">
        <f t="shared" si="238"/>
        <v>43658</v>
      </c>
      <c r="E1287" s="6">
        <v>4219.26</v>
      </c>
      <c r="G1287" s="6">
        <f t="shared" si="239"/>
        <v>34516.419999999816</v>
      </c>
    </row>
    <row r="1288" spans="1:7" ht="45" x14ac:dyDescent="0.2">
      <c r="A1288" s="1">
        <v>43658</v>
      </c>
      <c r="B1288" s="1"/>
      <c r="C1288" s="2" t="s">
        <v>760</v>
      </c>
      <c r="D1288" s="1">
        <f t="shared" ref="D1288:D1351" si="240">A1288</f>
        <v>43658</v>
      </c>
      <c r="E1288" s="6">
        <v>80</v>
      </c>
      <c r="G1288" s="6">
        <f t="shared" si="239"/>
        <v>34436.419999999816</v>
      </c>
    </row>
    <row r="1289" spans="1:7" ht="33.75" x14ac:dyDescent="0.2">
      <c r="A1289" s="1">
        <v>43658</v>
      </c>
      <c r="B1289" s="1"/>
      <c r="C1289" s="2" t="s">
        <v>761</v>
      </c>
      <c r="D1289" s="1">
        <f t="shared" si="240"/>
        <v>43658</v>
      </c>
      <c r="F1289" s="6">
        <v>22881.21</v>
      </c>
      <c r="G1289" s="6">
        <f t="shared" ref="G1289:G1352" si="241">G1288-E1289+F1289</f>
        <v>57317.629999999815</v>
      </c>
    </row>
    <row r="1290" spans="1:7" ht="33.75" x14ac:dyDescent="0.2">
      <c r="A1290" s="1">
        <v>43661</v>
      </c>
      <c r="B1290" s="1"/>
      <c r="C1290" s="2" t="s">
        <v>762</v>
      </c>
      <c r="D1290" s="1">
        <f t="shared" si="240"/>
        <v>43661</v>
      </c>
      <c r="F1290" s="6">
        <v>3263.47</v>
      </c>
      <c r="G1290" s="6">
        <f t="shared" si="241"/>
        <v>60581.099999999817</v>
      </c>
    </row>
    <row r="1291" spans="1:7" ht="33.75" x14ac:dyDescent="0.2">
      <c r="A1291" s="1">
        <v>43661</v>
      </c>
      <c r="B1291" s="1"/>
      <c r="C1291" s="4" t="s">
        <v>925</v>
      </c>
      <c r="D1291" s="1">
        <f t="shared" si="240"/>
        <v>43661</v>
      </c>
      <c r="F1291" s="6">
        <v>165.92</v>
      </c>
      <c r="G1291" s="6">
        <f t="shared" si="241"/>
        <v>60747.019999999815</v>
      </c>
    </row>
    <row r="1292" spans="1:7" ht="22.5" x14ac:dyDescent="0.2">
      <c r="A1292" s="1">
        <v>43661</v>
      </c>
      <c r="B1292" s="1"/>
      <c r="C1292" s="4" t="s">
        <v>926</v>
      </c>
      <c r="D1292" s="1">
        <f t="shared" si="240"/>
        <v>43661</v>
      </c>
      <c r="F1292" s="6">
        <v>5280.34</v>
      </c>
      <c r="G1292" s="6">
        <f t="shared" si="241"/>
        <v>66027.359999999811</v>
      </c>
    </row>
    <row r="1293" spans="1:7" ht="22.5" x14ac:dyDescent="0.2">
      <c r="A1293" s="1">
        <v>43661</v>
      </c>
      <c r="B1293" s="1"/>
      <c r="C1293" s="4" t="s">
        <v>927</v>
      </c>
      <c r="D1293" s="1">
        <f t="shared" si="240"/>
        <v>43661</v>
      </c>
      <c r="F1293" s="6">
        <v>2423.98</v>
      </c>
      <c r="G1293" s="6">
        <f t="shared" si="241"/>
        <v>68451.339999999807</v>
      </c>
    </row>
    <row r="1294" spans="1:7" ht="22.5" x14ac:dyDescent="0.2">
      <c r="A1294" s="1">
        <v>43661</v>
      </c>
      <c r="B1294" s="1"/>
      <c r="C1294" s="4" t="s">
        <v>928</v>
      </c>
      <c r="D1294" s="1">
        <f t="shared" si="240"/>
        <v>43661</v>
      </c>
      <c r="F1294" s="6">
        <v>4292.1899999999996</v>
      </c>
      <c r="G1294" s="6">
        <f t="shared" si="241"/>
        <v>72743.52999999981</v>
      </c>
    </row>
    <row r="1295" spans="1:7" ht="33.75" x14ac:dyDescent="0.2">
      <c r="A1295" s="1">
        <v>43661</v>
      </c>
      <c r="B1295" s="1"/>
      <c r="C1295" s="2" t="s">
        <v>763</v>
      </c>
      <c r="D1295" s="1">
        <f t="shared" si="240"/>
        <v>43661</v>
      </c>
      <c r="F1295" s="6">
        <v>6671.03</v>
      </c>
      <c r="G1295" s="6">
        <f t="shared" si="241"/>
        <v>79414.559999999808</v>
      </c>
    </row>
    <row r="1296" spans="1:7" ht="22.5" x14ac:dyDescent="0.2">
      <c r="A1296" s="1">
        <v>43661</v>
      </c>
      <c r="B1296" s="1"/>
      <c r="C1296" s="2" t="s">
        <v>767</v>
      </c>
      <c r="D1296" s="1">
        <f t="shared" si="240"/>
        <v>43661</v>
      </c>
      <c r="E1296" s="6">
        <v>15000</v>
      </c>
      <c r="G1296" s="6">
        <f t="shared" si="241"/>
        <v>64414.559999999808</v>
      </c>
    </row>
    <row r="1297" spans="1:7" ht="45" x14ac:dyDescent="0.2">
      <c r="A1297" s="1">
        <v>43661</v>
      </c>
      <c r="B1297" s="1"/>
      <c r="C1297" s="2" t="s">
        <v>768</v>
      </c>
      <c r="D1297" s="1">
        <f t="shared" si="240"/>
        <v>43661</v>
      </c>
      <c r="E1297" s="6">
        <v>116.8</v>
      </c>
      <c r="G1297" s="6">
        <f t="shared" si="241"/>
        <v>64297.759999999806</v>
      </c>
    </row>
    <row r="1298" spans="1:7" ht="45" x14ac:dyDescent="0.2">
      <c r="A1298" s="1">
        <v>43661</v>
      </c>
      <c r="B1298" s="1"/>
      <c r="C1298" s="2" t="s">
        <v>778</v>
      </c>
      <c r="D1298" s="1">
        <f t="shared" si="240"/>
        <v>43661</v>
      </c>
      <c r="E1298" s="6">
        <v>5000</v>
      </c>
      <c r="G1298" s="6">
        <f t="shared" si="241"/>
        <v>59297.759999999806</v>
      </c>
    </row>
    <row r="1299" spans="1:7" ht="45" x14ac:dyDescent="0.2">
      <c r="A1299" s="1">
        <v>43661</v>
      </c>
      <c r="B1299" s="1"/>
      <c r="C1299" s="2" t="s">
        <v>779</v>
      </c>
      <c r="D1299" s="1">
        <f t="shared" si="240"/>
        <v>43661</v>
      </c>
      <c r="E1299" s="6">
        <v>80</v>
      </c>
      <c r="G1299" s="6">
        <f t="shared" si="241"/>
        <v>59217.759999999806</v>
      </c>
    </row>
    <row r="1300" spans="1:7" ht="33.75" x14ac:dyDescent="0.2">
      <c r="A1300" s="1">
        <v>43662</v>
      </c>
      <c r="B1300" s="1"/>
      <c r="C1300" s="2" t="s">
        <v>764</v>
      </c>
      <c r="D1300" s="1">
        <f t="shared" si="240"/>
        <v>43662</v>
      </c>
      <c r="E1300" s="6">
        <v>1143.76</v>
      </c>
      <c r="G1300" s="6">
        <f t="shared" si="241"/>
        <v>58073.999999999804</v>
      </c>
    </row>
    <row r="1301" spans="1:7" ht="45" x14ac:dyDescent="0.2">
      <c r="A1301" s="1">
        <v>43662</v>
      </c>
      <c r="B1301" s="1"/>
      <c r="C1301" s="2" t="s">
        <v>765</v>
      </c>
      <c r="D1301" s="1">
        <f t="shared" si="240"/>
        <v>43662</v>
      </c>
      <c r="E1301" s="6">
        <v>80</v>
      </c>
      <c r="G1301" s="6">
        <f t="shared" si="241"/>
        <v>57993.999999999804</v>
      </c>
    </row>
    <row r="1302" spans="1:7" ht="33.75" x14ac:dyDescent="0.2">
      <c r="A1302" s="1">
        <v>43663</v>
      </c>
      <c r="B1302" s="1"/>
      <c r="C1302" s="2" t="s">
        <v>766</v>
      </c>
      <c r="D1302" s="1">
        <f t="shared" si="240"/>
        <v>43663</v>
      </c>
      <c r="F1302" s="6">
        <v>3682.21</v>
      </c>
      <c r="G1302" s="6">
        <f t="shared" si="241"/>
        <v>61676.209999999803</v>
      </c>
    </row>
    <row r="1303" spans="1:7" ht="33.75" x14ac:dyDescent="0.2">
      <c r="A1303" s="1">
        <v>43665</v>
      </c>
      <c r="B1303" s="1"/>
      <c r="C1303" s="2" t="s">
        <v>769</v>
      </c>
      <c r="D1303" s="1">
        <f t="shared" si="240"/>
        <v>43665</v>
      </c>
      <c r="F1303" s="6">
        <v>1579.85</v>
      </c>
      <c r="G1303" s="6">
        <f t="shared" si="241"/>
        <v>63256.059999999801</v>
      </c>
    </row>
    <row r="1304" spans="1:7" ht="33.75" x14ac:dyDescent="0.2">
      <c r="A1304" s="1">
        <v>43665</v>
      </c>
      <c r="B1304" s="1"/>
      <c r="C1304" s="2" t="s">
        <v>770</v>
      </c>
      <c r="D1304" s="1">
        <f t="shared" si="240"/>
        <v>43665</v>
      </c>
      <c r="F1304" s="6">
        <v>2957.15</v>
      </c>
      <c r="G1304" s="6">
        <f t="shared" si="241"/>
        <v>66213.209999999803</v>
      </c>
    </row>
    <row r="1305" spans="1:7" ht="33.75" x14ac:dyDescent="0.2">
      <c r="A1305" s="1">
        <v>43668</v>
      </c>
      <c r="B1305" s="1"/>
      <c r="C1305" s="2" t="s">
        <v>771</v>
      </c>
      <c r="D1305" s="1">
        <f t="shared" si="240"/>
        <v>43668</v>
      </c>
      <c r="F1305" s="6">
        <v>5911.83</v>
      </c>
      <c r="G1305" s="6">
        <f t="shared" si="241"/>
        <v>72125.039999999804</v>
      </c>
    </row>
    <row r="1306" spans="1:7" ht="22.5" x14ac:dyDescent="0.2">
      <c r="A1306" s="1">
        <v>43668</v>
      </c>
      <c r="B1306" s="1"/>
      <c r="C1306" s="2" t="s">
        <v>772</v>
      </c>
      <c r="D1306" s="1">
        <f t="shared" si="240"/>
        <v>43668</v>
      </c>
      <c r="F1306" s="6">
        <v>1083.2</v>
      </c>
      <c r="G1306" s="6">
        <f t="shared" si="241"/>
        <v>73208.239999999802</v>
      </c>
    </row>
    <row r="1307" spans="1:7" ht="33.75" x14ac:dyDescent="0.2">
      <c r="A1307" s="1">
        <v>43668</v>
      </c>
      <c r="B1307" s="1"/>
      <c r="C1307" s="2" t="s">
        <v>773</v>
      </c>
      <c r="D1307" s="1">
        <f t="shared" si="240"/>
        <v>43668</v>
      </c>
      <c r="F1307" s="6">
        <v>2021.02</v>
      </c>
      <c r="G1307" s="6">
        <f t="shared" si="241"/>
        <v>75229.259999999806</v>
      </c>
    </row>
    <row r="1308" spans="1:7" ht="33.75" x14ac:dyDescent="0.2">
      <c r="A1308" s="1">
        <v>43668</v>
      </c>
      <c r="B1308" s="1"/>
      <c r="C1308" s="2" t="s">
        <v>774</v>
      </c>
      <c r="D1308" s="1">
        <f t="shared" si="240"/>
        <v>43668</v>
      </c>
      <c r="E1308" s="6">
        <v>13481.6</v>
      </c>
      <c r="G1308" s="6">
        <f t="shared" si="241"/>
        <v>61747.659999999807</v>
      </c>
    </row>
    <row r="1309" spans="1:7" ht="45" x14ac:dyDescent="0.2">
      <c r="A1309" s="1">
        <v>43668</v>
      </c>
      <c r="B1309" s="1"/>
      <c r="C1309" s="2" t="s">
        <v>775</v>
      </c>
      <c r="D1309" s="1">
        <f t="shared" si="240"/>
        <v>43668</v>
      </c>
      <c r="E1309" s="6">
        <v>115.98</v>
      </c>
      <c r="G1309" s="6">
        <f t="shared" si="241"/>
        <v>61631.679999999804</v>
      </c>
    </row>
    <row r="1310" spans="1:7" ht="33.75" x14ac:dyDescent="0.2">
      <c r="A1310" s="1">
        <v>43668</v>
      </c>
      <c r="B1310" s="1"/>
      <c r="C1310" s="2" t="s">
        <v>823</v>
      </c>
      <c r="D1310" s="1">
        <f t="shared" si="240"/>
        <v>43668</v>
      </c>
      <c r="E1310" s="6">
        <v>5618.49</v>
      </c>
      <c r="G1310" s="6">
        <f t="shared" si="241"/>
        <v>56013.189999999806</v>
      </c>
    </row>
    <row r="1311" spans="1:7" ht="45" x14ac:dyDescent="0.2">
      <c r="A1311" s="1">
        <v>43668</v>
      </c>
      <c r="B1311" s="1"/>
      <c r="C1311" s="2" t="s">
        <v>824</v>
      </c>
      <c r="D1311" s="1">
        <f t="shared" si="240"/>
        <v>43668</v>
      </c>
      <c r="E1311" s="6">
        <v>97</v>
      </c>
      <c r="G1311" s="6">
        <f t="shared" si="241"/>
        <v>55916.189999999806</v>
      </c>
    </row>
    <row r="1312" spans="1:7" ht="22.5" x14ac:dyDescent="0.2">
      <c r="A1312" s="1">
        <v>43669</v>
      </c>
      <c r="B1312" s="1"/>
      <c r="C1312" s="2" t="s">
        <v>776</v>
      </c>
      <c r="D1312" s="1">
        <f t="shared" si="240"/>
        <v>43669</v>
      </c>
      <c r="F1312" s="6">
        <v>227.1</v>
      </c>
      <c r="G1312" s="6">
        <f t="shared" si="241"/>
        <v>56143.289999999804</v>
      </c>
    </row>
    <row r="1313" spans="1:7" ht="33.75" x14ac:dyDescent="0.2">
      <c r="A1313" s="1">
        <v>43669</v>
      </c>
      <c r="B1313" s="1"/>
      <c r="C1313" s="2" t="s">
        <v>777</v>
      </c>
      <c r="D1313" s="1">
        <f t="shared" si="240"/>
        <v>43669</v>
      </c>
      <c r="F1313" s="6">
        <v>7323.33</v>
      </c>
      <c r="G1313" s="6">
        <f t="shared" si="241"/>
        <v>63466.619999999806</v>
      </c>
    </row>
    <row r="1314" spans="1:7" ht="33.75" x14ac:dyDescent="0.2">
      <c r="A1314" s="1">
        <v>43670</v>
      </c>
      <c r="B1314" s="1"/>
      <c r="C1314" s="2" t="s">
        <v>780</v>
      </c>
      <c r="D1314" s="1">
        <f t="shared" si="240"/>
        <v>43670</v>
      </c>
      <c r="F1314" s="6">
        <v>3319.38</v>
      </c>
      <c r="G1314" s="6">
        <f t="shared" si="241"/>
        <v>66785.999999999811</v>
      </c>
    </row>
    <row r="1315" spans="1:7" ht="22.5" x14ac:dyDescent="0.2">
      <c r="A1315" s="1">
        <v>43670</v>
      </c>
      <c r="B1315" s="1"/>
      <c r="C1315" s="2" t="s">
        <v>781</v>
      </c>
      <c r="D1315" s="1">
        <f t="shared" si="240"/>
        <v>43670</v>
      </c>
      <c r="F1315" s="6">
        <v>134.6</v>
      </c>
      <c r="G1315" s="6">
        <f t="shared" si="241"/>
        <v>66920.599999999817</v>
      </c>
    </row>
    <row r="1316" spans="1:7" ht="33.75" x14ac:dyDescent="0.2">
      <c r="A1316" s="1">
        <v>43670</v>
      </c>
      <c r="B1316" s="1"/>
      <c r="C1316" s="2" t="s">
        <v>782</v>
      </c>
      <c r="D1316" s="1">
        <f t="shared" si="240"/>
        <v>43670</v>
      </c>
      <c r="F1316" s="6">
        <v>1659.56</v>
      </c>
      <c r="G1316" s="6">
        <f t="shared" si="241"/>
        <v>68580.159999999814</v>
      </c>
    </row>
    <row r="1317" spans="1:7" ht="33.75" x14ac:dyDescent="0.2">
      <c r="A1317" s="1">
        <v>43671</v>
      </c>
      <c r="B1317" s="1"/>
      <c r="C1317" s="4" t="s">
        <v>941</v>
      </c>
      <c r="D1317" s="1">
        <f t="shared" si="240"/>
        <v>43671</v>
      </c>
      <c r="E1317" s="6">
        <v>5000</v>
      </c>
      <c r="G1317" s="6">
        <f t="shared" si="241"/>
        <v>63580.159999999814</v>
      </c>
    </row>
    <row r="1318" spans="1:7" ht="45" x14ac:dyDescent="0.2">
      <c r="A1318" s="1">
        <v>43671</v>
      </c>
      <c r="C1318" s="4" t="s">
        <v>942</v>
      </c>
      <c r="D1318" s="1">
        <f t="shared" si="240"/>
        <v>43671</v>
      </c>
      <c r="E1318" s="6">
        <v>80</v>
      </c>
      <c r="G1318" s="6">
        <f t="shared" si="241"/>
        <v>63500.159999999814</v>
      </c>
    </row>
    <row r="1319" spans="1:7" ht="33.75" x14ac:dyDescent="0.2">
      <c r="A1319" s="1">
        <v>43671</v>
      </c>
      <c r="B1319" s="1"/>
      <c r="C1319" s="2" t="s">
        <v>784</v>
      </c>
      <c r="D1319" s="1">
        <f t="shared" si="240"/>
        <v>43671</v>
      </c>
      <c r="F1319" s="6">
        <v>2878</v>
      </c>
      <c r="G1319" s="6">
        <f t="shared" si="241"/>
        <v>66378.159999999814</v>
      </c>
    </row>
    <row r="1320" spans="1:7" ht="33.75" x14ac:dyDescent="0.2">
      <c r="A1320" s="1">
        <v>43671</v>
      </c>
      <c r="B1320" s="1"/>
      <c r="C1320" s="4" t="s">
        <v>940</v>
      </c>
      <c r="D1320" s="1">
        <f t="shared" si="240"/>
        <v>43671</v>
      </c>
      <c r="E1320" s="6">
        <v>767.98</v>
      </c>
      <c r="G1320" s="6">
        <f t="shared" si="241"/>
        <v>65610.179999999818</v>
      </c>
    </row>
    <row r="1321" spans="1:7" ht="45" x14ac:dyDescent="0.2">
      <c r="A1321" s="1">
        <v>43671</v>
      </c>
      <c r="B1321" s="1"/>
      <c r="C1321" s="2" t="s">
        <v>785</v>
      </c>
      <c r="D1321" s="1">
        <f t="shared" si="240"/>
        <v>43671</v>
      </c>
      <c r="E1321" s="6">
        <v>60</v>
      </c>
      <c r="G1321" s="6">
        <f t="shared" si="241"/>
        <v>65550.179999999818</v>
      </c>
    </row>
    <row r="1322" spans="1:7" ht="33.75" x14ac:dyDescent="0.2">
      <c r="A1322" s="1">
        <v>43671</v>
      </c>
      <c r="B1322" s="1"/>
      <c r="C1322" s="4" t="s">
        <v>929</v>
      </c>
      <c r="D1322" s="1">
        <f t="shared" si="240"/>
        <v>43671</v>
      </c>
      <c r="F1322" s="6">
        <v>14487.31</v>
      </c>
      <c r="G1322" s="6">
        <f t="shared" si="241"/>
        <v>80037.489999999816</v>
      </c>
    </row>
    <row r="1323" spans="1:7" ht="22.5" x14ac:dyDescent="0.2">
      <c r="A1323" s="1">
        <v>43671</v>
      </c>
      <c r="B1323" s="1"/>
      <c r="C1323" s="4" t="s">
        <v>930</v>
      </c>
      <c r="D1323" s="1">
        <f t="shared" si="240"/>
        <v>43671</v>
      </c>
      <c r="F1323" s="6">
        <v>3458.26</v>
      </c>
      <c r="G1323" s="6">
        <f t="shared" si="241"/>
        <v>83495.749999999811</v>
      </c>
    </row>
    <row r="1324" spans="1:7" ht="22.5" x14ac:dyDescent="0.2">
      <c r="A1324" s="1">
        <v>43672</v>
      </c>
      <c r="B1324" s="1"/>
      <c r="C1324" s="4" t="s">
        <v>931</v>
      </c>
      <c r="D1324" s="1">
        <f t="shared" si="240"/>
        <v>43672</v>
      </c>
      <c r="F1324" s="6">
        <v>1022.4</v>
      </c>
      <c r="G1324" s="6">
        <f t="shared" si="241"/>
        <v>84518.149999999805</v>
      </c>
    </row>
    <row r="1325" spans="1:7" ht="33.75" x14ac:dyDescent="0.2">
      <c r="A1325" s="1">
        <v>43672</v>
      </c>
      <c r="B1325" s="1"/>
      <c r="C1325" s="2" t="s">
        <v>786</v>
      </c>
      <c r="D1325" s="1">
        <f t="shared" si="240"/>
        <v>43672</v>
      </c>
      <c r="F1325" s="6">
        <v>2922.96</v>
      </c>
      <c r="G1325" s="6">
        <f t="shared" si="241"/>
        <v>87441.109999999811</v>
      </c>
    </row>
    <row r="1326" spans="1:7" ht="22.5" x14ac:dyDescent="0.2">
      <c r="A1326" s="1">
        <v>43672</v>
      </c>
      <c r="B1326" s="1"/>
      <c r="C1326" s="2" t="s">
        <v>787</v>
      </c>
      <c r="D1326" s="1">
        <f t="shared" si="240"/>
        <v>43672</v>
      </c>
      <c r="F1326" s="6">
        <v>3466.25</v>
      </c>
      <c r="G1326" s="6">
        <f t="shared" si="241"/>
        <v>90907.359999999811</v>
      </c>
    </row>
    <row r="1327" spans="1:7" ht="33.75" x14ac:dyDescent="0.2">
      <c r="A1327" s="1">
        <v>43672</v>
      </c>
      <c r="B1327" s="1"/>
      <c r="C1327" s="2" t="s">
        <v>788</v>
      </c>
      <c r="D1327" s="1">
        <f t="shared" si="240"/>
        <v>43672</v>
      </c>
      <c r="F1327" s="6">
        <v>3206.62</v>
      </c>
      <c r="G1327" s="6">
        <f t="shared" si="241"/>
        <v>94113.979999999807</v>
      </c>
    </row>
    <row r="1328" spans="1:7" ht="33.75" x14ac:dyDescent="0.2">
      <c r="A1328" s="1">
        <v>43672</v>
      </c>
      <c r="B1328" s="1"/>
      <c r="C1328" s="2" t="s">
        <v>812</v>
      </c>
      <c r="D1328" s="1">
        <f t="shared" si="240"/>
        <v>43672</v>
      </c>
      <c r="E1328" s="6">
        <v>10314</v>
      </c>
      <c r="G1328" s="6">
        <f t="shared" si="241"/>
        <v>83799.979999999807</v>
      </c>
    </row>
    <row r="1329" spans="1:7" ht="45" x14ac:dyDescent="0.2">
      <c r="A1329" s="1">
        <v>43672</v>
      </c>
      <c r="B1329" s="1"/>
      <c r="C1329" s="2" t="s">
        <v>813</v>
      </c>
      <c r="D1329" s="1">
        <f t="shared" si="240"/>
        <v>43672</v>
      </c>
      <c r="E1329" s="6">
        <v>117.9</v>
      </c>
      <c r="G1329" s="6">
        <f t="shared" si="241"/>
        <v>83682.079999999813</v>
      </c>
    </row>
    <row r="1330" spans="1:7" ht="22.5" x14ac:dyDescent="0.2">
      <c r="A1330" s="1">
        <v>43672</v>
      </c>
      <c r="B1330" s="1"/>
      <c r="C1330" s="2" t="s">
        <v>800</v>
      </c>
      <c r="D1330" s="1">
        <f t="shared" si="240"/>
        <v>43672</v>
      </c>
      <c r="E1330" s="6">
        <v>10000</v>
      </c>
      <c r="G1330" s="6">
        <f t="shared" si="241"/>
        <v>73682.079999999813</v>
      </c>
    </row>
    <row r="1331" spans="1:7" ht="45" x14ac:dyDescent="0.2">
      <c r="A1331" s="1">
        <v>43672</v>
      </c>
      <c r="B1331" s="1"/>
      <c r="C1331" s="2" t="s">
        <v>801</v>
      </c>
      <c r="D1331" s="1">
        <f t="shared" si="240"/>
        <v>43672</v>
      </c>
      <c r="E1331" s="6">
        <v>123</v>
      </c>
      <c r="G1331" s="6">
        <f t="shared" si="241"/>
        <v>73559.079999999813</v>
      </c>
    </row>
    <row r="1332" spans="1:7" ht="45" x14ac:dyDescent="0.2">
      <c r="A1332" s="1">
        <v>43672</v>
      </c>
      <c r="B1332" s="1"/>
      <c r="C1332" s="5" t="s">
        <v>948</v>
      </c>
      <c r="D1332" s="1">
        <f t="shared" si="240"/>
        <v>43672</v>
      </c>
      <c r="E1332" s="6">
        <v>30000</v>
      </c>
      <c r="G1332" s="6">
        <f t="shared" si="241"/>
        <v>43559.079999999813</v>
      </c>
    </row>
    <row r="1333" spans="1:7" ht="45" x14ac:dyDescent="0.2">
      <c r="A1333" s="1">
        <v>43672</v>
      </c>
      <c r="B1333" s="1"/>
      <c r="C1333" s="4" t="s">
        <v>949</v>
      </c>
      <c r="D1333" s="1">
        <f t="shared" si="240"/>
        <v>43672</v>
      </c>
      <c r="E1333" s="6">
        <v>131</v>
      </c>
      <c r="G1333" s="6">
        <f t="shared" si="241"/>
        <v>43428.079999999813</v>
      </c>
    </row>
    <row r="1334" spans="1:7" ht="33.75" x14ac:dyDescent="0.2">
      <c r="A1334" s="1">
        <v>43675</v>
      </c>
      <c r="B1334" s="1"/>
      <c r="C1334" s="2" t="s">
        <v>791</v>
      </c>
      <c r="D1334" s="1">
        <f t="shared" si="240"/>
        <v>43675</v>
      </c>
      <c r="F1334" s="6">
        <v>33367.58</v>
      </c>
      <c r="G1334" s="6">
        <f t="shared" si="241"/>
        <v>76795.659999999814</v>
      </c>
    </row>
    <row r="1335" spans="1:7" ht="33.75" x14ac:dyDescent="0.2">
      <c r="A1335" s="1">
        <v>43675</v>
      </c>
      <c r="B1335" s="1"/>
      <c r="C1335" s="2" t="s">
        <v>792</v>
      </c>
      <c r="D1335" s="1">
        <f t="shared" si="240"/>
        <v>43675</v>
      </c>
      <c r="F1335" s="6">
        <v>23824.45</v>
      </c>
      <c r="G1335" s="6">
        <f t="shared" si="241"/>
        <v>100620.10999999981</v>
      </c>
    </row>
    <row r="1336" spans="1:7" ht="33.75" x14ac:dyDescent="0.2">
      <c r="A1336" s="1">
        <v>43675</v>
      </c>
      <c r="B1336" s="1"/>
      <c r="C1336" s="2" t="s">
        <v>793</v>
      </c>
      <c r="D1336" s="1">
        <f t="shared" si="240"/>
        <v>43675</v>
      </c>
      <c r="F1336" s="6">
        <v>2684.31</v>
      </c>
      <c r="G1336" s="6">
        <f t="shared" si="241"/>
        <v>103304.41999999981</v>
      </c>
    </row>
    <row r="1337" spans="1:7" ht="33.75" x14ac:dyDescent="0.2">
      <c r="A1337" s="1">
        <v>43675</v>
      </c>
      <c r="C1337" s="4" t="s">
        <v>938</v>
      </c>
      <c r="D1337" s="1">
        <f t="shared" si="240"/>
        <v>43675</v>
      </c>
      <c r="E1337" s="6">
        <v>10000</v>
      </c>
      <c r="G1337" s="6">
        <f t="shared" si="241"/>
        <v>93304.419999999809</v>
      </c>
    </row>
    <row r="1338" spans="1:7" ht="45" x14ac:dyDescent="0.2">
      <c r="A1338" s="1">
        <v>43675</v>
      </c>
      <c r="C1338" s="4" t="s">
        <v>939</v>
      </c>
      <c r="D1338" s="1">
        <f t="shared" si="240"/>
        <v>43675</v>
      </c>
      <c r="E1338" s="6">
        <v>131.9</v>
      </c>
      <c r="G1338" s="6">
        <f t="shared" si="241"/>
        <v>93172.519999999815</v>
      </c>
    </row>
    <row r="1339" spans="1:7" ht="33.75" x14ac:dyDescent="0.2">
      <c r="A1339" s="1">
        <v>43675</v>
      </c>
      <c r="B1339" s="1"/>
      <c r="C1339" s="2" t="s">
        <v>797</v>
      </c>
      <c r="D1339" s="1">
        <f t="shared" si="240"/>
        <v>43675</v>
      </c>
      <c r="F1339" s="6">
        <v>26982.67</v>
      </c>
      <c r="G1339" s="6">
        <f t="shared" si="241"/>
        <v>120155.18999999981</v>
      </c>
    </row>
    <row r="1340" spans="1:7" s="14" customFormat="1" ht="45" x14ac:dyDescent="0.2">
      <c r="A1340" s="11">
        <v>43675</v>
      </c>
      <c r="B1340" s="11"/>
      <c r="C1340" s="12" t="s">
        <v>798</v>
      </c>
      <c r="D1340" s="1">
        <f t="shared" si="240"/>
        <v>43675</v>
      </c>
      <c r="E1340" s="13">
        <v>30000</v>
      </c>
      <c r="F1340" s="13"/>
      <c r="G1340" s="6">
        <f t="shared" si="241"/>
        <v>90155.189999999813</v>
      </c>
    </row>
    <row r="1341" spans="1:7" s="14" customFormat="1" ht="45" x14ac:dyDescent="0.2">
      <c r="A1341" s="11">
        <v>43675</v>
      </c>
      <c r="B1341" s="11"/>
      <c r="C1341" s="12" t="s">
        <v>799</v>
      </c>
      <c r="D1341" s="1">
        <f t="shared" si="240"/>
        <v>43675</v>
      </c>
      <c r="E1341" s="13">
        <v>132</v>
      </c>
      <c r="F1341" s="13"/>
      <c r="G1341" s="6">
        <f t="shared" si="241"/>
        <v>90023.189999999813</v>
      </c>
    </row>
    <row r="1342" spans="1:7" ht="22.5" x14ac:dyDescent="0.2">
      <c r="A1342" s="1">
        <v>43675</v>
      </c>
      <c r="B1342" s="1"/>
      <c r="C1342" s="2" t="s">
        <v>810</v>
      </c>
      <c r="D1342" s="1">
        <f t="shared" si="240"/>
        <v>43675</v>
      </c>
      <c r="E1342" s="6">
        <v>10000</v>
      </c>
      <c r="G1342" s="6">
        <f t="shared" si="241"/>
        <v>80023.189999999813</v>
      </c>
    </row>
    <row r="1343" spans="1:7" ht="45" x14ac:dyDescent="0.2">
      <c r="A1343" s="1">
        <v>43675</v>
      </c>
      <c r="B1343" s="1"/>
      <c r="C1343" s="2" t="s">
        <v>811</v>
      </c>
      <c r="D1343" s="1">
        <f t="shared" si="240"/>
        <v>43675</v>
      </c>
      <c r="E1343" s="6">
        <v>123</v>
      </c>
      <c r="G1343" s="6">
        <f t="shared" si="241"/>
        <v>79900.189999999813</v>
      </c>
    </row>
    <row r="1344" spans="1:7" ht="33.75" x14ac:dyDescent="0.2">
      <c r="A1344" s="1">
        <v>43676</v>
      </c>
      <c r="B1344" s="1"/>
      <c r="C1344" s="2" t="s">
        <v>802</v>
      </c>
      <c r="D1344" s="1">
        <f t="shared" si="240"/>
        <v>43676</v>
      </c>
      <c r="E1344" s="6">
        <v>960</v>
      </c>
      <c r="G1344" s="6">
        <f t="shared" si="241"/>
        <v>78940.189999999813</v>
      </c>
    </row>
    <row r="1345" spans="1:7" ht="45" x14ac:dyDescent="0.2">
      <c r="A1345" s="1">
        <v>43676</v>
      </c>
      <c r="B1345" s="1"/>
      <c r="C1345" s="2" t="s">
        <v>803</v>
      </c>
      <c r="D1345" s="1">
        <f t="shared" si="240"/>
        <v>43676</v>
      </c>
      <c r="E1345" s="6">
        <v>65</v>
      </c>
      <c r="G1345" s="6">
        <f t="shared" si="241"/>
        <v>78875.189999999813</v>
      </c>
    </row>
    <row r="1346" spans="1:7" ht="33.75" x14ac:dyDescent="0.2">
      <c r="A1346" s="1">
        <v>43676</v>
      </c>
      <c r="B1346" s="1"/>
      <c r="C1346" s="2" t="s">
        <v>804</v>
      </c>
      <c r="D1346" s="1">
        <f t="shared" si="240"/>
        <v>43676</v>
      </c>
      <c r="F1346" s="6">
        <v>621.83000000000004</v>
      </c>
      <c r="G1346" s="6">
        <f t="shared" si="241"/>
        <v>79497.019999999815</v>
      </c>
    </row>
    <row r="1347" spans="1:7" ht="33.75" x14ac:dyDescent="0.2">
      <c r="A1347" s="1">
        <v>43676</v>
      </c>
      <c r="B1347" s="1"/>
      <c r="C1347" s="2" t="s">
        <v>805</v>
      </c>
      <c r="D1347" s="1">
        <f t="shared" si="240"/>
        <v>43676</v>
      </c>
      <c r="F1347" s="6">
        <v>1650.38</v>
      </c>
      <c r="G1347" s="6">
        <f t="shared" si="241"/>
        <v>81147.39999999982</v>
      </c>
    </row>
    <row r="1348" spans="1:7" ht="33.75" x14ac:dyDescent="0.2">
      <c r="A1348" s="1">
        <v>43676</v>
      </c>
      <c r="B1348" s="1"/>
      <c r="C1348" s="2" t="s">
        <v>806</v>
      </c>
      <c r="D1348" s="1">
        <f t="shared" si="240"/>
        <v>43676</v>
      </c>
      <c r="F1348" s="6">
        <v>28998.560000000001</v>
      </c>
      <c r="G1348" s="6">
        <f t="shared" si="241"/>
        <v>110145.95999999982</v>
      </c>
    </row>
    <row r="1349" spans="1:7" ht="45" x14ac:dyDescent="0.2">
      <c r="A1349" s="1">
        <v>43676</v>
      </c>
      <c r="B1349" s="1"/>
      <c r="C1349" s="2" t="s">
        <v>807</v>
      </c>
      <c r="D1349" s="1">
        <f t="shared" si="240"/>
        <v>43676</v>
      </c>
      <c r="E1349" s="6">
        <v>30000</v>
      </c>
      <c r="G1349" s="6">
        <f t="shared" si="241"/>
        <v>80145.959999999817</v>
      </c>
    </row>
    <row r="1350" spans="1:7" ht="45" x14ac:dyDescent="0.2">
      <c r="A1350" s="1">
        <v>43676</v>
      </c>
      <c r="B1350" s="1"/>
      <c r="C1350" s="2" t="s">
        <v>808</v>
      </c>
      <c r="D1350" s="1">
        <f t="shared" si="240"/>
        <v>43676</v>
      </c>
      <c r="E1350" s="6">
        <v>138.69999999999999</v>
      </c>
      <c r="G1350" s="6">
        <f t="shared" si="241"/>
        <v>80007.25999999982</v>
      </c>
    </row>
    <row r="1351" spans="1:7" ht="33.75" x14ac:dyDescent="0.2">
      <c r="A1351" s="1">
        <v>43676</v>
      </c>
      <c r="B1351" s="1"/>
      <c r="C1351" s="2" t="s">
        <v>809</v>
      </c>
      <c r="D1351" s="1">
        <f t="shared" si="240"/>
        <v>43676</v>
      </c>
      <c r="F1351" s="6">
        <v>29331.09</v>
      </c>
      <c r="G1351" s="6">
        <f t="shared" si="241"/>
        <v>109338.34999999982</v>
      </c>
    </row>
    <row r="1352" spans="1:7" ht="33.75" x14ac:dyDescent="0.2">
      <c r="A1352" s="1">
        <v>43676</v>
      </c>
      <c r="C1352" s="5" t="s">
        <v>947</v>
      </c>
      <c r="D1352" s="1">
        <f t="shared" ref="D1352:D1419" si="242">A1352</f>
        <v>43676</v>
      </c>
      <c r="F1352" s="6">
        <v>30132.9</v>
      </c>
      <c r="G1352" s="6">
        <f t="shared" si="241"/>
        <v>139471.24999999983</v>
      </c>
    </row>
    <row r="1353" spans="1:7" ht="33.75" x14ac:dyDescent="0.2">
      <c r="A1353" s="1">
        <v>43676</v>
      </c>
      <c r="B1353" s="1"/>
      <c r="C1353" s="2" t="s">
        <v>814</v>
      </c>
      <c r="D1353" s="1">
        <f t="shared" si="242"/>
        <v>43676</v>
      </c>
      <c r="F1353" s="6">
        <v>16059.91</v>
      </c>
      <c r="G1353" s="6">
        <f t="shared" ref="G1353:G1420" si="243">G1352-E1353+F1353</f>
        <v>155531.15999999983</v>
      </c>
    </row>
    <row r="1354" spans="1:7" ht="33.75" x14ac:dyDescent="0.2">
      <c r="A1354" s="1">
        <v>43677</v>
      </c>
      <c r="B1354" s="1"/>
      <c r="C1354" s="2" t="s">
        <v>815</v>
      </c>
      <c r="D1354" s="1">
        <f t="shared" si="242"/>
        <v>43677</v>
      </c>
      <c r="F1354" s="6">
        <v>6960.34</v>
      </c>
      <c r="G1354" s="6">
        <f t="shared" si="243"/>
        <v>162491.49999999983</v>
      </c>
    </row>
    <row r="1355" spans="1:7" ht="22.5" x14ac:dyDescent="0.2">
      <c r="A1355" s="1">
        <v>43677</v>
      </c>
      <c r="B1355" s="1"/>
      <c r="C1355" s="2" t="s">
        <v>816</v>
      </c>
      <c r="D1355" s="1">
        <f t="shared" si="242"/>
        <v>43677</v>
      </c>
      <c r="F1355" s="6">
        <v>3073.49</v>
      </c>
      <c r="G1355" s="6">
        <f t="shared" si="243"/>
        <v>165564.98999999982</v>
      </c>
    </row>
    <row r="1356" spans="1:7" ht="33.75" x14ac:dyDescent="0.2">
      <c r="A1356" s="1">
        <v>43677</v>
      </c>
      <c r="B1356" s="1"/>
      <c r="C1356" s="4" t="s">
        <v>932</v>
      </c>
      <c r="D1356" s="1">
        <f t="shared" si="242"/>
        <v>43677</v>
      </c>
      <c r="F1356" s="6">
        <v>45051.18</v>
      </c>
      <c r="G1356" s="6">
        <f t="shared" si="243"/>
        <v>210616.16999999981</v>
      </c>
    </row>
    <row r="1357" spans="1:7" ht="22.5" x14ac:dyDescent="0.2">
      <c r="A1357" s="1">
        <v>43677</v>
      </c>
      <c r="B1357" s="1"/>
      <c r="C1357" s="2" t="s">
        <v>817</v>
      </c>
      <c r="D1357" s="1">
        <f t="shared" si="242"/>
        <v>43677</v>
      </c>
      <c r="E1357" s="6">
        <v>3000</v>
      </c>
      <c r="G1357" s="6">
        <f t="shared" si="243"/>
        <v>207616.16999999981</v>
      </c>
    </row>
    <row r="1358" spans="1:7" ht="45" x14ac:dyDescent="0.2">
      <c r="A1358" s="1">
        <v>43677</v>
      </c>
      <c r="B1358" s="1"/>
      <c r="C1358" s="2" t="s">
        <v>818</v>
      </c>
      <c r="D1358" s="1">
        <f t="shared" si="242"/>
        <v>43677</v>
      </c>
      <c r="E1358" s="6">
        <v>80</v>
      </c>
      <c r="F1358" s="8"/>
      <c r="G1358" s="6">
        <f t="shared" si="243"/>
        <v>207536.16999999981</v>
      </c>
    </row>
    <row r="1359" spans="1:7" ht="22.5" x14ac:dyDescent="0.2">
      <c r="A1359" s="1">
        <v>43677</v>
      </c>
      <c r="B1359" s="1"/>
      <c r="C1359" s="2" t="s">
        <v>819</v>
      </c>
      <c r="D1359" s="1">
        <f t="shared" si="242"/>
        <v>43677</v>
      </c>
      <c r="E1359" s="6">
        <v>1500</v>
      </c>
      <c r="F1359" s="8"/>
      <c r="G1359" s="6">
        <f t="shared" si="243"/>
        <v>206036.16999999981</v>
      </c>
    </row>
    <row r="1360" spans="1:7" ht="45" x14ac:dyDescent="0.2">
      <c r="A1360" s="1">
        <v>43677</v>
      </c>
      <c r="B1360" s="1"/>
      <c r="C1360" s="2" t="s">
        <v>820</v>
      </c>
      <c r="D1360" s="1">
        <f t="shared" si="242"/>
        <v>43677</v>
      </c>
      <c r="E1360" s="6">
        <v>80</v>
      </c>
      <c r="F1360" s="8"/>
      <c r="G1360" s="6">
        <f t="shared" si="243"/>
        <v>205956.16999999981</v>
      </c>
    </row>
    <row r="1361" spans="1:7" ht="45" x14ac:dyDescent="0.2">
      <c r="A1361" s="1">
        <v>43677</v>
      </c>
      <c r="B1361" s="1"/>
      <c r="C1361" s="2" t="s">
        <v>821</v>
      </c>
      <c r="D1361" s="1">
        <f t="shared" si="242"/>
        <v>43677</v>
      </c>
      <c r="E1361" s="6">
        <v>380.93</v>
      </c>
      <c r="F1361" s="8"/>
      <c r="G1361" s="6">
        <f t="shared" si="243"/>
        <v>205575.23999999982</v>
      </c>
    </row>
    <row r="1362" spans="1:7" ht="45" x14ac:dyDescent="0.2">
      <c r="A1362" s="1">
        <v>43677</v>
      </c>
      <c r="B1362" s="1"/>
      <c r="C1362" s="2" t="s">
        <v>822</v>
      </c>
      <c r="D1362" s="1">
        <f t="shared" si="242"/>
        <v>43677</v>
      </c>
      <c r="E1362" s="6">
        <v>80</v>
      </c>
      <c r="F1362" s="8"/>
      <c r="G1362" s="6">
        <f t="shared" si="243"/>
        <v>205495.23999999982</v>
      </c>
    </row>
    <row r="1363" spans="1:7" ht="22.5" x14ac:dyDescent="0.2">
      <c r="A1363" s="1">
        <v>43677</v>
      </c>
      <c r="B1363" s="1"/>
      <c r="C1363" s="2" t="s">
        <v>794</v>
      </c>
      <c r="D1363" s="1">
        <f t="shared" si="242"/>
        <v>43677</v>
      </c>
      <c r="E1363" s="6">
        <v>25000</v>
      </c>
      <c r="F1363" s="8"/>
      <c r="G1363" s="6">
        <f t="shared" si="243"/>
        <v>180495.23999999982</v>
      </c>
    </row>
    <row r="1364" spans="1:7" ht="45" x14ac:dyDescent="0.2">
      <c r="A1364" s="1">
        <v>43677</v>
      </c>
      <c r="B1364" s="1"/>
      <c r="C1364" s="4" t="s">
        <v>943</v>
      </c>
      <c r="D1364" s="1">
        <f t="shared" si="242"/>
        <v>43677</v>
      </c>
      <c r="E1364" s="6">
        <v>125.9</v>
      </c>
      <c r="F1364" s="8"/>
      <c r="G1364" s="6">
        <f t="shared" si="243"/>
        <v>180369.33999999982</v>
      </c>
    </row>
    <row r="1365" spans="1:7" ht="33.75" x14ac:dyDescent="0.2">
      <c r="A1365" s="1">
        <v>43677</v>
      </c>
      <c r="B1365" s="1"/>
      <c r="C1365" s="4" t="s">
        <v>937</v>
      </c>
      <c r="D1365" s="1">
        <f t="shared" si="242"/>
        <v>43677</v>
      </c>
      <c r="E1365" s="6">
        <v>25000</v>
      </c>
      <c r="F1365" s="8"/>
      <c r="G1365" s="6">
        <f t="shared" si="243"/>
        <v>155369.33999999982</v>
      </c>
    </row>
    <row r="1366" spans="1:7" ht="45" x14ac:dyDescent="0.2">
      <c r="A1366" s="1">
        <v>43677</v>
      </c>
      <c r="B1366" s="1"/>
      <c r="C1366" s="4" t="s">
        <v>936</v>
      </c>
      <c r="D1366" s="1">
        <f t="shared" si="242"/>
        <v>43677</v>
      </c>
      <c r="E1366" s="6">
        <v>128</v>
      </c>
      <c r="F1366" s="8"/>
      <c r="G1366" s="6">
        <f t="shared" si="243"/>
        <v>155241.33999999982</v>
      </c>
    </row>
    <row r="1367" spans="1:7" ht="22.5" x14ac:dyDescent="0.2">
      <c r="A1367" s="9">
        <v>43678</v>
      </c>
      <c r="B1367" s="9"/>
      <c r="C1367" s="4" t="s">
        <v>1049</v>
      </c>
      <c r="D1367" s="1">
        <f t="shared" si="242"/>
        <v>43678</v>
      </c>
      <c r="E1367" s="6">
        <v>195</v>
      </c>
      <c r="G1367" s="6">
        <f t="shared" si="243"/>
        <v>155046.33999999982</v>
      </c>
    </row>
    <row r="1368" spans="1:7" ht="33.75" x14ac:dyDescent="0.2">
      <c r="A1368" s="9">
        <v>43678</v>
      </c>
      <c r="B1368" s="9"/>
      <c r="C1368" s="4" t="s">
        <v>1048</v>
      </c>
      <c r="D1368" s="1">
        <f t="shared" si="242"/>
        <v>43678</v>
      </c>
      <c r="E1368" s="6">
        <v>4760</v>
      </c>
      <c r="G1368" s="6">
        <f t="shared" si="243"/>
        <v>150286.33999999982</v>
      </c>
    </row>
    <row r="1369" spans="1:7" ht="45" x14ac:dyDescent="0.2">
      <c r="A1369" s="9">
        <v>43678</v>
      </c>
      <c r="C1369" s="4" t="s">
        <v>1287</v>
      </c>
      <c r="D1369" s="1">
        <f t="shared" si="242"/>
        <v>43678</v>
      </c>
      <c r="E1369" s="6">
        <v>40</v>
      </c>
      <c r="G1369" s="6">
        <f t="shared" si="243"/>
        <v>150246.33999999982</v>
      </c>
    </row>
    <row r="1370" spans="1:7" ht="33.75" x14ac:dyDescent="0.2">
      <c r="A1370" s="9">
        <v>43678</v>
      </c>
      <c r="B1370" s="9"/>
      <c r="C1370" s="4" t="s">
        <v>1066</v>
      </c>
      <c r="D1370" s="1">
        <f t="shared" si="242"/>
        <v>43678</v>
      </c>
      <c r="E1370" s="6">
        <v>10084</v>
      </c>
      <c r="G1370" s="6">
        <f t="shared" si="243"/>
        <v>140162.33999999982</v>
      </c>
    </row>
    <row r="1371" spans="1:7" ht="45" x14ac:dyDescent="0.2">
      <c r="A1371" s="9">
        <v>43678</v>
      </c>
      <c r="B1371" s="9"/>
      <c r="C1371" s="4" t="s">
        <v>1067</v>
      </c>
      <c r="D1371" s="1">
        <f t="shared" si="242"/>
        <v>43678</v>
      </c>
      <c r="E1371" s="6">
        <v>126</v>
      </c>
      <c r="G1371" s="6">
        <f t="shared" si="243"/>
        <v>140036.33999999982</v>
      </c>
    </row>
    <row r="1372" spans="1:7" ht="33.75" x14ac:dyDescent="0.2">
      <c r="A1372" s="9">
        <v>43679</v>
      </c>
      <c r="B1372" s="9"/>
      <c r="C1372" s="4" t="s">
        <v>1050</v>
      </c>
      <c r="D1372" s="1">
        <f t="shared" si="242"/>
        <v>43679</v>
      </c>
      <c r="F1372" s="6">
        <v>7104</v>
      </c>
      <c r="G1372" s="6">
        <f t="shared" si="243"/>
        <v>147140.33999999982</v>
      </c>
    </row>
    <row r="1373" spans="1:7" ht="33.75" x14ac:dyDescent="0.2">
      <c r="A1373" s="9">
        <v>43679</v>
      </c>
      <c r="B1373" s="9"/>
      <c r="C1373" s="4" t="s">
        <v>1051</v>
      </c>
      <c r="D1373" s="1">
        <f t="shared" si="242"/>
        <v>43679</v>
      </c>
      <c r="F1373" s="6">
        <v>1524.27</v>
      </c>
      <c r="G1373" s="6">
        <f t="shared" si="243"/>
        <v>148664.60999999981</v>
      </c>
    </row>
    <row r="1374" spans="1:7" ht="22.5" x14ac:dyDescent="0.2">
      <c r="A1374" s="9">
        <v>43679</v>
      </c>
      <c r="B1374" s="9"/>
      <c r="C1374" s="4" t="s">
        <v>1052</v>
      </c>
      <c r="D1374" s="1">
        <f t="shared" si="242"/>
        <v>43679</v>
      </c>
      <c r="E1374" s="6">
        <v>15000</v>
      </c>
      <c r="G1374" s="6">
        <f t="shared" si="243"/>
        <v>133664.60999999981</v>
      </c>
    </row>
    <row r="1375" spans="1:7" ht="45" x14ac:dyDescent="0.2">
      <c r="A1375" s="9">
        <v>43679</v>
      </c>
      <c r="B1375" s="9"/>
      <c r="C1375" s="4" t="s">
        <v>1053</v>
      </c>
      <c r="D1375" s="1">
        <f t="shared" si="242"/>
        <v>43679</v>
      </c>
      <c r="E1375" s="6">
        <v>138</v>
      </c>
      <c r="G1375" s="6">
        <f t="shared" si="243"/>
        <v>133526.60999999981</v>
      </c>
    </row>
    <row r="1376" spans="1:7" ht="33.75" x14ac:dyDescent="0.2">
      <c r="A1376" s="9">
        <v>43682</v>
      </c>
      <c r="B1376" s="9"/>
      <c r="C1376" s="4" t="s">
        <v>1340</v>
      </c>
      <c r="D1376" s="1">
        <f>A1376</f>
        <v>43682</v>
      </c>
      <c r="F1376" s="6">
        <v>25125.9</v>
      </c>
      <c r="G1376" s="6">
        <f t="shared" si="243"/>
        <v>158652.50999999981</v>
      </c>
    </row>
    <row r="1377" spans="1:7" ht="45" x14ac:dyDescent="0.2">
      <c r="A1377" s="9">
        <v>43682</v>
      </c>
      <c r="B1377" s="9"/>
      <c r="C1377" s="4" t="s">
        <v>1054</v>
      </c>
      <c r="D1377" s="1">
        <f t="shared" si="242"/>
        <v>43682</v>
      </c>
      <c r="F1377" s="6">
        <v>353.85</v>
      </c>
      <c r="G1377" s="6">
        <f t="shared" si="243"/>
        <v>159006.35999999981</v>
      </c>
    </row>
    <row r="1378" spans="1:7" ht="45" x14ac:dyDescent="0.2">
      <c r="A1378" s="9">
        <v>43682</v>
      </c>
      <c r="B1378" s="9"/>
      <c r="C1378" s="4" t="s">
        <v>1072</v>
      </c>
      <c r="D1378" s="1">
        <f t="shared" si="242"/>
        <v>43682</v>
      </c>
      <c r="E1378" s="6">
        <v>40000</v>
      </c>
      <c r="G1378" s="6">
        <f t="shared" si="243"/>
        <v>119006.35999999981</v>
      </c>
    </row>
    <row r="1379" spans="1:7" ht="45" x14ac:dyDescent="0.2">
      <c r="A1379" s="9">
        <v>43682</v>
      </c>
      <c r="B1379" s="9"/>
      <c r="C1379" s="4" t="s">
        <v>1073</v>
      </c>
      <c r="D1379" s="1">
        <f t="shared" si="242"/>
        <v>43682</v>
      </c>
      <c r="E1379" s="6">
        <v>138</v>
      </c>
      <c r="G1379" s="6">
        <f t="shared" si="243"/>
        <v>118868.35999999981</v>
      </c>
    </row>
    <row r="1380" spans="1:7" ht="33.75" x14ac:dyDescent="0.2">
      <c r="A1380" s="9">
        <v>43683</v>
      </c>
      <c r="B1380" s="9"/>
      <c r="C1380" s="4" t="s">
        <v>1055</v>
      </c>
      <c r="D1380" s="1">
        <f t="shared" si="242"/>
        <v>43683</v>
      </c>
      <c r="F1380" s="6">
        <v>2825.77</v>
      </c>
      <c r="G1380" s="6">
        <f t="shared" si="243"/>
        <v>121694.12999999982</v>
      </c>
    </row>
    <row r="1381" spans="1:7" ht="33.75" x14ac:dyDescent="0.2">
      <c r="A1381" s="9">
        <v>43683</v>
      </c>
      <c r="B1381" s="9"/>
      <c r="C1381" s="4" t="s">
        <v>1056</v>
      </c>
      <c r="D1381" s="1">
        <f t="shared" si="242"/>
        <v>43683</v>
      </c>
      <c r="F1381" s="6">
        <v>3553.76</v>
      </c>
      <c r="G1381" s="6">
        <f t="shared" si="243"/>
        <v>125247.88999999981</v>
      </c>
    </row>
    <row r="1382" spans="1:7" ht="33.75" x14ac:dyDescent="0.2">
      <c r="A1382" s="9">
        <v>43683</v>
      </c>
      <c r="B1382" s="9"/>
      <c r="C1382" s="4" t="s">
        <v>1057</v>
      </c>
      <c r="D1382" s="1">
        <f t="shared" si="242"/>
        <v>43683</v>
      </c>
      <c r="F1382" s="6">
        <v>4729.66</v>
      </c>
      <c r="G1382" s="6">
        <f t="shared" si="243"/>
        <v>129977.54999999981</v>
      </c>
    </row>
    <row r="1383" spans="1:7" ht="22.5" x14ac:dyDescent="0.2">
      <c r="A1383" s="9">
        <v>43683</v>
      </c>
      <c r="B1383" s="9"/>
      <c r="C1383" s="4" t="s">
        <v>1063</v>
      </c>
      <c r="D1383" s="1">
        <f t="shared" si="242"/>
        <v>43683</v>
      </c>
      <c r="E1383" s="6">
        <v>10000</v>
      </c>
      <c r="G1383" s="6">
        <f t="shared" si="243"/>
        <v>119977.54999999981</v>
      </c>
    </row>
    <row r="1384" spans="1:7" ht="45" x14ac:dyDescent="0.2">
      <c r="A1384" s="9">
        <v>43683</v>
      </c>
      <c r="B1384" s="9"/>
      <c r="C1384" s="4" t="s">
        <v>1064</v>
      </c>
      <c r="D1384" s="1">
        <f t="shared" si="242"/>
        <v>43683</v>
      </c>
      <c r="E1384" s="6">
        <v>130</v>
      </c>
      <c r="G1384" s="6">
        <f t="shared" si="243"/>
        <v>119847.54999999981</v>
      </c>
    </row>
    <row r="1385" spans="1:7" ht="33.75" x14ac:dyDescent="0.2">
      <c r="A1385" s="9">
        <v>43684</v>
      </c>
      <c r="B1385" s="9"/>
      <c r="C1385" s="4" t="s">
        <v>1058</v>
      </c>
      <c r="D1385" s="1">
        <f t="shared" si="242"/>
        <v>43684</v>
      </c>
      <c r="F1385" s="6">
        <v>13194.14</v>
      </c>
      <c r="G1385" s="6">
        <f t="shared" si="243"/>
        <v>133041.68999999983</v>
      </c>
    </row>
    <row r="1386" spans="1:7" ht="33.75" x14ac:dyDescent="0.2">
      <c r="A1386" s="9">
        <v>43684</v>
      </c>
      <c r="B1386" s="9"/>
      <c r="C1386" s="4" t="s">
        <v>1059</v>
      </c>
      <c r="D1386" s="1">
        <f t="shared" si="242"/>
        <v>43684</v>
      </c>
      <c r="F1386" s="6">
        <v>8291.2999999999993</v>
      </c>
      <c r="G1386" s="6">
        <f t="shared" si="243"/>
        <v>141332.98999999982</v>
      </c>
    </row>
    <row r="1387" spans="1:7" ht="33.75" x14ac:dyDescent="0.2">
      <c r="A1387" s="9">
        <v>43684</v>
      </c>
      <c r="B1387" s="9"/>
      <c r="C1387" s="4" t="s">
        <v>1060</v>
      </c>
      <c r="D1387" s="1">
        <f t="shared" si="242"/>
        <v>43684</v>
      </c>
      <c r="F1387" s="6">
        <v>2075.69</v>
      </c>
      <c r="G1387" s="6">
        <f t="shared" si="243"/>
        <v>143408.67999999982</v>
      </c>
    </row>
    <row r="1388" spans="1:7" ht="33.75" x14ac:dyDescent="0.2">
      <c r="A1388" s="9">
        <v>43684</v>
      </c>
      <c r="B1388" s="9"/>
      <c r="C1388" s="4" t="s">
        <v>1061</v>
      </c>
      <c r="D1388" s="1">
        <f t="shared" si="242"/>
        <v>43684</v>
      </c>
      <c r="F1388" s="6">
        <v>1298.18</v>
      </c>
      <c r="G1388" s="6">
        <f t="shared" si="243"/>
        <v>144706.85999999981</v>
      </c>
    </row>
    <row r="1389" spans="1:7" ht="45" x14ac:dyDescent="0.2">
      <c r="A1389" s="9">
        <v>43685</v>
      </c>
      <c r="B1389" s="9"/>
      <c r="C1389" s="4" t="s">
        <v>1062</v>
      </c>
      <c r="D1389" s="1">
        <f t="shared" si="242"/>
        <v>43685</v>
      </c>
      <c r="F1389" s="6">
        <v>206.6</v>
      </c>
      <c r="G1389" s="6">
        <f t="shared" si="243"/>
        <v>144913.45999999982</v>
      </c>
    </row>
    <row r="1390" spans="1:7" ht="22.5" x14ac:dyDescent="0.2">
      <c r="A1390" s="9">
        <v>43685</v>
      </c>
      <c r="C1390" s="4" t="s">
        <v>1291</v>
      </c>
      <c r="D1390" s="1">
        <f t="shared" si="242"/>
        <v>43685</v>
      </c>
      <c r="E1390" s="6">
        <v>14070.27</v>
      </c>
      <c r="G1390" s="6">
        <f t="shared" si="243"/>
        <v>130843.18999999981</v>
      </c>
    </row>
    <row r="1391" spans="1:7" ht="33.75" x14ac:dyDescent="0.2">
      <c r="A1391" s="9">
        <v>43685</v>
      </c>
      <c r="C1391" s="4" t="s">
        <v>1292</v>
      </c>
      <c r="D1391" s="1">
        <f t="shared" si="242"/>
        <v>43685</v>
      </c>
      <c r="E1391" s="6">
        <v>138.76</v>
      </c>
      <c r="G1391" s="6">
        <f t="shared" si="243"/>
        <v>130704.42999999982</v>
      </c>
    </row>
    <row r="1392" spans="1:7" ht="33.75" x14ac:dyDescent="0.2">
      <c r="A1392" s="9">
        <v>43686</v>
      </c>
      <c r="B1392" s="9"/>
      <c r="C1392" s="4" t="s">
        <v>1065</v>
      </c>
      <c r="D1392" s="1">
        <f t="shared" si="242"/>
        <v>43686</v>
      </c>
      <c r="F1392" s="6">
        <v>13638.36</v>
      </c>
      <c r="G1392" s="6">
        <f t="shared" si="243"/>
        <v>144342.7899999998</v>
      </c>
    </row>
    <row r="1393" spans="1:7" ht="45" x14ac:dyDescent="0.2">
      <c r="A1393" s="9">
        <v>43689</v>
      </c>
      <c r="B1393" s="9"/>
      <c r="C1393" s="4" t="s">
        <v>1080</v>
      </c>
      <c r="D1393" s="1">
        <f t="shared" si="242"/>
        <v>43689</v>
      </c>
      <c r="E1393" s="6">
        <v>20000</v>
      </c>
      <c r="G1393" s="6">
        <f t="shared" si="243"/>
        <v>124342.7899999998</v>
      </c>
    </row>
    <row r="1394" spans="1:7" ht="45" x14ac:dyDescent="0.2">
      <c r="A1394" s="9">
        <v>43689</v>
      </c>
      <c r="B1394" s="9"/>
      <c r="C1394" s="4" t="s">
        <v>1081</v>
      </c>
      <c r="D1394" s="1">
        <f t="shared" si="242"/>
        <v>43689</v>
      </c>
      <c r="E1394" s="6">
        <v>132.9</v>
      </c>
      <c r="G1394" s="6">
        <f t="shared" si="243"/>
        <v>124209.88999999981</v>
      </c>
    </row>
    <row r="1395" spans="1:7" ht="33.75" x14ac:dyDescent="0.2">
      <c r="A1395" s="9">
        <v>43689</v>
      </c>
      <c r="B1395" s="9"/>
      <c r="C1395" s="4" t="s">
        <v>1068</v>
      </c>
      <c r="D1395" s="1">
        <f t="shared" si="242"/>
        <v>43689</v>
      </c>
      <c r="F1395" s="6">
        <v>2482.23</v>
      </c>
      <c r="G1395" s="6">
        <f t="shared" si="243"/>
        <v>126692.11999999981</v>
      </c>
    </row>
    <row r="1396" spans="1:7" ht="33.75" x14ac:dyDescent="0.2">
      <c r="A1396" s="9">
        <v>43689</v>
      </c>
      <c r="B1396" s="9"/>
      <c r="C1396" s="4" t="s">
        <v>1069</v>
      </c>
      <c r="D1396" s="1">
        <f t="shared" si="242"/>
        <v>43689</v>
      </c>
      <c r="F1396" s="6">
        <v>1498.7</v>
      </c>
      <c r="G1396" s="6">
        <f t="shared" si="243"/>
        <v>128190.8199999998</v>
      </c>
    </row>
    <row r="1397" spans="1:7" ht="33.75" x14ac:dyDescent="0.2">
      <c r="A1397" s="9">
        <v>43689</v>
      </c>
      <c r="B1397" s="9"/>
      <c r="C1397" s="4" t="s">
        <v>1070</v>
      </c>
      <c r="D1397" s="1">
        <f t="shared" si="242"/>
        <v>43689</v>
      </c>
      <c r="F1397" s="6">
        <v>7122.9</v>
      </c>
      <c r="G1397" s="6">
        <f t="shared" si="243"/>
        <v>135313.7199999998</v>
      </c>
    </row>
    <row r="1398" spans="1:7" ht="22.5" x14ac:dyDescent="0.2">
      <c r="A1398" s="9">
        <v>43689</v>
      </c>
      <c r="B1398" s="9"/>
      <c r="C1398" s="4" t="s">
        <v>1283</v>
      </c>
      <c r="D1398" s="1">
        <f t="shared" si="242"/>
        <v>43689</v>
      </c>
      <c r="F1398" s="6">
        <v>2683.43</v>
      </c>
      <c r="G1398" s="6">
        <f t="shared" si="243"/>
        <v>137997.14999999979</v>
      </c>
    </row>
    <row r="1399" spans="1:7" ht="33.75" x14ac:dyDescent="0.2">
      <c r="A1399" s="9">
        <v>43690</v>
      </c>
      <c r="B1399" s="9"/>
      <c r="C1399" s="4" t="s">
        <v>1071</v>
      </c>
      <c r="D1399" s="1">
        <f t="shared" si="242"/>
        <v>43690</v>
      </c>
      <c r="F1399" s="6">
        <v>18864.8</v>
      </c>
      <c r="G1399" s="6">
        <f t="shared" si="243"/>
        <v>156861.94999999978</v>
      </c>
    </row>
    <row r="1400" spans="1:7" ht="33.75" x14ac:dyDescent="0.2">
      <c r="A1400" s="9">
        <v>43690</v>
      </c>
      <c r="B1400" s="9"/>
      <c r="C1400" s="4" t="s">
        <v>1284</v>
      </c>
      <c r="D1400" s="1">
        <f t="shared" si="242"/>
        <v>43690</v>
      </c>
      <c r="F1400" s="6">
        <v>3720.71</v>
      </c>
      <c r="G1400" s="6">
        <f t="shared" si="243"/>
        <v>160582.65999999977</v>
      </c>
    </row>
    <row r="1401" spans="1:7" ht="22.5" x14ac:dyDescent="0.2">
      <c r="A1401" s="9">
        <v>43690</v>
      </c>
      <c r="B1401" s="9"/>
      <c r="C1401" s="4" t="s">
        <v>1285</v>
      </c>
      <c r="D1401" s="1">
        <f t="shared" si="242"/>
        <v>43690</v>
      </c>
      <c r="F1401" s="6">
        <v>1949.35</v>
      </c>
      <c r="G1401" s="6">
        <f t="shared" si="243"/>
        <v>162532.00999999978</v>
      </c>
    </row>
    <row r="1402" spans="1:7" ht="33.75" x14ac:dyDescent="0.2">
      <c r="A1402" s="9">
        <v>43690</v>
      </c>
      <c r="B1402" s="9"/>
      <c r="C1402" s="4" t="s">
        <v>1088</v>
      </c>
      <c r="D1402" s="1">
        <f t="shared" si="242"/>
        <v>43690</v>
      </c>
      <c r="E1402" s="6">
        <v>6000</v>
      </c>
      <c r="G1402" s="6">
        <f t="shared" si="243"/>
        <v>156532.00999999978</v>
      </c>
    </row>
    <row r="1403" spans="1:7" ht="45" x14ac:dyDescent="0.2">
      <c r="A1403" s="9">
        <v>43690</v>
      </c>
      <c r="B1403" s="9"/>
      <c r="C1403" s="4" t="s">
        <v>1089</v>
      </c>
      <c r="D1403" s="1">
        <f t="shared" si="242"/>
        <v>43690</v>
      </c>
      <c r="E1403" s="6">
        <v>98</v>
      </c>
      <c r="G1403" s="6">
        <f t="shared" si="243"/>
        <v>156434.00999999978</v>
      </c>
    </row>
    <row r="1404" spans="1:7" ht="33.75" x14ac:dyDescent="0.2">
      <c r="A1404" s="9">
        <v>43690</v>
      </c>
      <c r="B1404" s="9"/>
      <c r="C1404" s="4" t="s">
        <v>1110</v>
      </c>
      <c r="D1404" s="1">
        <f t="shared" si="242"/>
        <v>43690</v>
      </c>
      <c r="E1404" s="6">
        <v>11460</v>
      </c>
      <c r="G1404" s="6">
        <f t="shared" si="243"/>
        <v>144974.00999999978</v>
      </c>
    </row>
    <row r="1405" spans="1:7" ht="45" x14ac:dyDescent="0.2">
      <c r="A1405" s="9">
        <v>43690</v>
      </c>
      <c r="B1405" s="9"/>
      <c r="C1405" s="4" t="s">
        <v>1111</v>
      </c>
      <c r="D1405" s="1">
        <f t="shared" si="242"/>
        <v>43690</v>
      </c>
      <c r="E1405" s="6">
        <v>136</v>
      </c>
      <c r="G1405" s="6">
        <f t="shared" si="243"/>
        <v>144838.00999999978</v>
      </c>
    </row>
    <row r="1406" spans="1:7" ht="33.75" x14ac:dyDescent="0.2">
      <c r="A1406" s="9">
        <v>43691</v>
      </c>
      <c r="B1406" s="9"/>
      <c r="C1406" s="4" t="s">
        <v>1074</v>
      </c>
      <c r="D1406" s="1">
        <f t="shared" si="242"/>
        <v>43691</v>
      </c>
      <c r="F1406" s="6">
        <v>5151.08</v>
      </c>
      <c r="G1406" s="6">
        <f t="shared" si="243"/>
        <v>149989.08999999976</v>
      </c>
    </row>
    <row r="1407" spans="1:7" ht="22.5" x14ac:dyDescent="0.2">
      <c r="A1407" s="9">
        <v>43691</v>
      </c>
      <c r="B1407" s="9"/>
      <c r="C1407" s="4" t="s">
        <v>1075</v>
      </c>
      <c r="D1407" s="1">
        <f t="shared" si="242"/>
        <v>43691</v>
      </c>
      <c r="E1407" s="6">
        <v>10000</v>
      </c>
      <c r="G1407" s="6">
        <f t="shared" si="243"/>
        <v>139989.08999999976</v>
      </c>
    </row>
    <row r="1408" spans="1:7" ht="45" x14ac:dyDescent="0.2">
      <c r="A1408" s="9">
        <v>43691</v>
      </c>
      <c r="B1408" s="9"/>
      <c r="C1408" s="4" t="s">
        <v>1076</v>
      </c>
      <c r="D1408" s="1">
        <f t="shared" si="242"/>
        <v>43691</v>
      </c>
      <c r="E1408" s="6">
        <v>130</v>
      </c>
      <c r="G1408" s="6">
        <f t="shared" si="243"/>
        <v>139859.08999999976</v>
      </c>
    </row>
    <row r="1409" spans="1:7" ht="45" x14ac:dyDescent="0.2">
      <c r="A1409" s="9">
        <v>43692</v>
      </c>
      <c r="B1409" s="9"/>
      <c r="C1409" s="4" t="s">
        <v>1101</v>
      </c>
      <c r="D1409" s="1">
        <f t="shared" si="242"/>
        <v>43692</v>
      </c>
      <c r="E1409" s="6">
        <v>30000</v>
      </c>
      <c r="G1409" s="6">
        <f t="shared" si="243"/>
        <v>109859.08999999976</v>
      </c>
    </row>
    <row r="1410" spans="1:7" ht="45" x14ac:dyDescent="0.2">
      <c r="A1410" s="9">
        <v>43692</v>
      </c>
      <c r="B1410" s="9"/>
      <c r="C1410" s="4" t="s">
        <v>1102</v>
      </c>
      <c r="D1410" s="1">
        <f t="shared" si="242"/>
        <v>43692</v>
      </c>
      <c r="E1410" s="6">
        <v>137.80000000000001</v>
      </c>
      <c r="G1410" s="6">
        <f t="shared" si="243"/>
        <v>109721.28999999976</v>
      </c>
    </row>
    <row r="1411" spans="1:7" ht="33.75" x14ac:dyDescent="0.2">
      <c r="A1411" s="9">
        <v>43693</v>
      </c>
      <c r="B1411" s="9"/>
      <c r="C1411" s="4" t="s">
        <v>1077</v>
      </c>
      <c r="D1411" s="1">
        <f t="shared" si="242"/>
        <v>43693</v>
      </c>
      <c r="F1411" s="6">
        <v>4511.99</v>
      </c>
      <c r="G1411" s="6">
        <f t="shared" si="243"/>
        <v>114233.27999999977</v>
      </c>
    </row>
    <row r="1412" spans="1:7" ht="45" x14ac:dyDescent="0.2">
      <c r="A1412" s="9">
        <v>43693</v>
      </c>
      <c r="B1412" s="9"/>
      <c r="C1412" s="4" t="s">
        <v>1339</v>
      </c>
      <c r="D1412" s="1">
        <f>A1412</f>
        <v>43693</v>
      </c>
      <c r="F1412" s="6">
        <v>2679.47</v>
      </c>
      <c r="G1412" s="6">
        <f t="shared" si="243"/>
        <v>116912.74999999977</v>
      </c>
    </row>
    <row r="1413" spans="1:7" ht="33.75" x14ac:dyDescent="0.2">
      <c r="A1413" s="9">
        <v>43693</v>
      </c>
      <c r="B1413" s="9"/>
      <c r="C1413" s="4" t="s">
        <v>1078</v>
      </c>
      <c r="D1413" s="1">
        <f t="shared" si="242"/>
        <v>43693</v>
      </c>
      <c r="F1413" s="6">
        <v>10899.98</v>
      </c>
      <c r="G1413" s="6">
        <f t="shared" si="243"/>
        <v>127812.72999999976</v>
      </c>
    </row>
    <row r="1414" spans="1:7" ht="33.75" x14ac:dyDescent="0.2">
      <c r="A1414" s="9">
        <v>43693</v>
      </c>
      <c r="B1414" s="9"/>
      <c r="C1414" s="4" t="s">
        <v>1341</v>
      </c>
      <c r="D1414" s="1">
        <f>A1414</f>
        <v>43693</v>
      </c>
      <c r="E1414" s="6">
        <v>20000</v>
      </c>
      <c r="G1414" s="6">
        <f t="shared" si="243"/>
        <v>107812.72999999976</v>
      </c>
    </row>
    <row r="1415" spans="1:7" ht="45" x14ac:dyDescent="0.2">
      <c r="A1415" s="9">
        <v>43693</v>
      </c>
      <c r="B1415" s="9"/>
      <c r="C1415" s="4" t="s">
        <v>1342</v>
      </c>
      <c r="D1415" s="1">
        <f>A1415</f>
        <v>43693</v>
      </c>
      <c r="E1415" s="6">
        <v>125.9</v>
      </c>
      <c r="G1415" s="6">
        <f t="shared" si="243"/>
        <v>107686.82999999977</v>
      </c>
    </row>
    <row r="1416" spans="1:7" ht="33.75" x14ac:dyDescent="0.2">
      <c r="A1416" s="9">
        <v>43693</v>
      </c>
      <c r="B1416" s="9"/>
      <c r="C1416" s="4" t="s">
        <v>1079</v>
      </c>
      <c r="D1416" s="1">
        <f t="shared" si="242"/>
        <v>43693</v>
      </c>
      <c r="F1416" s="6">
        <v>6626.09</v>
      </c>
      <c r="G1416" s="6">
        <f t="shared" si="243"/>
        <v>114312.91999999977</v>
      </c>
    </row>
    <row r="1417" spans="1:7" ht="33.75" x14ac:dyDescent="0.2">
      <c r="A1417" s="9">
        <v>43693</v>
      </c>
      <c r="C1417" s="4" t="s">
        <v>1294</v>
      </c>
      <c r="D1417" s="1">
        <f t="shared" si="242"/>
        <v>43693</v>
      </c>
      <c r="E1417" s="6">
        <v>17888.57</v>
      </c>
      <c r="G1417" s="6">
        <f t="shared" si="243"/>
        <v>96424.349999999773</v>
      </c>
    </row>
    <row r="1418" spans="1:7" ht="45" x14ac:dyDescent="0.2">
      <c r="A1418" s="9">
        <v>43693</v>
      </c>
      <c r="C1418" s="4" t="s">
        <v>1295</v>
      </c>
      <c r="D1418" s="1">
        <f t="shared" si="242"/>
        <v>43693</v>
      </c>
      <c r="E1418" s="6">
        <v>45</v>
      </c>
      <c r="G1418" s="6">
        <f t="shared" si="243"/>
        <v>96379.349999999773</v>
      </c>
    </row>
    <row r="1419" spans="1:7" ht="22.5" x14ac:dyDescent="0.2">
      <c r="A1419" s="9">
        <v>43696</v>
      </c>
      <c r="B1419" s="9"/>
      <c r="C1419" s="4" t="s">
        <v>1082</v>
      </c>
      <c r="D1419" s="1">
        <f t="shared" si="242"/>
        <v>43696</v>
      </c>
      <c r="F1419" s="6">
        <v>52.5</v>
      </c>
      <c r="G1419" s="6">
        <f t="shared" si="243"/>
        <v>96431.849999999773</v>
      </c>
    </row>
    <row r="1420" spans="1:7" ht="33.75" x14ac:dyDescent="0.2">
      <c r="A1420" s="9">
        <v>43696</v>
      </c>
      <c r="B1420" s="9"/>
      <c r="C1420" s="4" t="s">
        <v>1083</v>
      </c>
      <c r="D1420" s="1">
        <f t="shared" ref="D1420:D1483" si="244">A1420</f>
        <v>43696</v>
      </c>
      <c r="F1420" s="6">
        <v>24.87</v>
      </c>
      <c r="G1420" s="6">
        <f t="shared" si="243"/>
        <v>96456.719999999768</v>
      </c>
    </row>
    <row r="1421" spans="1:7" ht="33.75" x14ac:dyDescent="0.2">
      <c r="A1421" s="9">
        <v>43696</v>
      </c>
      <c r="B1421" s="9"/>
      <c r="C1421" s="4" t="s">
        <v>1084</v>
      </c>
      <c r="D1421" s="1">
        <f t="shared" si="244"/>
        <v>43696</v>
      </c>
      <c r="E1421" s="6">
        <v>613.48</v>
      </c>
      <c r="G1421" s="6">
        <f t="shared" ref="G1421:G1484" si="245">G1420-E1421+F1421</f>
        <v>95843.239999999772</v>
      </c>
    </row>
    <row r="1422" spans="1:7" ht="45" x14ac:dyDescent="0.2">
      <c r="A1422" s="9">
        <v>43696</v>
      </c>
      <c r="B1422" s="9"/>
      <c r="C1422" s="4" t="s">
        <v>1085</v>
      </c>
      <c r="D1422" s="1">
        <f t="shared" si="244"/>
        <v>43696</v>
      </c>
      <c r="E1422" s="6">
        <v>55</v>
      </c>
      <c r="G1422" s="6">
        <f t="shared" si="245"/>
        <v>95788.239999999772</v>
      </c>
    </row>
    <row r="1423" spans="1:7" ht="33.75" x14ac:dyDescent="0.2">
      <c r="A1423" s="9">
        <v>43696</v>
      </c>
      <c r="B1423" s="9"/>
      <c r="C1423" s="4" t="s">
        <v>1086</v>
      </c>
      <c r="D1423" s="1">
        <f t="shared" si="244"/>
        <v>43696</v>
      </c>
      <c r="F1423" s="6">
        <v>6693.8</v>
      </c>
      <c r="G1423" s="6">
        <f t="shared" si="245"/>
        <v>102482.03999999978</v>
      </c>
    </row>
    <row r="1424" spans="1:7" ht="33.75" x14ac:dyDescent="0.2">
      <c r="A1424" s="9">
        <v>43696</v>
      </c>
      <c r="B1424" s="9"/>
      <c r="C1424" s="4" t="s">
        <v>1087</v>
      </c>
      <c r="D1424" s="1">
        <f t="shared" si="244"/>
        <v>43696</v>
      </c>
      <c r="F1424" s="6">
        <v>18539.27</v>
      </c>
      <c r="G1424" s="6">
        <f t="shared" si="245"/>
        <v>121021.30999999978</v>
      </c>
    </row>
    <row r="1425" spans="1:7" ht="33.75" x14ac:dyDescent="0.2">
      <c r="A1425" s="9">
        <v>43697</v>
      </c>
      <c r="B1425" s="9"/>
      <c r="C1425" s="4" t="s">
        <v>1090</v>
      </c>
      <c r="D1425" s="1">
        <f t="shared" si="244"/>
        <v>43697</v>
      </c>
      <c r="F1425" s="6">
        <v>2265.85</v>
      </c>
      <c r="G1425" s="6">
        <f t="shared" si="245"/>
        <v>123287.15999999979</v>
      </c>
    </row>
    <row r="1426" spans="1:7" ht="45" x14ac:dyDescent="0.2">
      <c r="A1426" s="9">
        <v>43697</v>
      </c>
      <c r="B1426" s="9"/>
      <c r="C1426" s="4" t="s">
        <v>1288</v>
      </c>
      <c r="D1426" s="1">
        <f t="shared" si="244"/>
        <v>43697</v>
      </c>
      <c r="E1426" s="6">
        <v>20000</v>
      </c>
      <c r="G1426" s="6">
        <f t="shared" si="245"/>
        <v>103287.15999999979</v>
      </c>
    </row>
    <row r="1427" spans="1:7" ht="45" x14ac:dyDescent="0.2">
      <c r="A1427" s="9">
        <v>43697</v>
      </c>
      <c r="B1427" s="9"/>
      <c r="C1427" s="4" t="s">
        <v>1289</v>
      </c>
      <c r="D1427" s="1">
        <f t="shared" si="244"/>
        <v>43697</v>
      </c>
      <c r="E1427" s="6">
        <v>126.7</v>
      </c>
      <c r="G1427" s="6">
        <f t="shared" si="245"/>
        <v>103160.45999999979</v>
      </c>
    </row>
    <row r="1428" spans="1:7" ht="33.75" x14ac:dyDescent="0.2">
      <c r="A1428" s="9">
        <v>43697</v>
      </c>
      <c r="B1428" s="9"/>
      <c r="C1428" s="5" t="s">
        <v>1290</v>
      </c>
      <c r="D1428" s="1">
        <f t="shared" si="244"/>
        <v>43697</v>
      </c>
      <c r="F1428" s="6">
        <f>E1427+E1426</f>
        <v>20126.7</v>
      </c>
      <c r="G1428" s="6">
        <f t="shared" si="245"/>
        <v>123287.15999999979</v>
      </c>
    </row>
    <row r="1429" spans="1:7" ht="22.5" x14ac:dyDescent="0.2">
      <c r="A1429" s="9">
        <v>43697</v>
      </c>
      <c r="B1429" s="9"/>
      <c r="C1429" s="4" t="s">
        <v>1091</v>
      </c>
      <c r="D1429" s="1">
        <f t="shared" si="244"/>
        <v>43697</v>
      </c>
      <c r="F1429" s="6">
        <v>2607.38</v>
      </c>
      <c r="G1429" s="6">
        <f t="shared" si="245"/>
        <v>125894.53999999979</v>
      </c>
    </row>
    <row r="1430" spans="1:7" ht="33.75" x14ac:dyDescent="0.2">
      <c r="A1430" s="9">
        <v>43697</v>
      </c>
      <c r="B1430" s="9"/>
      <c r="C1430" s="4" t="s">
        <v>1092</v>
      </c>
      <c r="D1430" s="1">
        <f t="shared" si="244"/>
        <v>43697</v>
      </c>
      <c r="F1430" s="6">
        <v>581.63</v>
      </c>
      <c r="G1430" s="6">
        <f t="shared" si="245"/>
        <v>126476.16999999979</v>
      </c>
    </row>
    <row r="1431" spans="1:7" ht="22.5" x14ac:dyDescent="0.2">
      <c r="A1431" s="9">
        <v>43698</v>
      </c>
      <c r="B1431" s="9"/>
      <c r="C1431" s="4" t="s">
        <v>1293</v>
      </c>
      <c r="D1431" s="1">
        <f t="shared" si="244"/>
        <v>43698</v>
      </c>
      <c r="F1431" s="6">
        <v>15365</v>
      </c>
      <c r="G1431" s="6">
        <f t="shared" si="245"/>
        <v>141841.16999999981</v>
      </c>
    </row>
    <row r="1432" spans="1:7" ht="33.75" x14ac:dyDescent="0.2">
      <c r="A1432" s="9">
        <v>43698</v>
      </c>
      <c r="B1432" s="9"/>
      <c r="C1432" s="4" t="s">
        <v>1093</v>
      </c>
      <c r="D1432" s="1">
        <f t="shared" si="244"/>
        <v>43698</v>
      </c>
      <c r="F1432" s="6">
        <v>7823.02</v>
      </c>
      <c r="G1432" s="6">
        <f t="shared" si="245"/>
        <v>149664.1899999998</v>
      </c>
    </row>
    <row r="1433" spans="1:7" ht="22.5" x14ac:dyDescent="0.2">
      <c r="A1433" s="9">
        <v>43698</v>
      </c>
      <c r="B1433" s="9"/>
      <c r="C1433" s="4" t="s">
        <v>1094</v>
      </c>
      <c r="D1433" s="1">
        <f t="shared" si="244"/>
        <v>43698</v>
      </c>
      <c r="E1433" s="6">
        <v>10000</v>
      </c>
      <c r="G1433" s="6">
        <f t="shared" si="245"/>
        <v>139664.1899999998</v>
      </c>
    </row>
    <row r="1434" spans="1:7" ht="45" x14ac:dyDescent="0.2">
      <c r="A1434" s="9">
        <v>43698</v>
      </c>
      <c r="B1434" s="9"/>
      <c r="C1434" s="4" t="s">
        <v>1095</v>
      </c>
      <c r="D1434" s="1">
        <f t="shared" si="244"/>
        <v>43698</v>
      </c>
      <c r="E1434" s="6">
        <v>129</v>
      </c>
      <c r="G1434" s="6">
        <f t="shared" si="245"/>
        <v>139535.1899999998</v>
      </c>
    </row>
    <row r="1435" spans="1:7" ht="22.5" x14ac:dyDescent="0.2">
      <c r="A1435" s="9">
        <v>43699</v>
      </c>
      <c r="B1435" s="9"/>
      <c r="C1435" s="4" t="s">
        <v>1096</v>
      </c>
      <c r="D1435" s="1">
        <f t="shared" si="244"/>
        <v>43699</v>
      </c>
      <c r="F1435" s="6">
        <v>117.7</v>
      </c>
      <c r="G1435" s="6">
        <f t="shared" si="245"/>
        <v>139652.88999999981</v>
      </c>
    </row>
    <row r="1436" spans="1:7" ht="22.5" x14ac:dyDescent="0.2">
      <c r="A1436" s="9">
        <v>43699</v>
      </c>
      <c r="B1436" s="9"/>
      <c r="C1436" s="4" t="s">
        <v>1097</v>
      </c>
      <c r="D1436" s="1">
        <f t="shared" si="244"/>
        <v>43699</v>
      </c>
      <c r="E1436" s="6">
        <v>8000</v>
      </c>
      <c r="G1436" s="6">
        <f t="shared" si="245"/>
        <v>131652.88999999981</v>
      </c>
    </row>
    <row r="1437" spans="1:7" ht="45" x14ac:dyDescent="0.2">
      <c r="A1437" s="9">
        <v>43699</v>
      </c>
      <c r="B1437" s="9"/>
      <c r="C1437" s="4" t="s">
        <v>1098</v>
      </c>
      <c r="D1437" s="1">
        <f t="shared" si="244"/>
        <v>43699</v>
      </c>
      <c r="E1437" s="6">
        <v>90</v>
      </c>
      <c r="G1437" s="6">
        <f t="shared" si="245"/>
        <v>131562.88999999981</v>
      </c>
    </row>
    <row r="1438" spans="1:7" ht="33.75" x14ac:dyDescent="0.2">
      <c r="A1438" s="9">
        <v>43699</v>
      </c>
      <c r="B1438" s="9"/>
      <c r="C1438" s="4" t="s">
        <v>1099</v>
      </c>
      <c r="D1438" s="1">
        <f t="shared" si="244"/>
        <v>43699</v>
      </c>
      <c r="F1438" s="6">
        <v>11448.77</v>
      </c>
      <c r="G1438" s="6">
        <f t="shared" si="245"/>
        <v>143011.6599999998</v>
      </c>
    </row>
    <row r="1439" spans="1:7" ht="33.75" x14ac:dyDescent="0.2">
      <c r="A1439" s="9">
        <v>43699</v>
      </c>
      <c r="B1439" s="9"/>
      <c r="C1439" s="4" t="s">
        <v>1100</v>
      </c>
      <c r="D1439" s="1">
        <f t="shared" si="244"/>
        <v>43699</v>
      </c>
      <c r="F1439" s="6">
        <v>5645</v>
      </c>
      <c r="G1439" s="6">
        <f t="shared" si="245"/>
        <v>148656.6599999998</v>
      </c>
    </row>
    <row r="1440" spans="1:7" ht="45" x14ac:dyDescent="0.2">
      <c r="A1440" s="9">
        <v>43699</v>
      </c>
      <c r="B1440" s="9"/>
      <c r="C1440" s="4" t="s">
        <v>1108</v>
      </c>
      <c r="D1440" s="1">
        <f t="shared" si="244"/>
        <v>43699</v>
      </c>
      <c r="E1440" s="6">
        <v>24326</v>
      </c>
      <c r="G1440" s="6">
        <f t="shared" si="245"/>
        <v>124330.6599999998</v>
      </c>
    </row>
    <row r="1441" spans="1:7" ht="45" x14ac:dyDescent="0.2">
      <c r="A1441" s="9">
        <v>43699</v>
      </c>
      <c r="B1441" s="9"/>
      <c r="C1441" s="4" t="s">
        <v>1109</v>
      </c>
      <c r="D1441" s="1">
        <f t="shared" si="244"/>
        <v>43699</v>
      </c>
      <c r="E1441" s="6">
        <v>138.4</v>
      </c>
      <c r="G1441" s="6">
        <f t="shared" si="245"/>
        <v>124192.25999999981</v>
      </c>
    </row>
    <row r="1442" spans="1:7" ht="33.75" x14ac:dyDescent="0.2">
      <c r="A1442" s="9">
        <v>43700</v>
      </c>
      <c r="B1442" s="9"/>
      <c r="C1442" s="4" t="s">
        <v>1103</v>
      </c>
      <c r="D1442" s="1">
        <f t="shared" si="244"/>
        <v>43700</v>
      </c>
      <c r="F1442" s="6">
        <v>11096.49</v>
      </c>
      <c r="G1442" s="6">
        <f t="shared" si="245"/>
        <v>135288.7499999998</v>
      </c>
    </row>
    <row r="1443" spans="1:7" ht="33.75" x14ac:dyDescent="0.2">
      <c r="A1443" s="9">
        <v>43700</v>
      </c>
      <c r="B1443" s="9"/>
      <c r="C1443" s="4" t="s">
        <v>1104</v>
      </c>
      <c r="D1443" s="1">
        <f t="shared" si="244"/>
        <v>43700</v>
      </c>
      <c r="F1443" s="6">
        <v>1974.5</v>
      </c>
      <c r="G1443" s="6">
        <f t="shared" si="245"/>
        <v>137263.2499999998</v>
      </c>
    </row>
    <row r="1444" spans="1:7" ht="33.75" x14ac:dyDescent="0.2">
      <c r="A1444" s="9">
        <v>43700</v>
      </c>
      <c r="B1444" s="9"/>
      <c r="C1444" s="4" t="s">
        <v>1105</v>
      </c>
      <c r="D1444" s="1">
        <f t="shared" si="244"/>
        <v>43700</v>
      </c>
      <c r="F1444" s="6">
        <v>1101.56</v>
      </c>
      <c r="G1444" s="6">
        <f t="shared" si="245"/>
        <v>138364.80999999979</v>
      </c>
    </row>
    <row r="1445" spans="1:7" ht="33.75" x14ac:dyDescent="0.2">
      <c r="A1445" s="9">
        <v>43700</v>
      </c>
      <c r="B1445" s="9"/>
      <c r="C1445" s="4" t="s">
        <v>1106</v>
      </c>
      <c r="D1445" s="1">
        <f t="shared" si="244"/>
        <v>43700</v>
      </c>
      <c r="F1445" s="6">
        <v>3426.74</v>
      </c>
      <c r="G1445" s="6">
        <f t="shared" si="245"/>
        <v>141791.54999999978</v>
      </c>
    </row>
    <row r="1446" spans="1:7" ht="33.75" x14ac:dyDescent="0.2">
      <c r="A1446" s="9">
        <v>43703</v>
      </c>
      <c r="B1446" s="9"/>
      <c r="C1446" s="4" t="s">
        <v>1107</v>
      </c>
      <c r="D1446" s="1">
        <f t="shared" si="244"/>
        <v>43703</v>
      </c>
      <c r="F1446" s="6">
        <v>10819.47</v>
      </c>
      <c r="G1446" s="6">
        <f t="shared" si="245"/>
        <v>152611.01999999979</v>
      </c>
    </row>
    <row r="1447" spans="1:7" ht="45" x14ac:dyDescent="0.2">
      <c r="A1447" s="9">
        <v>43704</v>
      </c>
      <c r="B1447" s="9"/>
      <c r="C1447" s="4" t="s">
        <v>1149</v>
      </c>
      <c r="D1447" s="1">
        <f t="shared" si="244"/>
        <v>43704</v>
      </c>
      <c r="E1447" s="6">
        <v>20000</v>
      </c>
      <c r="G1447" s="6">
        <f t="shared" si="245"/>
        <v>132611.01999999979</v>
      </c>
    </row>
    <row r="1448" spans="1:7" ht="45" x14ac:dyDescent="0.2">
      <c r="A1448" s="9">
        <v>43704</v>
      </c>
      <c r="B1448" s="9"/>
      <c r="C1448" s="4" t="s">
        <v>1150</v>
      </c>
      <c r="D1448" s="1">
        <f t="shared" si="244"/>
        <v>43704</v>
      </c>
      <c r="E1448" s="6">
        <v>133</v>
      </c>
      <c r="G1448" s="6">
        <f t="shared" si="245"/>
        <v>132478.01999999979</v>
      </c>
    </row>
    <row r="1449" spans="1:7" ht="33.75" x14ac:dyDescent="0.2">
      <c r="A1449" s="9">
        <v>43704</v>
      </c>
      <c r="B1449" s="9"/>
      <c r="C1449" s="4" t="s">
        <v>1112</v>
      </c>
      <c r="D1449" s="1">
        <f t="shared" si="244"/>
        <v>43704</v>
      </c>
      <c r="F1449" s="6">
        <v>6781.11</v>
      </c>
      <c r="G1449" s="6">
        <f t="shared" si="245"/>
        <v>139259.12999999977</v>
      </c>
    </row>
    <row r="1450" spans="1:7" ht="33.75" x14ac:dyDescent="0.2">
      <c r="A1450" s="9">
        <v>43704</v>
      </c>
      <c r="B1450" s="9"/>
      <c r="C1450" s="4" t="s">
        <v>1113</v>
      </c>
      <c r="D1450" s="1">
        <f t="shared" si="244"/>
        <v>43704</v>
      </c>
      <c r="F1450" s="6">
        <v>6765.67</v>
      </c>
      <c r="G1450" s="6">
        <f t="shared" si="245"/>
        <v>146024.79999999978</v>
      </c>
    </row>
    <row r="1451" spans="1:7" ht="22.5" x14ac:dyDescent="0.2">
      <c r="A1451" s="9">
        <v>43704</v>
      </c>
      <c r="B1451" s="9"/>
      <c r="C1451" s="4" t="s">
        <v>1128</v>
      </c>
      <c r="D1451" s="1">
        <f t="shared" si="244"/>
        <v>43704</v>
      </c>
      <c r="E1451" s="6">
        <v>20000</v>
      </c>
      <c r="G1451" s="6">
        <f t="shared" si="245"/>
        <v>126024.79999999978</v>
      </c>
    </row>
    <row r="1452" spans="1:7" ht="45" x14ac:dyDescent="0.2">
      <c r="A1452" s="9">
        <v>43704</v>
      </c>
      <c r="B1452" s="9"/>
      <c r="C1452" s="4" t="s">
        <v>1129</v>
      </c>
      <c r="D1452" s="1">
        <f t="shared" si="244"/>
        <v>43704</v>
      </c>
      <c r="E1452" s="6">
        <v>128</v>
      </c>
      <c r="G1452" s="6">
        <f t="shared" si="245"/>
        <v>125896.79999999978</v>
      </c>
    </row>
    <row r="1453" spans="1:7" ht="33.75" x14ac:dyDescent="0.2">
      <c r="A1453" s="9">
        <v>43705</v>
      </c>
      <c r="B1453" s="9"/>
      <c r="C1453" s="4" t="s">
        <v>1114</v>
      </c>
      <c r="D1453" s="1">
        <f t="shared" si="244"/>
        <v>43705</v>
      </c>
      <c r="F1453" s="6">
        <v>5362.72</v>
      </c>
      <c r="G1453" s="6">
        <f t="shared" si="245"/>
        <v>131259.51999999979</v>
      </c>
    </row>
    <row r="1454" spans="1:7" ht="33.75" x14ac:dyDescent="0.2">
      <c r="A1454" s="9">
        <v>43705</v>
      </c>
      <c r="B1454" s="9"/>
      <c r="C1454" s="4" t="s">
        <v>1115</v>
      </c>
      <c r="D1454" s="1">
        <f t="shared" si="244"/>
        <v>43705</v>
      </c>
      <c r="F1454" s="6">
        <v>19740.88</v>
      </c>
      <c r="G1454" s="6">
        <f t="shared" si="245"/>
        <v>151000.39999999979</v>
      </c>
    </row>
    <row r="1455" spans="1:7" ht="33.75" x14ac:dyDescent="0.2">
      <c r="A1455" s="9">
        <v>43706</v>
      </c>
      <c r="B1455" s="9"/>
      <c r="C1455" s="4" t="s">
        <v>1116</v>
      </c>
      <c r="D1455" s="1">
        <f t="shared" si="244"/>
        <v>43706</v>
      </c>
      <c r="F1455" s="6">
        <v>5362.72</v>
      </c>
      <c r="G1455" s="6">
        <f t="shared" si="245"/>
        <v>156363.11999999979</v>
      </c>
    </row>
    <row r="1456" spans="1:7" ht="22.5" x14ac:dyDescent="0.2">
      <c r="A1456" s="9">
        <v>43706</v>
      </c>
      <c r="B1456" s="15"/>
      <c r="C1456" s="4" t="s">
        <v>1286</v>
      </c>
      <c r="D1456" s="1">
        <f t="shared" si="244"/>
        <v>43706</v>
      </c>
      <c r="F1456" s="6">
        <v>4353.04</v>
      </c>
      <c r="G1456" s="6">
        <f t="shared" si="245"/>
        <v>160716.1599999998</v>
      </c>
    </row>
    <row r="1457" spans="1:7" ht="22.5" x14ac:dyDescent="0.2">
      <c r="A1457" s="9">
        <v>43706</v>
      </c>
      <c r="B1457" s="9"/>
      <c r="C1457" s="4" t="s">
        <v>1117</v>
      </c>
      <c r="D1457" s="1">
        <f t="shared" si="244"/>
        <v>43706</v>
      </c>
      <c r="E1457" s="6">
        <v>10000</v>
      </c>
      <c r="G1457" s="6">
        <f t="shared" si="245"/>
        <v>150716.1599999998</v>
      </c>
    </row>
    <row r="1458" spans="1:7" ht="45" x14ac:dyDescent="0.2">
      <c r="A1458" s="9">
        <v>43706</v>
      </c>
      <c r="B1458" s="9"/>
      <c r="C1458" s="4" t="s">
        <v>1118</v>
      </c>
      <c r="D1458" s="1">
        <f t="shared" si="244"/>
        <v>43706</v>
      </c>
      <c r="E1458" s="6">
        <v>128</v>
      </c>
      <c r="G1458" s="6">
        <f t="shared" si="245"/>
        <v>150588.1599999998</v>
      </c>
    </row>
    <row r="1459" spans="1:7" ht="45" x14ac:dyDescent="0.2">
      <c r="A1459" s="9">
        <v>43706</v>
      </c>
      <c r="B1459" s="9"/>
      <c r="C1459" s="4" t="s">
        <v>1119</v>
      </c>
      <c r="D1459" s="1">
        <f t="shared" si="244"/>
        <v>43706</v>
      </c>
      <c r="E1459" s="6">
        <v>5000</v>
      </c>
      <c r="G1459" s="6">
        <f t="shared" si="245"/>
        <v>145588.1599999998</v>
      </c>
    </row>
    <row r="1460" spans="1:7" ht="45" x14ac:dyDescent="0.2">
      <c r="A1460" s="9">
        <v>43706</v>
      </c>
      <c r="B1460" s="9"/>
      <c r="C1460" s="4" t="s">
        <v>1120</v>
      </c>
      <c r="D1460" s="1">
        <f t="shared" si="244"/>
        <v>43706</v>
      </c>
      <c r="E1460" s="6">
        <v>80</v>
      </c>
      <c r="G1460" s="6">
        <f t="shared" si="245"/>
        <v>145508.1599999998</v>
      </c>
    </row>
    <row r="1461" spans="1:7" ht="33.75" x14ac:dyDescent="0.2">
      <c r="A1461" s="9">
        <v>43706</v>
      </c>
      <c r="B1461" s="9"/>
      <c r="C1461" s="4" t="s">
        <v>1121</v>
      </c>
      <c r="D1461" s="1">
        <f t="shared" si="244"/>
        <v>43706</v>
      </c>
      <c r="E1461" s="6">
        <v>3291.38</v>
      </c>
      <c r="G1461" s="6">
        <f t="shared" si="245"/>
        <v>142216.7799999998</v>
      </c>
    </row>
    <row r="1462" spans="1:7" ht="45" x14ac:dyDescent="0.2">
      <c r="A1462" s="9">
        <v>43706</v>
      </c>
      <c r="B1462" s="9"/>
      <c r="C1462" s="4" t="s">
        <v>1122</v>
      </c>
      <c r="D1462" s="1">
        <f t="shared" si="244"/>
        <v>43706</v>
      </c>
      <c r="E1462" s="6">
        <v>80</v>
      </c>
      <c r="G1462" s="6">
        <f t="shared" si="245"/>
        <v>142136.7799999998</v>
      </c>
    </row>
    <row r="1463" spans="1:7" ht="33.75" x14ac:dyDescent="0.2">
      <c r="A1463" s="9">
        <v>43707</v>
      </c>
      <c r="B1463" s="9"/>
      <c r="C1463" s="4" t="s">
        <v>1123</v>
      </c>
      <c r="D1463" s="1">
        <f t="shared" si="244"/>
        <v>43707</v>
      </c>
      <c r="F1463" s="6">
        <v>1582.22</v>
      </c>
      <c r="G1463" s="6">
        <f t="shared" si="245"/>
        <v>143718.9999999998</v>
      </c>
    </row>
    <row r="1464" spans="1:7" ht="33.75" x14ac:dyDescent="0.2">
      <c r="A1464" s="9">
        <v>43707</v>
      </c>
      <c r="B1464" s="9"/>
      <c r="C1464" s="4" t="s">
        <v>1141</v>
      </c>
      <c r="D1464" s="1">
        <f t="shared" si="244"/>
        <v>43707</v>
      </c>
      <c r="E1464" s="6">
        <v>10314</v>
      </c>
      <c r="G1464" s="6">
        <f t="shared" si="245"/>
        <v>133404.9999999998</v>
      </c>
    </row>
    <row r="1465" spans="1:7" ht="45" x14ac:dyDescent="0.2">
      <c r="A1465" s="9">
        <v>43707</v>
      </c>
      <c r="B1465" s="9"/>
      <c r="C1465" s="4" t="s">
        <v>1142</v>
      </c>
      <c r="D1465" s="1">
        <f t="shared" si="244"/>
        <v>43707</v>
      </c>
      <c r="E1465" s="6">
        <v>133</v>
      </c>
      <c r="G1465" s="6">
        <f t="shared" si="245"/>
        <v>133271.9999999998</v>
      </c>
    </row>
    <row r="1466" spans="1:7" ht="22.5" x14ac:dyDescent="0.2">
      <c r="A1466" s="9">
        <v>43710</v>
      </c>
      <c r="B1466" s="9"/>
      <c r="C1466" s="4" t="s">
        <v>1130</v>
      </c>
      <c r="D1466" s="1">
        <f t="shared" si="244"/>
        <v>43710</v>
      </c>
      <c r="E1466" s="6">
        <v>195</v>
      </c>
      <c r="G1466" s="6">
        <f t="shared" si="245"/>
        <v>133076.9999999998</v>
      </c>
    </row>
    <row r="1467" spans="1:7" ht="33.75" x14ac:dyDescent="0.2">
      <c r="A1467" s="9">
        <v>43710</v>
      </c>
      <c r="B1467" s="9"/>
      <c r="C1467" s="4" t="s">
        <v>1124</v>
      </c>
      <c r="D1467" s="1">
        <f t="shared" si="244"/>
        <v>43710</v>
      </c>
      <c r="F1467" s="6">
        <v>15790.88</v>
      </c>
      <c r="G1467" s="6">
        <f t="shared" si="245"/>
        <v>148867.8799999998</v>
      </c>
    </row>
    <row r="1468" spans="1:7" ht="33.75" x14ac:dyDescent="0.2">
      <c r="A1468" s="9">
        <v>43710</v>
      </c>
      <c r="B1468" s="9"/>
      <c r="C1468" s="4" t="s">
        <v>1125</v>
      </c>
      <c r="D1468" s="1">
        <f t="shared" si="244"/>
        <v>43710</v>
      </c>
      <c r="F1468" s="6">
        <v>5142.6099999999997</v>
      </c>
      <c r="G1468" s="6">
        <f t="shared" si="245"/>
        <v>154010.48999999979</v>
      </c>
    </row>
    <row r="1469" spans="1:7" ht="33.75" x14ac:dyDescent="0.2">
      <c r="A1469" s="9">
        <v>43710</v>
      </c>
      <c r="B1469" s="9"/>
      <c r="C1469" s="4" t="s">
        <v>1126</v>
      </c>
      <c r="D1469" s="1">
        <f t="shared" si="244"/>
        <v>43710</v>
      </c>
      <c r="F1469" s="6">
        <v>2427.98</v>
      </c>
      <c r="G1469" s="6">
        <f t="shared" si="245"/>
        <v>156438.4699999998</v>
      </c>
    </row>
    <row r="1470" spans="1:7" ht="22.5" x14ac:dyDescent="0.2">
      <c r="A1470" s="9">
        <v>43710</v>
      </c>
      <c r="B1470" s="9"/>
      <c r="C1470" s="4" t="s">
        <v>1127</v>
      </c>
      <c r="D1470" s="1">
        <f t="shared" si="244"/>
        <v>43710</v>
      </c>
      <c r="F1470" s="6">
        <v>1040.4000000000001</v>
      </c>
      <c r="G1470" s="6">
        <f t="shared" si="245"/>
        <v>157478.86999999979</v>
      </c>
    </row>
    <row r="1471" spans="1:7" ht="22.5" x14ac:dyDescent="0.2">
      <c r="A1471" s="9">
        <v>43710</v>
      </c>
      <c r="B1471" s="9"/>
      <c r="C1471" s="4" t="s">
        <v>1139</v>
      </c>
      <c r="D1471" s="1">
        <f t="shared" si="244"/>
        <v>43710</v>
      </c>
      <c r="E1471" s="6">
        <v>15000</v>
      </c>
      <c r="G1471" s="6">
        <f t="shared" si="245"/>
        <v>142478.86999999979</v>
      </c>
    </row>
    <row r="1472" spans="1:7" ht="45" x14ac:dyDescent="0.2">
      <c r="A1472" s="9">
        <v>43710</v>
      </c>
      <c r="B1472" s="9"/>
      <c r="C1472" s="4" t="s">
        <v>1140</v>
      </c>
      <c r="D1472" s="1">
        <f t="shared" si="244"/>
        <v>43710</v>
      </c>
      <c r="E1472" s="6">
        <v>133.80000000000001</v>
      </c>
      <c r="G1472" s="6">
        <f t="shared" si="245"/>
        <v>142345.0699999998</v>
      </c>
    </row>
    <row r="1473" spans="1:7" ht="33.75" x14ac:dyDescent="0.2">
      <c r="A1473" s="9">
        <v>43710</v>
      </c>
      <c r="B1473" s="9"/>
      <c r="C1473" s="4" t="s">
        <v>1137</v>
      </c>
      <c r="D1473" s="1">
        <f t="shared" si="244"/>
        <v>43710</v>
      </c>
      <c r="E1473" s="6">
        <v>18488.12</v>
      </c>
      <c r="G1473" s="6">
        <f t="shared" si="245"/>
        <v>123856.94999999981</v>
      </c>
    </row>
    <row r="1474" spans="1:7" ht="45" x14ac:dyDescent="0.2">
      <c r="A1474" s="9">
        <v>43710</v>
      </c>
      <c r="B1474" s="9"/>
      <c r="C1474" s="4" t="s">
        <v>1138</v>
      </c>
      <c r="D1474" s="1">
        <f t="shared" si="244"/>
        <v>43710</v>
      </c>
      <c r="E1474" s="6">
        <v>127.16</v>
      </c>
      <c r="G1474" s="6">
        <f t="shared" si="245"/>
        <v>123729.7899999998</v>
      </c>
    </row>
    <row r="1475" spans="1:7" ht="33.75" x14ac:dyDescent="0.2">
      <c r="A1475" s="9">
        <v>43710</v>
      </c>
      <c r="B1475" s="9"/>
      <c r="C1475" s="4" t="s">
        <v>1300</v>
      </c>
      <c r="D1475" s="1">
        <f t="shared" si="244"/>
        <v>43710</v>
      </c>
      <c r="E1475" s="6">
        <v>3750</v>
      </c>
      <c r="G1475" s="6">
        <f t="shared" si="245"/>
        <v>119979.7899999998</v>
      </c>
    </row>
    <row r="1476" spans="1:7" ht="45" x14ac:dyDescent="0.2">
      <c r="A1476" s="9">
        <v>43710</v>
      </c>
      <c r="B1476" s="9"/>
      <c r="C1476" s="4" t="s">
        <v>1301</v>
      </c>
      <c r="D1476" s="1">
        <f t="shared" si="244"/>
        <v>43710</v>
      </c>
      <c r="E1476" s="6">
        <v>80</v>
      </c>
      <c r="G1476" s="6">
        <f t="shared" si="245"/>
        <v>119899.7899999998</v>
      </c>
    </row>
    <row r="1477" spans="1:7" ht="33.75" x14ac:dyDescent="0.2">
      <c r="A1477" s="9">
        <v>43711</v>
      </c>
      <c r="B1477" s="9"/>
      <c r="C1477" s="4" t="s">
        <v>1131</v>
      </c>
      <c r="D1477" s="1">
        <f t="shared" si="244"/>
        <v>43711</v>
      </c>
      <c r="E1477" s="6">
        <v>2151.7800000000002</v>
      </c>
      <c r="G1477" s="6">
        <f t="shared" si="245"/>
        <v>117748.00999999981</v>
      </c>
    </row>
    <row r="1478" spans="1:7" ht="45" x14ac:dyDescent="0.2">
      <c r="A1478" s="9">
        <v>43711</v>
      </c>
      <c r="B1478" s="9"/>
      <c r="C1478" s="4" t="s">
        <v>1132</v>
      </c>
      <c r="D1478" s="1">
        <f t="shared" si="244"/>
        <v>43711</v>
      </c>
      <c r="E1478" s="6">
        <v>80</v>
      </c>
      <c r="G1478" s="6">
        <f t="shared" si="245"/>
        <v>117668.00999999981</v>
      </c>
    </row>
    <row r="1479" spans="1:7" ht="33.75" x14ac:dyDescent="0.2">
      <c r="A1479" s="9">
        <v>43711</v>
      </c>
      <c r="B1479" s="9"/>
      <c r="C1479" s="4" t="s">
        <v>1133</v>
      </c>
      <c r="D1479" s="1">
        <f t="shared" si="244"/>
        <v>43711</v>
      </c>
      <c r="F1479" s="6">
        <v>6892.4</v>
      </c>
      <c r="G1479" s="6">
        <f t="shared" si="245"/>
        <v>124560.4099999998</v>
      </c>
    </row>
    <row r="1480" spans="1:7" ht="33.75" x14ac:dyDescent="0.2">
      <c r="A1480" s="9">
        <v>43711</v>
      </c>
      <c r="B1480" s="9"/>
      <c r="C1480" s="4" t="s">
        <v>1302</v>
      </c>
      <c r="D1480" s="1">
        <f t="shared" si="244"/>
        <v>43711</v>
      </c>
      <c r="E1480" s="6">
        <v>10000</v>
      </c>
      <c r="F1480" s="8"/>
      <c r="G1480" s="6">
        <f t="shared" si="245"/>
        <v>114560.4099999998</v>
      </c>
    </row>
    <row r="1481" spans="1:7" ht="45" x14ac:dyDescent="0.2">
      <c r="A1481" s="9">
        <v>43711</v>
      </c>
      <c r="B1481" s="9"/>
      <c r="C1481" s="4" t="s">
        <v>1303</v>
      </c>
      <c r="D1481" s="1">
        <f t="shared" si="244"/>
        <v>43711</v>
      </c>
      <c r="E1481" s="6">
        <v>120</v>
      </c>
      <c r="G1481" s="6">
        <f t="shared" si="245"/>
        <v>114440.4099999998</v>
      </c>
    </row>
    <row r="1482" spans="1:7" ht="33.75" x14ac:dyDescent="0.2">
      <c r="A1482" s="9">
        <v>43712</v>
      </c>
      <c r="B1482" s="9"/>
      <c r="C1482" s="4" t="s">
        <v>1134</v>
      </c>
      <c r="D1482" s="1">
        <f t="shared" si="244"/>
        <v>43712</v>
      </c>
      <c r="F1482" s="6">
        <v>16.5</v>
      </c>
      <c r="G1482" s="6">
        <f t="shared" si="245"/>
        <v>114456.9099999998</v>
      </c>
    </row>
    <row r="1483" spans="1:7" ht="33" customHeight="1" x14ac:dyDescent="0.2">
      <c r="A1483" s="9">
        <v>43712</v>
      </c>
      <c r="B1483" s="9"/>
      <c r="C1483" s="4" t="s">
        <v>1165</v>
      </c>
      <c r="D1483" s="1">
        <f t="shared" si="244"/>
        <v>43712</v>
      </c>
      <c r="E1483" s="6">
        <v>25000</v>
      </c>
      <c r="G1483" s="6">
        <f t="shared" si="245"/>
        <v>89456.9099999998</v>
      </c>
    </row>
    <row r="1484" spans="1:7" ht="45" x14ac:dyDescent="0.2">
      <c r="A1484" s="9">
        <v>43712</v>
      </c>
      <c r="B1484" s="9"/>
      <c r="C1484" s="4" t="s">
        <v>1166</v>
      </c>
      <c r="D1484" s="1">
        <f t="shared" ref="D1484:D1550" si="246">A1484</f>
        <v>43712</v>
      </c>
      <c r="E1484" s="6">
        <v>138</v>
      </c>
      <c r="G1484" s="6">
        <f t="shared" si="245"/>
        <v>89318.9099999998</v>
      </c>
    </row>
    <row r="1485" spans="1:7" ht="45" x14ac:dyDescent="0.2">
      <c r="A1485" s="9">
        <v>43713</v>
      </c>
      <c r="B1485" s="9"/>
      <c r="C1485" s="4" t="s">
        <v>1156</v>
      </c>
      <c r="D1485" s="1">
        <f t="shared" si="246"/>
        <v>43713</v>
      </c>
      <c r="E1485" s="6">
        <v>5000</v>
      </c>
      <c r="G1485" s="6">
        <f t="shared" ref="G1485:G1551" si="247">G1484-E1485+F1485</f>
        <v>84318.9099999998</v>
      </c>
    </row>
    <row r="1486" spans="1:7" ht="45" x14ac:dyDescent="0.2">
      <c r="A1486" s="9">
        <v>43713</v>
      </c>
      <c r="B1486" s="9"/>
      <c r="C1486" s="4" t="s">
        <v>1157</v>
      </c>
      <c r="D1486" s="1">
        <f t="shared" si="246"/>
        <v>43713</v>
      </c>
      <c r="E1486" s="6">
        <v>80</v>
      </c>
      <c r="G1486" s="6">
        <f t="shared" si="247"/>
        <v>84238.9099999998</v>
      </c>
    </row>
    <row r="1487" spans="1:7" ht="33.75" x14ac:dyDescent="0.2">
      <c r="A1487" s="9">
        <v>43713</v>
      </c>
      <c r="B1487" s="9"/>
      <c r="C1487" s="4" t="s">
        <v>1135</v>
      </c>
      <c r="D1487" s="1">
        <f t="shared" si="246"/>
        <v>43713</v>
      </c>
      <c r="F1487" s="6">
        <v>29342.16</v>
      </c>
      <c r="G1487" s="6">
        <f t="shared" si="247"/>
        <v>113581.0699999998</v>
      </c>
    </row>
    <row r="1488" spans="1:7" ht="33.75" x14ac:dyDescent="0.2">
      <c r="A1488" s="9">
        <v>43713</v>
      </c>
      <c r="B1488" s="9"/>
      <c r="C1488" s="4" t="s">
        <v>1136</v>
      </c>
      <c r="D1488" s="1">
        <f t="shared" si="246"/>
        <v>43713</v>
      </c>
      <c r="F1488" s="6">
        <v>8085.82</v>
      </c>
      <c r="G1488" s="6">
        <f t="shared" si="247"/>
        <v>121666.88999999981</v>
      </c>
    </row>
    <row r="1489" spans="1:7" ht="33.75" x14ac:dyDescent="0.2">
      <c r="A1489" s="9">
        <v>43713</v>
      </c>
      <c r="B1489" s="9"/>
      <c r="C1489" s="4" t="s">
        <v>1143</v>
      </c>
      <c r="D1489" s="1">
        <f t="shared" si="246"/>
        <v>43713</v>
      </c>
      <c r="F1489" s="6">
        <v>6564.51</v>
      </c>
      <c r="G1489" s="6">
        <f t="shared" si="247"/>
        <v>128231.39999999981</v>
      </c>
    </row>
    <row r="1490" spans="1:7" ht="22.5" x14ac:dyDescent="0.2">
      <c r="A1490" s="9">
        <v>43714</v>
      </c>
      <c r="B1490" s="9"/>
      <c r="C1490" s="4" t="s">
        <v>1144</v>
      </c>
      <c r="D1490" s="1">
        <f t="shared" si="246"/>
        <v>43714</v>
      </c>
      <c r="F1490" s="6">
        <v>2856.78</v>
      </c>
      <c r="G1490" s="6">
        <f t="shared" si="247"/>
        <v>131088.17999999982</v>
      </c>
    </row>
    <row r="1491" spans="1:7" ht="33.75" x14ac:dyDescent="0.2">
      <c r="A1491" s="9">
        <v>43714</v>
      </c>
      <c r="B1491" s="9"/>
      <c r="C1491" s="4" t="s">
        <v>1145</v>
      </c>
      <c r="D1491" s="1">
        <f t="shared" si="246"/>
        <v>43714</v>
      </c>
      <c r="F1491" s="6">
        <v>2342.98</v>
      </c>
      <c r="G1491" s="6">
        <f t="shared" si="247"/>
        <v>133431.15999999983</v>
      </c>
    </row>
    <row r="1492" spans="1:7" ht="33.75" x14ac:dyDescent="0.2">
      <c r="A1492" s="9">
        <v>43714</v>
      </c>
      <c r="B1492" s="9"/>
      <c r="C1492" s="4" t="s">
        <v>1146</v>
      </c>
      <c r="D1492" s="1">
        <f t="shared" si="246"/>
        <v>43714</v>
      </c>
      <c r="F1492" s="6">
        <v>27124.560000000001</v>
      </c>
      <c r="G1492" s="6">
        <f t="shared" si="247"/>
        <v>160555.71999999983</v>
      </c>
    </row>
    <row r="1493" spans="1:7" ht="22.5" x14ac:dyDescent="0.2">
      <c r="A1493" s="9">
        <v>43717</v>
      </c>
      <c r="B1493" s="9"/>
      <c r="C1493" s="4" t="s">
        <v>1147</v>
      </c>
      <c r="D1493" s="1">
        <f t="shared" si="246"/>
        <v>43717</v>
      </c>
      <c r="E1493" s="6">
        <v>20000</v>
      </c>
      <c r="G1493" s="6">
        <f t="shared" si="247"/>
        <v>140555.71999999983</v>
      </c>
    </row>
    <row r="1494" spans="1:7" ht="45" x14ac:dyDescent="0.2">
      <c r="A1494" s="9">
        <v>43717</v>
      </c>
      <c r="B1494" s="9"/>
      <c r="C1494" s="4" t="s">
        <v>1148</v>
      </c>
      <c r="D1494" s="1">
        <f t="shared" si="246"/>
        <v>43717</v>
      </c>
      <c r="E1494" s="6">
        <v>126</v>
      </c>
      <c r="G1494" s="6">
        <f t="shared" si="247"/>
        <v>140429.71999999983</v>
      </c>
    </row>
    <row r="1495" spans="1:7" ht="33.75" x14ac:dyDescent="0.2">
      <c r="A1495" s="9">
        <v>43718</v>
      </c>
      <c r="B1495" s="9"/>
      <c r="C1495" s="4" t="s">
        <v>1151</v>
      </c>
      <c r="D1495" s="1">
        <f t="shared" si="246"/>
        <v>43718</v>
      </c>
      <c r="F1495" s="6">
        <v>3062.06</v>
      </c>
      <c r="G1495" s="6">
        <f t="shared" si="247"/>
        <v>143491.77999999982</v>
      </c>
    </row>
    <row r="1496" spans="1:7" ht="22.5" x14ac:dyDescent="0.2">
      <c r="A1496" s="9">
        <v>43718</v>
      </c>
      <c r="B1496" s="9"/>
      <c r="C1496" s="4" t="s">
        <v>1152</v>
      </c>
      <c r="D1496" s="1">
        <f t="shared" si="246"/>
        <v>43718</v>
      </c>
      <c r="E1496" s="6">
        <v>6513.76</v>
      </c>
      <c r="G1496" s="6">
        <f t="shared" si="247"/>
        <v>136978.01999999981</v>
      </c>
    </row>
    <row r="1497" spans="1:7" ht="45" x14ac:dyDescent="0.2">
      <c r="A1497" s="9">
        <v>43718</v>
      </c>
      <c r="B1497" s="9"/>
      <c r="C1497" s="4" t="s">
        <v>1153</v>
      </c>
      <c r="D1497" s="1">
        <f t="shared" si="246"/>
        <v>43718</v>
      </c>
      <c r="E1497" s="6">
        <v>131</v>
      </c>
      <c r="G1497" s="6">
        <f t="shared" si="247"/>
        <v>136847.01999999981</v>
      </c>
    </row>
    <row r="1498" spans="1:7" ht="22.5" x14ac:dyDescent="0.2">
      <c r="A1498" s="9">
        <v>43718</v>
      </c>
      <c r="B1498" s="9"/>
      <c r="C1498" s="4" t="s">
        <v>1154</v>
      </c>
      <c r="D1498" s="1">
        <f t="shared" si="246"/>
        <v>43718</v>
      </c>
      <c r="E1498" s="6">
        <v>1000</v>
      </c>
      <c r="G1498" s="6">
        <f t="shared" si="247"/>
        <v>135847.01999999981</v>
      </c>
    </row>
    <row r="1499" spans="1:7" ht="45" x14ac:dyDescent="0.2">
      <c r="A1499" s="9">
        <v>43718</v>
      </c>
      <c r="B1499" s="9"/>
      <c r="C1499" s="4" t="s">
        <v>1155</v>
      </c>
      <c r="D1499" s="1">
        <f t="shared" si="246"/>
        <v>43718</v>
      </c>
      <c r="E1499" s="6">
        <v>80</v>
      </c>
      <c r="G1499" s="6">
        <f t="shared" si="247"/>
        <v>135767.01999999981</v>
      </c>
    </row>
    <row r="1500" spans="1:7" ht="22.5" x14ac:dyDescent="0.2">
      <c r="A1500" s="9">
        <v>43718</v>
      </c>
      <c r="B1500" s="9"/>
      <c r="C1500" s="4" t="s">
        <v>1161</v>
      </c>
      <c r="D1500" s="1">
        <f t="shared" si="246"/>
        <v>43718</v>
      </c>
      <c r="E1500" s="6">
        <v>10000</v>
      </c>
      <c r="G1500" s="6">
        <f t="shared" si="247"/>
        <v>125767.01999999981</v>
      </c>
    </row>
    <row r="1501" spans="1:7" ht="45" x14ac:dyDescent="0.2">
      <c r="A1501" s="9">
        <v>43718</v>
      </c>
      <c r="B1501" s="9"/>
      <c r="C1501" s="4" t="s">
        <v>1162</v>
      </c>
      <c r="D1501" s="1">
        <f t="shared" si="246"/>
        <v>43718</v>
      </c>
      <c r="E1501" s="6">
        <v>127</v>
      </c>
      <c r="G1501" s="6">
        <f t="shared" si="247"/>
        <v>125640.01999999981</v>
      </c>
    </row>
    <row r="1502" spans="1:7" ht="33.75" x14ac:dyDescent="0.2">
      <c r="A1502" s="9">
        <v>43718</v>
      </c>
      <c r="B1502" s="9"/>
      <c r="C1502" s="4" t="s">
        <v>1158</v>
      </c>
      <c r="D1502" s="1">
        <f t="shared" si="246"/>
        <v>43718</v>
      </c>
      <c r="F1502" s="6">
        <v>2403.8200000000002</v>
      </c>
      <c r="G1502" s="6">
        <f t="shared" si="247"/>
        <v>128043.83999999982</v>
      </c>
    </row>
    <row r="1503" spans="1:7" ht="45" x14ac:dyDescent="0.2">
      <c r="A1503" s="9">
        <v>43718</v>
      </c>
      <c r="B1503" s="9"/>
      <c r="C1503" s="4" t="s">
        <v>1180</v>
      </c>
      <c r="D1503" s="1">
        <f t="shared" si="246"/>
        <v>43718</v>
      </c>
      <c r="E1503" s="6">
        <v>20000</v>
      </c>
      <c r="G1503" s="6">
        <f t="shared" si="247"/>
        <v>108043.83999999982</v>
      </c>
    </row>
    <row r="1504" spans="1:7" ht="45" x14ac:dyDescent="0.2">
      <c r="A1504" s="9">
        <v>43718</v>
      </c>
      <c r="B1504" s="9"/>
      <c r="C1504" s="4" t="s">
        <v>1181</v>
      </c>
      <c r="D1504" s="1">
        <f t="shared" si="246"/>
        <v>43718</v>
      </c>
      <c r="E1504" s="6">
        <v>133</v>
      </c>
      <c r="G1504" s="6">
        <f t="shared" si="247"/>
        <v>107910.83999999982</v>
      </c>
    </row>
    <row r="1505" spans="1:7" ht="33.75" x14ac:dyDescent="0.2">
      <c r="A1505" s="9">
        <v>43719</v>
      </c>
      <c r="B1505" s="9"/>
      <c r="C1505" s="4" t="s">
        <v>1159</v>
      </c>
      <c r="D1505" s="1">
        <f t="shared" si="246"/>
        <v>43719</v>
      </c>
      <c r="F1505" s="6">
        <v>11651.42</v>
      </c>
      <c r="G1505" s="6">
        <f t="shared" si="247"/>
        <v>119562.25999999982</v>
      </c>
    </row>
    <row r="1506" spans="1:7" ht="33.75" x14ac:dyDescent="0.2">
      <c r="A1506" s="9">
        <v>43719</v>
      </c>
      <c r="B1506" s="9"/>
      <c r="C1506" s="4" t="s">
        <v>1160</v>
      </c>
      <c r="D1506" s="1">
        <f t="shared" si="246"/>
        <v>43719</v>
      </c>
      <c r="F1506" s="6">
        <v>4241.6000000000004</v>
      </c>
      <c r="G1506" s="6">
        <f t="shared" si="247"/>
        <v>123803.85999999983</v>
      </c>
    </row>
    <row r="1507" spans="1:7" ht="22.5" x14ac:dyDescent="0.2">
      <c r="A1507" s="9">
        <v>43720</v>
      </c>
      <c r="B1507" s="9"/>
      <c r="C1507" s="4" t="s">
        <v>1163</v>
      </c>
      <c r="D1507" s="1">
        <f t="shared" si="246"/>
        <v>43720</v>
      </c>
      <c r="F1507" s="6">
        <v>3642.69</v>
      </c>
      <c r="G1507" s="6">
        <f t="shared" si="247"/>
        <v>127446.54999999983</v>
      </c>
    </row>
    <row r="1508" spans="1:7" ht="33.75" x14ac:dyDescent="0.2">
      <c r="A1508" s="9">
        <v>43720</v>
      </c>
      <c r="B1508" s="9"/>
      <c r="C1508" s="4" t="s">
        <v>1330</v>
      </c>
      <c r="D1508" s="1">
        <f>A1508</f>
        <v>43720</v>
      </c>
      <c r="E1508" s="6">
        <v>3616.62</v>
      </c>
      <c r="G1508" s="6">
        <f t="shared" si="247"/>
        <v>123829.92999999983</v>
      </c>
    </row>
    <row r="1509" spans="1:7" ht="45" x14ac:dyDescent="0.2">
      <c r="A1509" s="9">
        <v>43720</v>
      </c>
      <c r="B1509" s="9"/>
      <c r="C1509" s="4" t="s">
        <v>1331</v>
      </c>
      <c r="D1509" s="1">
        <f>A1509</f>
        <v>43720</v>
      </c>
      <c r="E1509" s="6">
        <v>80</v>
      </c>
      <c r="G1509" s="6">
        <f t="shared" si="247"/>
        <v>123749.92999999983</v>
      </c>
    </row>
    <row r="1510" spans="1:7" ht="33.75" x14ac:dyDescent="0.2">
      <c r="A1510" s="9">
        <v>43720</v>
      </c>
      <c r="B1510" s="9"/>
      <c r="C1510" s="4" t="s">
        <v>1164</v>
      </c>
      <c r="D1510" s="1">
        <f t="shared" si="246"/>
        <v>43720</v>
      </c>
      <c r="F1510" s="6">
        <v>3277.19</v>
      </c>
      <c r="G1510" s="6">
        <f t="shared" si="247"/>
        <v>127027.11999999984</v>
      </c>
    </row>
    <row r="1511" spans="1:7" ht="22.5" x14ac:dyDescent="0.2">
      <c r="A1511" s="9">
        <v>43720</v>
      </c>
      <c r="B1511" s="9"/>
      <c r="C1511" s="4" t="s">
        <v>1299</v>
      </c>
      <c r="D1511" s="1">
        <f t="shared" si="246"/>
        <v>43720</v>
      </c>
      <c r="F1511" s="6">
        <v>1849.12</v>
      </c>
      <c r="G1511" s="6">
        <f t="shared" si="247"/>
        <v>128876.23999999983</v>
      </c>
    </row>
    <row r="1512" spans="1:7" ht="33.75" x14ac:dyDescent="0.2">
      <c r="A1512" s="9">
        <v>43720</v>
      </c>
      <c r="B1512" s="9"/>
      <c r="C1512" s="4" t="s">
        <v>1182</v>
      </c>
      <c r="D1512" s="1">
        <f t="shared" si="246"/>
        <v>43720</v>
      </c>
      <c r="E1512" s="6">
        <v>11460</v>
      </c>
      <c r="G1512" s="6">
        <f t="shared" si="247"/>
        <v>117416.23999999983</v>
      </c>
    </row>
    <row r="1513" spans="1:7" ht="45" x14ac:dyDescent="0.2">
      <c r="A1513" s="9">
        <v>43720</v>
      </c>
      <c r="B1513" s="9"/>
      <c r="C1513" s="4" t="s">
        <v>1183</v>
      </c>
      <c r="D1513" s="1">
        <f t="shared" si="246"/>
        <v>43720</v>
      </c>
      <c r="E1513" s="6">
        <v>128</v>
      </c>
      <c r="G1513" s="6">
        <f t="shared" si="247"/>
        <v>117288.23999999983</v>
      </c>
    </row>
    <row r="1514" spans="1:7" ht="33.75" x14ac:dyDescent="0.2">
      <c r="A1514" s="9">
        <v>43721</v>
      </c>
      <c r="B1514" s="9"/>
      <c r="C1514" s="4" t="s">
        <v>1167</v>
      </c>
      <c r="D1514" s="1">
        <f t="shared" si="246"/>
        <v>43721</v>
      </c>
      <c r="F1514" s="6">
        <v>7244.15</v>
      </c>
      <c r="G1514" s="6">
        <f t="shared" si="247"/>
        <v>124532.38999999982</v>
      </c>
    </row>
    <row r="1515" spans="1:7" ht="33.75" x14ac:dyDescent="0.2">
      <c r="A1515" s="9">
        <v>43721</v>
      </c>
      <c r="B1515" s="9"/>
      <c r="C1515" s="4" t="s">
        <v>1168</v>
      </c>
      <c r="D1515" s="1">
        <f t="shared" si="246"/>
        <v>43721</v>
      </c>
      <c r="F1515" s="6">
        <v>946.91</v>
      </c>
      <c r="G1515" s="6">
        <f t="shared" si="247"/>
        <v>125479.29999999983</v>
      </c>
    </row>
    <row r="1516" spans="1:7" ht="33.75" x14ac:dyDescent="0.2">
      <c r="A1516" s="9">
        <v>43721</v>
      </c>
      <c r="B1516" s="9"/>
      <c r="C1516" s="4" t="s">
        <v>1169</v>
      </c>
      <c r="D1516" s="1">
        <f t="shared" si="246"/>
        <v>43721</v>
      </c>
      <c r="F1516" s="6">
        <v>1464.12</v>
      </c>
      <c r="G1516" s="6">
        <f t="shared" si="247"/>
        <v>126943.41999999982</v>
      </c>
    </row>
    <row r="1517" spans="1:7" ht="33.75" x14ac:dyDescent="0.2">
      <c r="A1517" s="9">
        <v>43721</v>
      </c>
      <c r="B1517" s="9"/>
      <c r="C1517" s="4" t="s">
        <v>1170</v>
      </c>
      <c r="D1517" s="1">
        <f t="shared" si="246"/>
        <v>43721</v>
      </c>
      <c r="F1517" s="6">
        <v>2504</v>
      </c>
      <c r="G1517" s="6">
        <f t="shared" si="247"/>
        <v>129447.41999999982</v>
      </c>
    </row>
    <row r="1518" spans="1:7" ht="33.75" x14ac:dyDescent="0.2">
      <c r="A1518" s="9">
        <v>43721</v>
      </c>
      <c r="B1518" s="9"/>
      <c r="C1518" s="4" t="s">
        <v>1171</v>
      </c>
      <c r="D1518" s="1">
        <f t="shared" si="246"/>
        <v>43721</v>
      </c>
      <c r="F1518" s="6">
        <v>2106.12</v>
      </c>
      <c r="G1518" s="6">
        <f t="shared" si="247"/>
        <v>131553.53999999983</v>
      </c>
    </row>
    <row r="1519" spans="1:7" ht="33.75" x14ac:dyDescent="0.2">
      <c r="A1519" s="9">
        <v>43721</v>
      </c>
      <c r="B1519" s="9"/>
      <c r="C1519" s="4" t="s">
        <v>1172</v>
      </c>
      <c r="D1519" s="1">
        <f t="shared" si="246"/>
        <v>43721</v>
      </c>
      <c r="E1519" s="6">
        <v>11558.29</v>
      </c>
      <c r="G1519" s="6">
        <f t="shared" si="247"/>
        <v>119995.24999999983</v>
      </c>
    </row>
    <row r="1520" spans="1:7" ht="45" x14ac:dyDescent="0.2">
      <c r="A1520" s="9">
        <v>43721</v>
      </c>
      <c r="B1520" s="9"/>
      <c r="C1520" s="4" t="s">
        <v>1173</v>
      </c>
      <c r="D1520" s="1">
        <f t="shared" si="246"/>
        <v>43721</v>
      </c>
      <c r="E1520" s="6">
        <v>126</v>
      </c>
      <c r="G1520" s="6">
        <f t="shared" si="247"/>
        <v>119869.24999999983</v>
      </c>
    </row>
    <row r="1521" spans="1:7" ht="33.75" x14ac:dyDescent="0.2">
      <c r="A1521" s="9">
        <v>43721</v>
      </c>
      <c r="B1521" s="9"/>
      <c r="C1521" s="4" t="s">
        <v>1174</v>
      </c>
      <c r="D1521" s="1">
        <f t="shared" si="246"/>
        <v>43721</v>
      </c>
      <c r="E1521" s="6">
        <v>1282.78</v>
      </c>
      <c r="G1521" s="6">
        <f t="shared" si="247"/>
        <v>118586.46999999983</v>
      </c>
    </row>
    <row r="1522" spans="1:7" ht="45" x14ac:dyDescent="0.2">
      <c r="A1522" s="9">
        <v>43721</v>
      </c>
      <c r="B1522" s="9"/>
      <c r="C1522" s="4" t="s">
        <v>1175</v>
      </c>
      <c r="D1522" s="1">
        <f t="shared" si="246"/>
        <v>43721</v>
      </c>
      <c r="E1522" s="6">
        <v>80</v>
      </c>
      <c r="G1522" s="6">
        <f t="shared" si="247"/>
        <v>118506.46999999983</v>
      </c>
    </row>
    <row r="1523" spans="1:7" ht="33.75" x14ac:dyDescent="0.2">
      <c r="A1523" s="9">
        <v>43721</v>
      </c>
      <c r="B1523" s="9"/>
      <c r="C1523" s="4" t="s">
        <v>1176</v>
      </c>
      <c r="D1523" s="1">
        <f t="shared" si="246"/>
        <v>43721</v>
      </c>
      <c r="F1523" s="6">
        <v>10061.780000000001</v>
      </c>
      <c r="G1523" s="6">
        <f t="shared" si="247"/>
        <v>128568.24999999983</v>
      </c>
    </row>
    <row r="1524" spans="1:7" ht="33.75" x14ac:dyDescent="0.2">
      <c r="A1524" s="9">
        <v>43724</v>
      </c>
      <c r="B1524" s="9"/>
      <c r="C1524" s="4" t="s">
        <v>1177</v>
      </c>
      <c r="D1524" s="1">
        <f t="shared" si="246"/>
        <v>43724</v>
      </c>
      <c r="F1524" s="6">
        <v>9194.31</v>
      </c>
      <c r="G1524" s="6">
        <f t="shared" si="247"/>
        <v>137762.55999999982</v>
      </c>
    </row>
    <row r="1525" spans="1:7" ht="33.75" x14ac:dyDescent="0.2">
      <c r="A1525" s="9">
        <v>43724</v>
      </c>
      <c r="B1525" s="9"/>
      <c r="C1525" s="4" t="s">
        <v>1178</v>
      </c>
      <c r="D1525" s="1">
        <f t="shared" si="246"/>
        <v>43724</v>
      </c>
      <c r="F1525" s="6">
        <v>8029.7</v>
      </c>
      <c r="G1525" s="6">
        <f t="shared" si="247"/>
        <v>145792.25999999983</v>
      </c>
    </row>
    <row r="1526" spans="1:7" ht="33.75" x14ac:dyDescent="0.2">
      <c r="A1526" s="9">
        <v>43724</v>
      </c>
      <c r="B1526" s="9"/>
      <c r="C1526" s="4" t="s">
        <v>1179</v>
      </c>
      <c r="D1526" s="1">
        <f t="shared" si="246"/>
        <v>43724</v>
      </c>
      <c r="F1526" s="6">
        <v>3102.16</v>
      </c>
      <c r="G1526" s="6">
        <f t="shared" si="247"/>
        <v>148894.41999999984</v>
      </c>
    </row>
    <row r="1527" spans="1:7" ht="45" x14ac:dyDescent="0.2">
      <c r="A1527" s="9">
        <v>43724</v>
      </c>
      <c r="B1527" s="9"/>
      <c r="C1527" s="4" t="s">
        <v>1199</v>
      </c>
      <c r="D1527" s="1">
        <f t="shared" si="246"/>
        <v>43724</v>
      </c>
      <c r="E1527" s="6">
        <v>35000</v>
      </c>
      <c r="G1527" s="6">
        <f t="shared" si="247"/>
        <v>113894.41999999984</v>
      </c>
    </row>
    <row r="1528" spans="1:7" ht="45" x14ac:dyDescent="0.2">
      <c r="A1528" s="9">
        <v>43724</v>
      </c>
      <c r="B1528" s="9"/>
      <c r="C1528" s="4" t="s">
        <v>1200</v>
      </c>
      <c r="D1528" s="1">
        <f t="shared" si="246"/>
        <v>43724</v>
      </c>
      <c r="E1528" s="6">
        <v>138</v>
      </c>
      <c r="G1528" s="6">
        <f t="shared" si="247"/>
        <v>113756.41999999984</v>
      </c>
    </row>
    <row r="1529" spans="1:7" ht="33.75" x14ac:dyDescent="0.2">
      <c r="A1529" s="9">
        <v>43724</v>
      </c>
      <c r="B1529" s="9"/>
      <c r="C1529" s="4" t="s">
        <v>1184</v>
      </c>
      <c r="D1529" s="1">
        <f t="shared" si="246"/>
        <v>43724</v>
      </c>
      <c r="F1529" s="6">
        <v>1986.59</v>
      </c>
      <c r="G1529" s="6">
        <f t="shared" si="247"/>
        <v>115743.00999999983</v>
      </c>
    </row>
    <row r="1530" spans="1:7" ht="22.5" x14ac:dyDescent="0.2">
      <c r="A1530" s="9">
        <v>43724</v>
      </c>
      <c r="B1530" s="9"/>
      <c r="C1530" s="4" t="s">
        <v>1337</v>
      </c>
      <c r="D1530" s="1"/>
      <c r="E1530" s="6">
        <v>25000</v>
      </c>
      <c r="G1530" s="6">
        <f t="shared" si="247"/>
        <v>90743.009999999835</v>
      </c>
    </row>
    <row r="1531" spans="1:7" ht="45" x14ac:dyDescent="0.2">
      <c r="A1531" s="9">
        <v>43724</v>
      </c>
      <c r="B1531" s="9"/>
      <c r="C1531" s="4" t="s">
        <v>1338</v>
      </c>
      <c r="D1531" s="1"/>
      <c r="E1531" s="6">
        <v>126</v>
      </c>
      <c r="G1531" s="6">
        <f t="shared" si="247"/>
        <v>90617.009999999835</v>
      </c>
    </row>
    <row r="1532" spans="1:7" ht="22.5" x14ac:dyDescent="0.2">
      <c r="A1532" s="9">
        <v>43726</v>
      </c>
      <c r="B1532" s="9"/>
      <c r="C1532" s="4" t="s">
        <v>1201</v>
      </c>
      <c r="D1532" s="1">
        <f t="shared" si="246"/>
        <v>43726</v>
      </c>
      <c r="E1532" s="6">
        <v>10000</v>
      </c>
      <c r="G1532" s="6">
        <f t="shared" si="247"/>
        <v>80617.009999999835</v>
      </c>
    </row>
    <row r="1533" spans="1:7" ht="45" x14ac:dyDescent="0.2">
      <c r="A1533" s="9">
        <v>43726</v>
      </c>
      <c r="B1533" s="9"/>
      <c r="C1533" s="4" t="s">
        <v>1202</v>
      </c>
      <c r="D1533" s="1">
        <f t="shared" si="246"/>
        <v>43726</v>
      </c>
      <c r="E1533" s="6">
        <v>132</v>
      </c>
      <c r="G1533" s="6">
        <f t="shared" si="247"/>
        <v>80485.009999999835</v>
      </c>
    </row>
    <row r="1534" spans="1:7" ht="33.75" x14ac:dyDescent="0.2">
      <c r="A1534" s="9">
        <v>43726</v>
      </c>
      <c r="B1534" s="9"/>
      <c r="C1534" s="4" t="s">
        <v>1185</v>
      </c>
      <c r="D1534" s="1">
        <f t="shared" si="246"/>
        <v>43726</v>
      </c>
      <c r="F1534" s="6">
        <v>2773.91</v>
      </c>
      <c r="G1534" s="6">
        <f t="shared" si="247"/>
        <v>83258.919999999838</v>
      </c>
    </row>
    <row r="1535" spans="1:7" s="10" customFormat="1" ht="33.75" x14ac:dyDescent="0.2">
      <c r="A1535" s="9">
        <v>43726</v>
      </c>
      <c r="B1535" s="9"/>
      <c r="C1535" s="4" t="s">
        <v>1255</v>
      </c>
      <c r="D1535" s="1">
        <f t="shared" si="246"/>
        <v>43726</v>
      </c>
      <c r="E1535" s="6">
        <v>5000</v>
      </c>
      <c r="F1535" s="6"/>
      <c r="G1535" s="6">
        <f t="shared" si="247"/>
        <v>78258.919999999838</v>
      </c>
    </row>
    <row r="1536" spans="1:7" s="10" customFormat="1" ht="45" x14ac:dyDescent="0.2">
      <c r="A1536" s="9">
        <v>43726</v>
      </c>
      <c r="B1536" s="9"/>
      <c r="C1536" s="4" t="s">
        <v>1256</v>
      </c>
      <c r="D1536" s="1">
        <f t="shared" si="246"/>
        <v>43726</v>
      </c>
      <c r="E1536" s="6">
        <v>80</v>
      </c>
      <c r="F1536" s="6"/>
      <c r="G1536" s="6">
        <f t="shared" si="247"/>
        <v>78178.919999999838</v>
      </c>
    </row>
    <row r="1537" spans="1:7" ht="45" x14ac:dyDescent="0.2">
      <c r="A1537" s="9">
        <v>43726</v>
      </c>
      <c r="B1537" s="9"/>
      <c r="C1537" s="4" t="s">
        <v>1186</v>
      </c>
      <c r="D1537" s="1">
        <f t="shared" si="246"/>
        <v>43726</v>
      </c>
      <c r="E1537" s="6">
        <v>5000</v>
      </c>
      <c r="G1537" s="6">
        <f t="shared" si="247"/>
        <v>73178.919999999838</v>
      </c>
    </row>
    <row r="1538" spans="1:7" ht="45" x14ac:dyDescent="0.2">
      <c r="A1538" s="9">
        <v>43726</v>
      </c>
      <c r="B1538" s="9"/>
      <c r="C1538" s="4" t="s">
        <v>1187</v>
      </c>
      <c r="D1538" s="1">
        <f t="shared" si="246"/>
        <v>43726</v>
      </c>
      <c r="E1538" s="6">
        <v>80</v>
      </c>
      <c r="G1538" s="6">
        <f t="shared" si="247"/>
        <v>73098.919999999838</v>
      </c>
    </row>
    <row r="1539" spans="1:7" ht="22.5" x14ac:dyDescent="0.2">
      <c r="A1539" s="9">
        <v>43726</v>
      </c>
      <c r="B1539" s="9"/>
      <c r="C1539" s="4" t="s">
        <v>1298</v>
      </c>
      <c r="D1539" s="1">
        <f t="shared" si="246"/>
        <v>43726</v>
      </c>
      <c r="F1539" s="6">
        <v>1770.62</v>
      </c>
      <c r="G1539" s="6">
        <f t="shared" si="247"/>
        <v>74869.539999999834</v>
      </c>
    </row>
    <row r="1540" spans="1:7" ht="22.5" x14ac:dyDescent="0.2">
      <c r="A1540" s="9">
        <v>43726</v>
      </c>
      <c r="B1540" s="9"/>
      <c r="C1540" s="4" t="s">
        <v>1305</v>
      </c>
      <c r="D1540" s="1">
        <f t="shared" si="246"/>
        <v>43726</v>
      </c>
      <c r="E1540" s="6">
        <v>20000</v>
      </c>
      <c r="G1540" s="6">
        <f t="shared" si="247"/>
        <v>54869.539999999834</v>
      </c>
    </row>
    <row r="1541" spans="1:7" ht="45" x14ac:dyDescent="0.2">
      <c r="A1541" s="9">
        <v>43726</v>
      </c>
      <c r="B1541" s="9"/>
      <c r="C1541" s="4" t="s">
        <v>1304</v>
      </c>
      <c r="D1541" s="1">
        <f t="shared" si="246"/>
        <v>43726</v>
      </c>
      <c r="E1541" s="6">
        <v>138.80000000000001</v>
      </c>
      <c r="G1541" s="6">
        <f t="shared" si="247"/>
        <v>54730.739999999831</v>
      </c>
    </row>
    <row r="1542" spans="1:7" ht="22.5" x14ac:dyDescent="0.2">
      <c r="A1542" s="9">
        <v>43727</v>
      </c>
      <c r="B1542" s="9"/>
      <c r="C1542" s="4" t="s">
        <v>1297</v>
      </c>
      <c r="D1542" s="1">
        <f t="shared" si="246"/>
        <v>43727</v>
      </c>
      <c r="F1542" s="6">
        <v>7145.74</v>
      </c>
      <c r="G1542" s="6">
        <f t="shared" si="247"/>
        <v>61876.479999999829</v>
      </c>
    </row>
    <row r="1543" spans="1:7" ht="33.75" x14ac:dyDescent="0.2">
      <c r="A1543" s="9">
        <v>43727</v>
      </c>
      <c r="B1543" s="9"/>
      <c r="C1543" s="4" t="s">
        <v>1188</v>
      </c>
      <c r="D1543" s="1">
        <f t="shared" si="246"/>
        <v>43727</v>
      </c>
      <c r="F1543" s="6">
        <v>3092.18</v>
      </c>
      <c r="G1543" s="6">
        <f t="shared" si="247"/>
        <v>64968.659999999829</v>
      </c>
    </row>
    <row r="1544" spans="1:7" ht="33.75" x14ac:dyDescent="0.2">
      <c r="A1544" s="9">
        <v>43727</v>
      </c>
      <c r="B1544" s="9"/>
      <c r="C1544" s="4" t="s">
        <v>1189</v>
      </c>
      <c r="D1544" s="1">
        <f t="shared" si="246"/>
        <v>43727</v>
      </c>
      <c r="F1544" s="6">
        <v>3274.19</v>
      </c>
      <c r="G1544" s="6">
        <f t="shared" si="247"/>
        <v>68242.849999999831</v>
      </c>
    </row>
    <row r="1545" spans="1:7" ht="33.75" x14ac:dyDescent="0.2">
      <c r="A1545" s="9">
        <v>43727</v>
      </c>
      <c r="B1545" s="9"/>
      <c r="C1545" s="4" t="s">
        <v>1190</v>
      </c>
      <c r="D1545" s="1">
        <f t="shared" si="246"/>
        <v>43727</v>
      </c>
      <c r="F1545" s="6">
        <v>16365.99</v>
      </c>
      <c r="G1545" s="6">
        <f t="shared" si="247"/>
        <v>84608.839999999836</v>
      </c>
    </row>
    <row r="1546" spans="1:7" ht="22.5" x14ac:dyDescent="0.2">
      <c r="A1546" s="9">
        <v>43727</v>
      </c>
      <c r="B1546" s="9"/>
      <c r="C1546" s="4" t="s">
        <v>1191</v>
      </c>
      <c r="D1546" s="1">
        <f t="shared" si="246"/>
        <v>43727</v>
      </c>
      <c r="F1546" s="6">
        <v>2437.8000000000002</v>
      </c>
      <c r="G1546" s="6">
        <f t="shared" si="247"/>
        <v>87046.639999999839</v>
      </c>
    </row>
    <row r="1547" spans="1:7" ht="33.75" x14ac:dyDescent="0.2">
      <c r="A1547" s="9">
        <v>43727</v>
      </c>
      <c r="B1547" s="9"/>
      <c r="C1547" s="4" t="s">
        <v>1192</v>
      </c>
      <c r="D1547" s="1">
        <f t="shared" si="246"/>
        <v>43727</v>
      </c>
      <c r="F1547" s="6">
        <v>980</v>
      </c>
      <c r="G1547" s="6">
        <f t="shared" si="247"/>
        <v>88026.639999999839</v>
      </c>
    </row>
    <row r="1548" spans="1:7" ht="22.5" x14ac:dyDescent="0.2">
      <c r="A1548" s="9">
        <v>43728</v>
      </c>
      <c r="B1548" s="9"/>
      <c r="C1548" s="4" t="s">
        <v>1193</v>
      </c>
      <c r="D1548" s="1">
        <f t="shared" si="246"/>
        <v>43728</v>
      </c>
      <c r="F1548" s="6">
        <v>2724.96</v>
      </c>
      <c r="G1548" s="6">
        <f t="shared" si="247"/>
        <v>90751.599999999846</v>
      </c>
    </row>
    <row r="1549" spans="1:7" ht="33.75" x14ac:dyDescent="0.2">
      <c r="A1549" s="9">
        <v>43728</v>
      </c>
      <c r="B1549" s="9"/>
      <c r="C1549" s="4" t="s">
        <v>1194</v>
      </c>
      <c r="D1549" s="1">
        <f t="shared" si="246"/>
        <v>43728</v>
      </c>
      <c r="F1549" s="6">
        <v>2883.19</v>
      </c>
      <c r="G1549" s="6">
        <f t="shared" si="247"/>
        <v>93634.789999999848</v>
      </c>
    </row>
    <row r="1550" spans="1:7" ht="22.5" x14ac:dyDescent="0.2">
      <c r="A1550" s="9">
        <v>43728</v>
      </c>
      <c r="B1550" s="9"/>
      <c r="C1550" s="4" t="s">
        <v>1195</v>
      </c>
      <c r="D1550" s="1">
        <f t="shared" si="246"/>
        <v>43728</v>
      </c>
      <c r="F1550" s="6">
        <v>1028.68</v>
      </c>
      <c r="G1550" s="6">
        <f t="shared" si="247"/>
        <v>94663.469999999841</v>
      </c>
    </row>
    <row r="1551" spans="1:7" ht="22.5" x14ac:dyDescent="0.2">
      <c r="A1551" s="9">
        <v>43731</v>
      </c>
      <c r="B1551" s="15"/>
      <c r="C1551" s="4" t="s">
        <v>1296</v>
      </c>
      <c r="D1551" s="1">
        <f t="shared" ref="D1551:D1614" si="248">A1551</f>
        <v>43731</v>
      </c>
      <c r="F1551" s="6">
        <v>4981.6000000000004</v>
      </c>
      <c r="G1551" s="6">
        <f t="shared" si="247"/>
        <v>99645.069999999847</v>
      </c>
    </row>
    <row r="1552" spans="1:7" ht="33.75" x14ac:dyDescent="0.2">
      <c r="A1552" s="9">
        <v>43731</v>
      </c>
      <c r="B1552" s="9"/>
      <c r="C1552" s="4" t="s">
        <v>1196</v>
      </c>
      <c r="D1552" s="1">
        <f t="shared" si="248"/>
        <v>43731</v>
      </c>
      <c r="F1552" s="6">
        <v>3743.18</v>
      </c>
      <c r="G1552" s="6">
        <f t="shared" ref="G1552:G1615" si="249">G1551-E1552+F1552</f>
        <v>103388.24999999984</v>
      </c>
    </row>
    <row r="1553" spans="1:7" ht="33.75" x14ac:dyDescent="0.2">
      <c r="A1553" s="9">
        <v>43731</v>
      </c>
      <c r="B1553" s="9"/>
      <c r="C1553" s="4" t="s">
        <v>1197</v>
      </c>
      <c r="D1553" s="1">
        <f t="shared" si="248"/>
        <v>43731</v>
      </c>
      <c r="F1553" s="6">
        <v>2347.38</v>
      </c>
      <c r="G1553" s="6">
        <f t="shared" si="249"/>
        <v>105735.62999999984</v>
      </c>
    </row>
    <row r="1554" spans="1:7" ht="22.5" x14ac:dyDescent="0.2">
      <c r="A1554" s="9">
        <v>43731</v>
      </c>
      <c r="B1554" s="9"/>
      <c r="C1554" s="4" t="s">
        <v>1198</v>
      </c>
      <c r="D1554" s="1">
        <f t="shared" si="248"/>
        <v>43731</v>
      </c>
      <c r="F1554" s="6">
        <v>1055.4000000000001</v>
      </c>
      <c r="G1554" s="6">
        <f t="shared" si="249"/>
        <v>106791.02999999984</v>
      </c>
    </row>
    <row r="1555" spans="1:7" ht="45" x14ac:dyDescent="0.2">
      <c r="A1555" s="9">
        <v>43731</v>
      </c>
      <c r="B1555" s="9"/>
      <c r="C1555" s="4" t="s">
        <v>1223</v>
      </c>
      <c r="D1555" s="1">
        <f t="shared" si="248"/>
        <v>43731</v>
      </c>
      <c r="E1555" s="6">
        <v>34200</v>
      </c>
      <c r="G1555" s="6">
        <f t="shared" si="249"/>
        <v>72591.029999999839</v>
      </c>
    </row>
    <row r="1556" spans="1:7" ht="45" x14ac:dyDescent="0.2">
      <c r="A1556" s="9">
        <v>43731</v>
      </c>
      <c r="B1556" s="9"/>
      <c r="C1556" s="4" t="s">
        <v>1224</v>
      </c>
      <c r="D1556" s="1">
        <f t="shared" si="248"/>
        <v>43731</v>
      </c>
      <c r="E1556" s="6">
        <v>138</v>
      </c>
      <c r="G1556" s="6">
        <f t="shared" si="249"/>
        <v>72453.029999999839</v>
      </c>
    </row>
    <row r="1557" spans="1:7" ht="33.75" x14ac:dyDescent="0.2">
      <c r="A1557" s="9">
        <v>43732</v>
      </c>
      <c r="B1557" s="9"/>
      <c r="C1557" s="4" t="s">
        <v>1203</v>
      </c>
      <c r="D1557" s="1">
        <f t="shared" si="248"/>
        <v>43732</v>
      </c>
      <c r="F1557" s="6">
        <v>16888.189999999999</v>
      </c>
      <c r="G1557" s="6">
        <f t="shared" si="249"/>
        <v>89341.219999999841</v>
      </c>
    </row>
    <row r="1558" spans="1:7" ht="33.75" x14ac:dyDescent="0.2">
      <c r="A1558" s="9">
        <v>43733</v>
      </c>
      <c r="B1558" s="9"/>
      <c r="C1558" s="4" t="s">
        <v>1215</v>
      </c>
      <c r="D1558" s="1">
        <f t="shared" si="248"/>
        <v>43733</v>
      </c>
      <c r="E1558" s="6">
        <v>22423.48</v>
      </c>
      <c r="G1558" s="6">
        <f t="shared" si="249"/>
        <v>66917.739999999845</v>
      </c>
    </row>
    <row r="1559" spans="1:7" ht="45" x14ac:dyDescent="0.2">
      <c r="A1559" s="9">
        <v>43733</v>
      </c>
      <c r="B1559" s="9"/>
      <c r="C1559" s="4" t="s">
        <v>1216</v>
      </c>
      <c r="D1559" s="1">
        <f t="shared" si="248"/>
        <v>43733</v>
      </c>
      <c r="E1559" s="6">
        <v>144</v>
      </c>
      <c r="G1559" s="6">
        <f t="shared" si="249"/>
        <v>66773.739999999845</v>
      </c>
    </row>
    <row r="1560" spans="1:7" ht="33.75" x14ac:dyDescent="0.2">
      <c r="A1560" s="9">
        <v>43733</v>
      </c>
      <c r="B1560" s="9"/>
      <c r="C1560" s="4" t="s">
        <v>1204</v>
      </c>
      <c r="D1560" s="1">
        <f t="shared" si="248"/>
        <v>43733</v>
      </c>
      <c r="F1560" s="6">
        <v>17340.37</v>
      </c>
      <c r="G1560" s="6">
        <f t="shared" si="249"/>
        <v>84114.109999999841</v>
      </c>
    </row>
    <row r="1561" spans="1:7" ht="33.75" x14ac:dyDescent="0.2">
      <c r="A1561" s="9">
        <v>43733</v>
      </c>
      <c r="B1561" s="9"/>
      <c r="C1561" s="4" t="s">
        <v>1205</v>
      </c>
      <c r="D1561" s="1">
        <f t="shared" si="248"/>
        <v>43733</v>
      </c>
      <c r="F1561" s="6">
        <v>2988.9</v>
      </c>
      <c r="G1561" s="6">
        <f t="shared" si="249"/>
        <v>87103.009999999835</v>
      </c>
    </row>
    <row r="1562" spans="1:7" ht="33.75" x14ac:dyDescent="0.2">
      <c r="A1562" s="9">
        <v>43733</v>
      </c>
      <c r="B1562" s="9"/>
      <c r="C1562" s="4" t="s">
        <v>1206</v>
      </c>
      <c r="D1562" s="1">
        <f t="shared" si="248"/>
        <v>43733</v>
      </c>
      <c r="E1562" s="6">
        <v>13085.5</v>
      </c>
      <c r="G1562" s="6">
        <f t="shared" si="249"/>
        <v>74017.509999999835</v>
      </c>
    </row>
    <row r="1563" spans="1:7" ht="45" x14ac:dyDescent="0.2">
      <c r="A1563" s="9">
        <v>43733</v>
      </c>
      <c r="B1563" s="9"/>
      <c r="C1563" s="4" t="s">
        <v>1207</v>
      </c>
      <c r="D1563" s="1">
        <f t="shared" si="248"/>
        <v>43733</v>
      </c>
      <c r="E1563" s="6">
        <v>126</v>
      </c>
      <c r="G1563" s="6">
        <f t="shared" si="249"/>
        <v>73891.509999999835</v>
      </c>
    </row>
    <row r="1564" spans="1:7" ht="22.5" x14ac:dyDescent="0.2">
      <c r="A1564" s="9">
        <v>43734</v>
      </c>
      <c r="B1564" s="9"/>
      <c r="C1564" s="4" t="s">
        <v>1208</v>
      </c>
      <c r="D1564" s="1">
        <f t="shared" si="248"/>
        <v>43734</v>
      </c>
      <c r="F1564" s="6">
        <v>4886.12</v>
      </c>
      <c r="G1564" s="6">
        <f t="shared" si="249"/>
        <v>78777.62999999983</v>
      </c>
    </row>
    <row r="1565" spans="1:7" ht="22.5" x14ac:dyDescent="0.2">
      <c r="A1565" s="9">
        <v>43734</v>
      </c>
      <c r="B1565" s="9"/>
      <c r="C1565" s="4" t="s">
        <v>1209</v>
      </c>
      <c r="D1565" s="1">
        <f t="shared" si="248"/>
        <v>43734</v>
      </c>
      <c r="E1565" s="6">
        <v>20000</v>
      </c>
      <c r="G1565" s="6">
        <f t="shared" si="249"/>
        <v>58777.62999999983</v>
      </c>
    </row>
    <row r="1566" spans="1:7" ht="45" x14ac:dyDescent="0.2">
      <c r="A1566" s="9">
        <v>43734</v>
      </c>
      <c r="B1566" s="9"/>
      <c r="C1566" s="4" t="s">
        <v>1210</v>
      </c>
      <c r="D1566" s="1">
        <f t="shared" si="248"/>
        <v>43734</v>
      </c>
      <c r="E1566" s="6">
        <v>132</v>
      </c>
      <c r="G1566" s="6">
        <f t="shared" si="249"/>
        <v>58645.62999999983</v>
      </c>
    </row>
    <row r="1567" spans="1:7" ht="33.75" x14ac:dyDescent="0.2">
      <c r="A1567" s="9">
        <v>43738</v>
      </c>
      <c r="B1567" s="9"/>
      <c r="C1567" s="4" t="s">
        <v>1211</v>
      </c>
      <c r="D1567" s="1">
        <f t="shared" si="248"/>
        <v>43738</v>
      </c>
      <c r="F1567" s="6">
        <v>1412.39</v>
      </c>
      <c r="G1567" s="6">
        <f t="shared" si="249"/>
        <v>60058.019999999829</v>
      </c>
    </row>
    <row r="1568" spans="1:7" ht="22.5" x14ac:dyDescent="0.2">
      <c r="A1568" s="9">
        <v>43738</v>
      </c>
      <c r="B1568" s="9"/>
      <c r="C1568" s="4" t="s">
        <v>1252</v>
      </c>
      <c r="D1568" s="1">
        <f t="shared" si="248"/>
        <v>43738</v>
      </c>
      <c r="E1568" s="6">
        <v>30000</v>
      </c>
      <c r="G1568" s="6">
        <f t="shared" si="249"/>
        <v>30058.019999999829</v>
      </c>
    </row>
    <row r="1569" spans="1:7" ht="45" x14ac:dyDescent="0.2">
      <c r="A1569" s="9">
        <v>43738</v>
      </c>
      <c r="B1569" s="9"/>
      <c r="C1569" s="4" t="s">
        <v>1253</v>
      </c>
      <c r="D1569" s="1">
        <f t="shared" si="248"/>
        <v>43738</v>
      </c>
      <c r="E1569" s="6">
        <v>129</v>
      </c>
      <c r="G1569" s="6">
        <f t="shared" si="249"/>
        <v>29929.019999999829</v>
      </c>
    </row>
    <row r="1570" spans="1:7" ht="22.5" x14ac:dyDescent="0.2">
      <c r="A1570" s="9">
        <v>43740</v>
      </c>
      <c r="B1570" s="9"/>
      <c r="C1570" s="4" t="s">
        <v>1214</v>
      </c>
      <c r="D1570" s="1">
        <f t="shared" si="248"/>
        <v>43740</v>
      </c>
      <c r="E1570" s="6">
        <v>195</v>
      </c>
      <c r="G1570" s="6">
        <f t="shared" si="249"/>
        <v>29734.019999999829</v>
      </c>
    </row>
    <row r="1571" spans="1:7" ht="33.75" x14ac:dyDescent="0.2">
      <c r="A1571" s="9">
        <v>43740</v>
      </c>
      <c r="B1571" s="9"/>
      <c r="C1571" s="4" t="s">
        <v>1212</v>
      </c>
      <c r="D1571" s="1">
        <f t="shared" si="248"/>
        <v>43740</v>
      </c>
      <c r="F1571" s="6">
        <v>6983</v>
      </c>
      <c r="G1571" s="6">
        <f t="shared" si="249"/>
        <v>36717.019999999829</v>
      </c>
    </row>
    <row r="1572" spans="1:7" ht="33.75" x14ac:dyDescent="0.2">
      <c r="A1572" s="9">
        <v>43740</v>
      </c>
      <c r="B1572" s="9"/>
      <c r="C1572" s="4" t="s">
        <v>1213</v>
      </c>
      <c r="D1572" s="1">
        <f t="shared" si="248"/>
        <v>43740</v>
      </c>
      <c r="F1572" s="6">
        <v>24745.439999999999</v>
      </c>
      <c r="G1572" s="6">
        <f t="shared" si="249"/>
        <v>61462.459999999832</v>
      </c>
    </row>
    <row r="1573" spans="1:7" ht="22.5" x14ac:dyDescent="0.2">
      <c r="A1573" s="9">
        <v>43740</v>
      </c>
      <c r="C1573" s="4" t="s">
        <v>1306</v>
      </c>
      <c r="D1573" s="1">
        <f t="shared" si="248"/>
        <v>43740</v>
      </c>
      <c r="F1573" s="6">
        <v>2739.81</v>
      </c>
      <c r="G1573" s="6">
        <f t="shared" si="249"/>
        <v>64202.269999999829</v>
      </c>
    </row>
    <row r="1574" spans="1:7" ht="45" x14ac:dyDescent="0.2">
      <c r="A1574" s="9">
        <v>43741</v>
      </c>
      <c r="B1574" s="9"/>
      <c r="C1574" s="4" t="s">
        <v>1247</v>
      </c>
      <c r="D1574" s="1">
        <f t="shared" si="248"/>
        <v>43741</v>
      </c>
      <c r="E1574" s="6">
        <v>30000</v>
      </c>
      <c r="G1574" s="6">
        <f t="shared" si="249"/>
        <v>34202.269999999829</v>
      </c>
    </row>
    <row r="1575" spans="1:7" ht="45" x14ac:dyDescent="0.2">
      <c r="A1575" s="9">
        <v>43741</v>
      </c>
      <c r="B1575" s="9"/>
      <c r="C1575" s="4" t="s">
        <v>1248</v>
      </c>
      <c r="D1575" s="1">
        <f t="shared" si="248"/>
        <v>43741</v>
      </c>
      <c r="E1575" s="6">
        <v>133</v>
      </c>
      <c r="G1575" s="6">
        <f t="shared" si="249"/>
        <v>34069.269999999829</v>
      </c>
    </row>
    <row r="1576" spans="1:7" ht="22.5" x14ac:dyDescent="0.2">
      <c r="A1576" s="9">
        <v>43741</v>
      </c>
      <c r="C1576" s="4" t="s">
        <v>1307</v>
      </c>
      <c r="D1576" s="1">
        <f t="shared" si="248"/>
        <v>43741</v>
      </c>
      <c r="F1576" s="6">
        <v>1635.49</v>
      </c>
      <c r="G1576" s="6">
        <f t="shared" si="249"/>
        <v>35704.759999999827</v>
      </c>
    </row>
    <row r="1577" spans="1:7" ht="33.75" x14ac:dyDescent="0.2">
      <c r="A1577" s="9">
        <v>43741</v>
      </c>
      <c r="B1577" s="9"/>
      <c r="C1577" s="4" t="s">
        <v>1217</v>
      </c>
      <c r="D1577" s="1">
        <f t="shared" si="248"/>
        <v>43741</v>
      </c>
      <c r="F1577" s="6">
        <v>5424.19</v>
      </c>
      <c r="G1577" s="6">
        <f t="shared" si="249"/>
        <v>41128.94999999983</v>
      </c>
    </row>
    <row r="1578" spans="1:7" ht="33.75" x14ac:dyDescent="0.2">
      <c r="A1578" s="9">
        <v>43741</v>
      </c>
      <c r="B1578" s="9"/>
      <c r="C1578" s="4" t="s">
        <v>1218</v>
      </c>
      <c r="D1578" s="1">
        <f t="shared" si="248"/>
        <v>43741</v>
      </c>
      <c r="F1578" s="6">
        <v>8715.1200000000008</v>
      </c>
      <c r="G1578" s="6">
        <f t="shared" si="249"/>
        <v>49844.069999999832</v>
      </c>
    </row>
    <row r="1579" spans="1:7" ht="33.75" x14ac:dyDescent="0.2">
      <c r="A1579" s="9">
        <v>43741</v>
      </c>
      <c r="B1579" s="9"/>
      <c r="C1579" s="4" t="s">
        <v>1219</v>
      </c>
      <c r="D1579" s="1">
        <f t="shared" si="248"/>
        <v>43741</v>
      </c>
      <c r="E1579" s="6">
        <v>840</v>
      </c>
      <c r="G1579" s="6">
        <f t="shared" si="249"/>
        <v>49004.069999999832</v>
      </c>
    </row>
    <row r="1580" spans="1:7" ht="45" x14ac:dyDescent="0.2">
      <c r="A1580" s="9">
        <v>43741</v>
      </c>
      <c r="B1580" s="9"/>
      <c r="C1580" s="4" t="s">
        <v>1220</v>
      </c>
      <c r="D1580" s="1">
        <f t="shared" si="248"/>
        <v>43741</v>
      </c>
      <c r="E1580" s="6">
        <v>80</v>
      </c>
      <c r="G1580" s="6">
        <f t="shared" si="249"/>
        <v>48924.069999999832</v>
      </c>
    </row>
    <row r="1581" spans="1:7" ht="33.75" x14ac:dyDescent="0.2">
      <c r="A1581" s="9">
        <v>43742</v>
      </c>
      <c r="B1581" s="9"/>
      <c r="C1581" s="4" t="s">
        <v>1221</v>
      </c>
      <c r="D1581" s="1">
        <f t="shared" si="248"/>
        <v>43742</v>
      </c>
      <c r="F1581" s="6">
        <v>4474.3500000000004</v>
      </c>
      <c r="G1581" s="6">
        <f t="shared" si="249"/>
        <v>53398.419999999831</v>
      </c>
    </row>
    <row r="1582" spans="1:7" ht="33.75" x14ac:dyDescent="0.2">
      <c r="A1582" s="9">
        <v>43742</v>
      </c>
      <c r="B1582" s="9"/>
      <c r="C1582" s="4" t="s">
        <v>1222</v>
      </c>
      <c r="D1582" s="1">
        <f t="shared" si="248"/>
        <v>43742</v>
      </c>
      <c r="F1582" s="6">
        <v>1701.21</v>
      </c>
      <c r="G1582" s="6">
        <f t="shared" si="249"/>
        <v>55099.62999999983</v>
      </c>
    </row>
    <row r="1583" spans="1:7" ht="33.75" x14ac:dyDescent="0.2">
      <c r="A1583" s="9">
        <v>43745</v>
      </c>
      <c r="B1583" s="9"/>
      <c r="C1583" s="4" t="s">
        <v>1225</v>
      </c>
      <c r="D1583" s="1">
        <f t="shared" si="248"/>
        <v>43745</v>
      </c>
      <c r="F1583" s="6">
        <v>820.2</v>
      </c>
      <c r="G1583" s="6">
        <f t="shared" si="249"/>
        <v>55919.829999999827</v>
      </c>
    </row>
    <row r="1584" spans="1:7" ht="33.75" x14ac:dyDescent="0.2">
      <c r="A1584" s="9">
        <v>43746</v>
      </c>
      <c r="B1584" s="9"/>
      <c r="C1584" s="4" t="s">
        <v>1226</v>
      </c>
      <c r="D1584" s="1">
        <f t="shared" si="248"/>
        <v>43746</v>
      </c>
      <c r="F1584" s="6">
        <v>4143.18</v>
      </c>
      <c r="G1584" s="6">
        <f t="shared" si="249"/>
        <v>60063.009999999827</v>
      </c>
    </row>
    <row r="1585" spans="1:7" ht="33.75" x14ac:dyDescent="0.2">
      <c r="A1585" s="9">
        <v>43746</v>
      </c>
      <c r="B1585" s="9"/>
      <c r="C1585" s="4" t="s">
        <v>1227</v>
      </c>
      <c r="D1585" s="1">
        <f t="shared" si="248"/>
        <v>43746</v>
      </c>
      <c r="F1585" s="6">
        <v>4023.24</v>
      </c>
      <c r="G1585" s="6">
        <f t="shared" si="249"/>
        <v>64086.249999999825</v>
      </c>
    </row>
    <row r="1586" spans="1:7" ht="22.5" x14ac:dyDescent="0.2">
      <c r="A1586" s="9">
        <v>43746</v>
      </c>
      <c r="B1586" s="15"/>
      <c r="C1586" s="4" t="s">
        <v>1308</v>
      </c>
      <c r="D1586" s="1">
        <f t="shared" si="248"/>
        <v>43746</v>
      </c>
      <c r="F1586" s="6">
        <v>5641.88</v>
      </c>
      <c r="G1586" s="6">
        <f t="shared" si="249"/>
        <v>69728.12999999983</v>
      </c>
    </row>
    <row r="1587" spans="1:7" ht="33.75" x14ac:dyDescent="0.2">
      <c r="A1587" s="9">
        <v>43746</v>
      </c>
      <c r="B1587" s="9"/>
      <c r="C1587" s="4" t="s">
        <v>1228</v>
      </c>
      <c r="D1587" s="1">
        <f t="shared" si="248"/>
        <v>43746</v>
      </c>
      <c r="F1587" s="6">
        <v>14383.65</v>
      </c>
      <c r="G1587" s="6">
        <f t="shared" si="249"/>
        <v>84111.779999999824</v>
      </c>
    </row>
    <row r="1588" spans="1:7" ht="33.75" x14ac:dyDescent="0.2">
      <c r="A1588" s="9">
        <v>43746</v>
      </c>
      <c r="B1588" s="9"/>
      <c r="C1588" s="4" t="s">
        <v>1229</v>
      </c>
      <c r="D1588" s="1">
        <f t="shared" si="248"/>
        <v>43746</v>
      </c>
      <c r="F1588" s="6">
        <v>1050</v>
      </c>
      <c r="G1588" s="6">
        <f t="shared" si="249"/>
        <v>85161.779999999824</v>
      </c>
    </row>
    <row r="1589" spans="1:7" ht="33.75" x14ac:dyDescent="0.2">
      <c r="A1589" s="9">
        <v>43746</v>
      </c>
      <c r="B1589" s="9"/>
      <c r="C1589" s="4" t="s">
        <v>1230</v>
      </c>
      <c r="D1589" s="1">
        <f t="shared" si="248"/>
        <v>43746</v>
      </c>
      <c r="E1589" s="6">
        <v>3304.29</v>
      </c>
      <c r="G1589" s="6">
        <f t="shared" si="249"/>
        <v>81857.489999999831</v>
      </c>
    </row>
    <row r="1590" spans="1:7" ht="45" x14ac:dyDescent="0.2">
      <c r="A1590" s="9">
        <v>43746</v>
      </c>
      <c r="B1590" s="9"/>
      <c r="C1590" s="4" t="s">
        <v>1231</v>
      </c>
      <c r="D1590" s="1">
        <f t="shared" si="248"/>
        <v>43746</v>
      </c>
      <c r="E1590" s="6">
        <v>80</v>
      </c>
      <c r="G1590" s="6">
        <f t="shared" si="249"/>
        <v>81777.489999999831</v>
      </c>
    </row>
    <row r="1591" spans="1:7" ht="45" x14ac:dyDescent="0.2">
      <c r="A1591" s="9">
        <v>43746</v>
      </c>
      <c r="B1591" s="9"/>
      <c r="C1591" s="4" t="s">
        <v>1232</v>
      </c>
      <c r="D1591" s="1">
        <f t="shared" si="248"/>
        <v>43746</v>
      </c>
      <c r="E1591" s="6">
        <v>3000</v>
      </c>
      <c r="G1591" s="6">
        <f t="shared" si="249"/>
        <v>78777.489999999831</v>
      </c>
    </row>
    <row r="1592" spans="1:7" ht="45" x14ac:dyDescent="0.2">
      <c r="A1592" s="9">
        <v>43746</v>
      </c>
      <c r="B1592" s="9"/>
      <c r="C1592" s="4" t="s">
        <v>1233</v>
      </c>
      <c r="D1592" s="1">
        <f t="shared" si="248"/>
        <v>43746</v>
      </c>
      <c r="E1592" s="6">
        <v>80</v>
      </c>
      <c r="G1592" s="6">
        <f t="shared" si="249"/>
        <v>78697.489999999831</v>
      </c>
    </row>
    <row r="1593" spans="1:7" ht="33.75" x14ac:dyDescent="0.2">
      <c r="A1593" s="9">
        <v>43746</v>
      </c>
      <c r="B1593" s="9"/>
      <c r="C1593" s="4" t="s">
        <v>1234</v>
      </c>
      <c r="D1593" s="1">
        <f t="shared" si="248"/>
        <v>43746</v>
      </c>
      <c r="E1593" s="6">
        <v>7679</v>
      </c>
      <c r="G1593" s="6">
        <f t="shared" si="249"/>
        <v>71018.489999999831</v>
      </c>
    </row>
    <row r="1594" spans="1:7" ht="45" x14ac:dyDescent="0.2">
      <c r="A1594" s="9">
        <v>43746</v>
      </c>
      <c r="B1594" s="9"/>
      <c r="C1594" s="4" t="s">
        <v>1235</v>
      </c>
      <c r="D1594" s="1">
        <f t="shared" si="248"/>
        <v>43746</v>
      </c>
      <c r="E1594" s="6">
        <v>80</v>
      </c>
      <c r="G1594" s="6">
        <f t="shared" si="249"/>
        <v>70938.489999999831</v>
      </c>
    </row>
    <row r="1595" spans="1:7" ht="45" x14ac:dyDescent="0.2">
      <c r="A1595" s="9">
        <v>43746</v>
      </c>
      <c r="B1595" s="9"/>
      <c r="C1595" s="4" t="s">
        <v>1245</v>
      </c>
      <c r="D1595" s="1">
        <f t="shared" si="248"/>
        <v>43746</v>
      </c>
      <c r="E1595" s="6">
        <v>5000</v>
      </c>
      <c r="G1595" s="6">
        <f t="shared" si="249"/>
        <v>65938.489999999831</v>
      </c>
    </row>
    <row r="1596" spans="1:7" ht="45" x14ac:dyDescent="0.2">
      <c r="A1596" s="9">
        <v>43746</v>
      </c>
      <c r="B1596" s="9"/>
      <c r="C1596" s="4" t="s">
        <v>1246</v>
      </c>
      <c r="D1596" s="1">
        <f t="shared" si="248"/>
        <v>43746</v>
      </c>
      <c r="E1596" s="6">
        <v>80</v>
      </c>
      <c r="G1596" s="6">
        <f t="shared" si="249"/>
        <v>65858.489999999831</v>
      </c>
    </row>
    <row r="1597" spans="1:7" ht="22.5" x14ac:dyDescent="0.2">
      <c r="A1597" s="9">
        <v>43746</v>
      </c>
      <c r="B1597" s="9"/>
      <c r="C1597" s="4" t="s">
        <v>1275</v>
      </c>
      <c r="D1597" s="1">
        <f t="shared" si="248"/>
        <v>43746</v>
      </c>
      <c r="E1597" s="6">
        <v>20000</v>
      </c>
      <c r="G1597" s="6">
        <f t="shared" si="249"/>
        <v>45858.489999999831</v>
      </c>
    </row>
    <row r="1598" spans="1:7" ht="45" x14ac:dyDescent="0.2">
      <c r="A1598" s="9">
        <v>43746</v>
      </c>
      <c r="B1598" s="9"/>
      <c r="C1598" s="4" t="s">
        <v>1276</v>
      </c>
      <c r="D1598" s="1">
        <f t="shared" si="248"/>
        <v>43746</v>
      </c>
      <c r="E1598" s="6">
        <v>138.80000000000001</v>
      </c>
      <c r="G1598" s="6">
        <f t="shared" si="249"/>
        <v>45719.689999999828</v>
      </c>
    </row>
    <row r="1599" spans="1:7" ht="22.5" x14ac:dyDescent="0.2">
      <c r="A1599" s="9">
        <v>43746</v>
      </c>
      <c r="B1599" s="9"/>
      <c r="C1599" s="4" t="s">
        <v>1318</v>
      </c>
      <c r="D1599" s="1">
        <f t="shared" si="248"/>
        <v>43746</v>
      </c>
      <c r="E1599" s="6">
        <v>7888.57</v>
      </c>
      <c r="G1599" s="6">
        <f t="shared" si="249"/>
        <v>37831.119999999828</v>
      </c>
    </row>
    <row r="1600" spans="1:7" ht="45" x14ac:dyDescent="0.2">
      <c r="A1600" s="9">
        <v>43746</v>
      </c>
      <c r="B1600" s="9"/>
      <c r="C1600" s="4" t="s">
        <v>1317</v>
      </c>
      <c r="D1600" s="1">
        <f t="shared" si="248"/>
        <v>43746</v>
      </c>
      <c r="E1600" s="6">
        <v>80</v>
      </c>
      <c r="G1600" s="6">
        <f t="shared" si="249"/>
        <v>37751.119999999828</v>
      </c>
    </row>
    <row r="1601" spans="1:7" ht="22.5" x14ac:dyDescent="0.2">
      <c r="A1601" s="9">
        <v>43747</v>
      </c>
      <c r="B1601" s="9"/>
      <c r="C1601" s="4" t="s">
        <v>1236</v>
      </c>
      <c r="D1601" s="1">
        <f t="shared" si="248"/>
        <v>43747</v>
      </c>
      <c r="F1601" s="6">
        <v>1748.34</v>
      </c>
      <c r="G1601" s="6">
        <f t="shared" si="249"/>
        <v>39499.459999999825</v>
      </c>
    </row>
    <row r="1602" spans="1:7" ht="33.75" x14ac:dyDescent="0.2">
      <c r="A1602" s="9">
        <v>43747</v>
      </c>
      <c r="B1602" s="9"/>
      <c r="C1602" s="4" t="s">
        <v>1237</v>
      </c>
      <c r="D1602" s="1">
        <f t="shared" si="248"/>
        <v>43747</v>
      </c>
      <c r="F1602" s="6">
        <v>4288.8999999999996</v>
      </c>
      <c r="G1602" s="6">
        <f t="shared" si="249"/>
        <v>43788.359999999826</v>
      </c>
    </row>
    <row r="1603" spans="1:7" ht="22.5" x14ac:dyDescent="0.2">
      <c r="A1603" s="9">
        <v>43747</v>
      </c>
      <c r="B1603" s="9"/>
      <c r="C1603" s="4" t="s">
        <v>1309</v>
      </c>
      <c r="D1603" s="1">
        <f t="shared" si="248"/>
        <v>43747</v>
      </c>
      <c r="F1603" s="6">
        <v>1716.51</v>
      </c>
      <c r="G1603" s="6">
        <f t="shared" si="249"/>
        <v>45504.869999999828</v>
      </c>
    </row>
    <row r="1604" spans="1:7" ht="33.75" x14ac:dyDescent="0.2">
      <c r="A1604" s="9">
        <v>43747</v>
      </c>
      <c r="B1604" s="9"/>
      <c r="C1604" s="4" t="s">
        <v>1310</v>
      </c>
      <c r="D1604" s="1">
        <f t="shared" si="248"/>
        <v>43747</v>
      </c>
      <c r="F1604" s="6">
        <v>3671.57</v>
      </c>
      <c r="G1604" s="6">
        <f t="shared" si="249"/>
        <v>49176.439999999828</v>
      </c>
    </row>
    <row r="1605" spans="1:7" ht="33.75" x14ac:dyDescent="0.2">
      <c r="A1605" s="9">
        <v>43748</v>
      </c>
      <c r="B1605" s="9"/>
      <c r="C1605" s="4" t="s">
        <v>1238</v>
      </c>
      <c r="D1605" s="1">
        <f t="shared" si="248"/>
        <v>43748</v>
      </c>
      <c r="F1605" s="6">
        <v>2896.73</v>
      </c>
      <c r="G1605" s="6">
        <f t="shared" si="249"/>
        <v>52073.169999999831</v>
      </c>
    </row>
    <row r="1606" spans="1:7" ht="33.75" x14ac:dyDescent="0.2">
      <c r="A1606" s="9">
        <v>43748</v>
      </c>
      <c r="B1606" s="9"/>
      <c r="C1606" s="4" t="s">
        <v>1239</v>
      </c>
      <c r="D1606" s="1">
        <f t="shared" si="248"/>
        <v>43748</v>
      </c>
      <c r="F1606" s="6">
        <v>3741.81</v>
      </c>
      <c r="G1606" s="6">
        <f t="shared" si="249"/>
        <v>55814.979999999829</v>
      </c>
    </row>
    <row r="1607" spans="1:7" ht="33.75" x14ac:dyDescent="0.2">
      <c r="A1607" s="9">
        <v>43748</v>
      </c>
      <c r="B1607" s="9"/>
      <c r="C1607" s="4" t="s">
        <v>1240</v>
      </c>
      <c r="D1607" s="1">
        <f t="shared" si="248"/>
        <v>43748</v>
      </c>
      <c r="F1607" s="6">
        <v>8685.07</v>
      </c>
      <c r="G1607" s="6">
        <f t="shared" si="249"/>
        <v>64500.049999999828</v>
      </c>
    </row>
    <row r="1608" spans="1:7" ht="45" x14ac:dyDescent="0.2">
      <c r="A1608" s="9">
        <v>43748</v>
      </c>
      <c r="B1608" s="9"/>
      <c r="C1608" s="4" t="s">
        <v>1269</v>
      </c>
      <c r="D1608" s="1">
        <f t="shared" si="248"/>
        <v>43748</v>
      </c>
      <c r="E1608" s="6">
        <v>30000</v>
      </c>
      <c r="G1608" s="6">
        <f t="shared" si="249"/>
        <v>34500.049999999828</v>
      </c>
    </row>
    <row r="1609" spans="1:7" ht="45" x14ac:dyDescent="0.2">
      <c r="A1609" s="9">
        <v>43748</v>
      </c>
      <c r="B1609" s="9"/>
      <c r="C1609" s="4" t="s">
        <v>1270</v>
      </c>
      <c r="D1609" s="1">
        <f t="shared" si="248"/>
        <v>43748</v>
      </c>
      <c r="E1609" s="6">
        <v>133</v>
      </c>
      <c r="G1609" s="6">
        <f t="shared" si="249"/>
        <v>34367.049999999828</v>
      </c>
    </row>
    <row r="1610" spans="1:7" ht="33.75" x14ac:dyDescent="0.2">
      <c r="A1610" s="9">
        <v>43749</v>
      </c>
      <c r="B1610" s="9"/>
      <c r="C1610" s="4" t="s">
        <v>1241</v>
      </c>
      <c r="D1610" s="1">
        <f t="shared" si="248"/>
        <v>43749</v>
      </c>
      <c r="F1610" s="6">
        <v>5712.43</v>
      </c>
      <c r="G1610" s="6">
        <f t="shared" si="249"/>
        <v>40079.479999999829</v>
      </c>
    </row>
    <row r="1611" spans="1:7" ht="33.75" x14ac:dyDescent="0.2">
      <c r="A1611" s="9">
        <v>43749</v>
      </c>
      <c r="B1611" s="9"/>
      <c r="C1611" s="4" t="s">
        <v>1242</v>
      </c>
      <c r="D1611" s="1">
        <f t="shared" si="248"/>
        <v>43749</v>
      </c>
      <c r="F1611" s="6">
        <v>1878.69</v>
      </c>
      <c r="G1611" s="6">
        <f t="shared" si="249"/>
        <v>41958.169999999831</v>
      </c>
    </row>
    <row r="1612" spans="1:7" ht="22.5" x14ac:dyDescent="0.2">
      <c r="A1612" s="9">
        <v>43749</v>
      </c>
      <c r="B1612" s="9"/>
      <c r="C1612" s="4" t="s">
        <v>1243</v>
      </c>
      <c r="D1612" s="1">
        <f t="shared" si="248"/>
        <v>43749</v>
      </c>
      <c r="E1612" s="6">
        <v>2500</v>
      </c>
      <c r="G1612" s="6">
        <f t="shared" si="249"/>
        <v>39458.169999999831</v>
      </c>
    </row>
    <row r="1613" spans="1:7" ht="45" x14ac:dyDescent="0.2">
      <c r="A1613" s="9">
        <v>43749</v>
      </c>
      <c r="B1613" s="9"/>
      <c r="C1613" s="4" t="s">
        <v>1244</v>
      </c>
      <c r="D1613" s="1">
        <f t="shared" si="248"/>
        <v>43749</v>
      </c>
      <c r="E1613" s="6">
        <v>80</v>
      </c>
      <c r="G1613" s="6">
        <f t="shared" si="249"/>
        <v>39378.169999999831</v>
      </c>
    </row>
    <row r="1614" spans="1:7" ht="33.75" x14ac:dyDescent="0.2">
      <c r="A1614" s="9">
        <v>43749</v>
      </c>
      <c r="C1614" s="5" t="s">
        <v>1319</v>
      </c>
      <c r="D1614" s="1">
        <f t="shared" si="248"/>
        <v>43749</v>
      </c>
      <c r="E1614" s="6">
        <v>10003.700000000001</v>
      </c>
      <c r="G1614" s="6">
        <f t="shared" si="249"/>
        <v>29374.46999999983</v>
      </c>
    </row>
    <row r="1615" spans="1:7" ht="45" x14ac:dyDescent="0.2">
      <c r="A1615" s="9">
        <v>43749</v>
      </c>
      <c r="C1615" s="4" t="s">
        <v>1320</v>
      </c>
      <c r="D1615" s="1">
        <f t="shared" ref="D1615:D1655" si="250">A1615</f>
        <v>43749</v>
      </c>
      <c r="E1615" s="6">
        <v>132.9</v>
      </c>
      <c r="G1615" s="6">
        <f t="shared" si="249"/>
        <v>29241.569999999829</v>
      </c>
    </row>
    <row r="1616" spans="1:7" ht="22.5" x14ac:dyDescent="0.2">
      <c r="A1616" s="9">
        <v>43749</v>
      </c>
      <c r="B1616" s="9"/>
      <c r="C1616" s="4" t="s">
        <v>1311</v>
      </c>
      <c r="D1616" s="1">
        <f t="shared" si="250"/>
        <v>43749</v>
      </c>
      <c r="F1616" s="6">
        <v>1803.79</v>
      </c>
      <c r="G1616" s="6">
        <f t="shared" ref="G1616:G1655" si="251">G1615-E1616+F1616</f>
        <v>31045.35999999983</v>
      </c>
    </row>
    <row r="1617" spans="1:7" ht="33.75" x14ac:dyDescent="0.2">
      <c r="A1617" s="9">
        <v>43752</v>
      </c>
      <c r="B1617" s="9"/>
      <c r="C1617" s="4" t="s">
        <v>1249</v>
      </c>
      <c r="D1617" s="1">
        <f t="shared" si="250"/>
        <v>43752</v>
      </c>
      <c r="F1617" s="6">
        <v>28731.84</v>
      </c>
      <c r="G1617" s="6">
        <f t="shared" si="251"/>
        <v>59777.19999999983</v>
      </c>
    </row>
    <row r="1618" spans="1:7" ht="33.75" x14ac:dyDescent="0.2">
      <c r="A1618" s="9">
        <v>43752</v>
      </c>
      <c r="B1618" s="9"/>
      <c r="C1618" s="4" t="s">
        <v>1250</v>
      </c>
      <c r="D1618" s="1">
        <f t="shared" si="250"/>
        <v>43752</v>
      </c>
      <c r="F1618" s="6">
        <v>10691.81</v>
      </c>
      <c r="G1618" s="6">
        <f t="shared" si="251"/>
        <v>70469.009999999835</v>
      </c>
    </row>
    <row r="1619" spans="1:7" ht="33.75" x14ac:dyDescent="0.2">
      <c r="A1619" s="9">
        <v>43752</v>
      </c>
      <c r="B1619" s="9"/>
      <c r="C1619" s="4" t="s">
        <v>1251</v>
      </c>
      <c r="D1619" s="1">
        <f t="shared" si="250"/>
        <v>43752</v>
      </c>
      <c r="F1619" s="6">
        <v>9426.16</v>
      </c>
      <c r="G1619" s="6">
        <f t="shared" si="251"/>
        <v>79895.169999999838</v>
      </c>
    </row>
    <row r="1620" spans="1:7" ht="33.75" x14ac:dyDescent="0.2">
      <c r="A1620" s="9">
        <v>43753</v>
      </c>
      <c r="B1620" s="9"/>
      <c r="C1620" s="4" t="s">
        <v>1254</v>
      </c>
      <c r="D1620" s="1">
        <f t="shared" si="250"/>
        <v>43753</v>
      </c>
      <c r="F1620" s="6">
        <v>36863.64</v>
      </c>
      <c r="G1620" s="6">
        <f t="shared" si="251"/>
        <v>116758.80999999984</v>
      </c>
    </row>
    <row r="1621" spans="1:7" ht="33.75" x14ac:dyDescent="0.2">
      <c r="A1621" s="9">
        <v>43754</v>
      </c>
      <c r="B1621" s="9"/>
      <c r="C1621" s="4" t="s">
        <v>1257</v>
      </c>
      <c r="D1621" s="1">
        <f t="shared" si="250"/>
        <v>43754</v>
      </c>
      <c r="F1621" s="6">
        <v>3380.67</v>
      </c>
      <c r="G1621" s="6">
        <f t="shared" si="251"/>
        <v>120139.47999999984</v>
      </c>
    </row>
    <row r="1622" spans="1:7" ht="33.75" x14ac:dyDescent="0.2">
      <c r="A1622" s="9">
        <v>43754</v>
      </c>
      <c r="B1622" s="9"/>
      <c r="C1622" s="4" t="s">
        <v>1258</v>
      </c>
      <c r="D1622" s="1">
        <f t="shared" si="250"/>
        <v>43754</v>
      </c>
      <c r="F1622" s="6">
        <v>25809.18</v>
      </c>
      <c r="G1622" s="6">
        <f t="shared" si="251"/>
        <v>145948.65999999983</v>
      </c>
    </row>
    <row r="1623" spans="1:7" ht="22.5" x14ac:dyDescent="0.2">
      <c r="A1623" s="9">
        <v>43755</v>
      </c>
      <c r="B1623" s="9"/>
      <c r="C1623" s="4" t="s">
        <v>1259</v>
      </c>
      <c r="D1623" s="1">
        <f t="shared" si="250"/>
        <v>43755</v>
      </c>
      <c r="F1623" s="6">
        <v>1025.4000000000001</v>
      </c>
      <c r="G1623" s="6">
        <f t="shared" si="251"/>
        <v>146974.05999999982</v>
      </c>
    </row>
    <row r="1624" spans="1:7" ht="33.75" x14ac:dyDescent="0.2">
      <c r="A1624" s="9">
        <v>43755</v>
      </c>
      <c r="B1624" s="9"/>
      <c r="C1624" s="4" t="s">
        <v>1260</v>
      </c>
      <c r="D1624" s="1">
        <f t="shared" si="250"/>
        <v>43755</v>
      </c>
      <c r="F1624" s="6">
        <v>6185.98</v>
      </c>
      <c r="G1624" s="6">
        <f t="shared" si="251"/>
        <v>153160.03999999983</v>
      </c>
    </row>
    <row r="1625" spans="1:7" ht="22.5" x14ac:dyDescent="0.2">
      <c r="A1625" s="9">
        <v>43755</v>
      </c>
      <c r="B1625" s="9"/>
      <c r="C1625" s="4" t="s">
        <v>1261</v>
      </c>
      <c r="D1625" s="1">
        <f t="shared" si="250"/>
        <v>43755</v>
      </c>
      <c r="E1625" s="6">
        <v>30000</v>
      </c>
      <c r="G1625" s="6">
        <f t="shared" si="251"/>
        <v>123160.03999999983</v>
      </c>
    </row>
    <row r="1626" spans="1:7" ht="45" x14ac:dyDescent="0.2">
      <c r="A1626" s="9">
        <v>43755</v>
      </c>
      <c r="B1626" s="9"/>
      <c r="C1626" s="4" t="s">
        <v>1262</v>
      </c>
      <c r="D1626" s="1">
        <f t="shared" si="250"/>
        <v>43755</v>
      </c>
      <c r="E1626" s="6">
        <v>134.9</v>
      </c>
      <c r="G1626" s="6">
        <f t="shared" si="251"/>
        <v>123025.13999999984</v>
      </c>
    </row>
    <row r="1627" spans="1:7" ht="45" x14ac:dyDescent="0.2">
      <c r="A1627" s="9">
        <v>43755</v>
      </c>
      <c r="B1627" s="9"/>
      <c r="C1627" s="4" t="s">
        <v>1321</v>
      </c>
      <c r="D1627" s="1">
        <f t="shared" si="250"/>
        <v>43755</v>
      </c>
      <c r="E1627" s="6">
        <v>14489.75</v>
      </c>
      <c r="G1627" s="6">
        <f t="shared" si="251"/>
        <v>108535.38999999984</v>
      </c>
    </row>
    <row r="1628" spans="1:7" ht="33.75" x14ac:dyDescent="0.2">
      <c r="A1628" s="9">
        <v>43755</v>
      </c>
      <c r="B1628" s="9"/>
      <c r="C1628" s="4" t="s">
        <v>1322</v>
      </c>
      <c r="D1628" s="1">
        <f t="shared" si="250"/>
        <v>43755</v>
      </c>
      <c r="E1628" s="6">
        <v>128</v>
      </c>
      <c r="G1628" s="6">
        <f t="shared" si="251"/>
        <v>108407.38999999984</v>
      </c>
    </row>
    <row r="1629" spans="1:7" ht="33.75" x14ac:dyDescent="0.2">
      <c r="A1629" s="9">
        <v>43755</v>
      </c>
      <c r="B1629" s="9"/>
      <c r="C1629" s="4" t="s">
        <v>1325</v>
      </c>
      <c r="D1629" s="1">
        <f t="shared" si="250"/>
        <v>43755</v>
      </c>
      <c r="E1629" s="6">
        <v>10000</v>
      </c>
      <c r="G1629" s="6">
        <f t="shared" si="251"/>
        <v>98407.389999999839</v>
      </c>
    </row>
    <row r="1630" spans="1:7" ht="45" x14ac:dyDescent="0.2">
      <c r="A1630" s="9">
        <v>43755</v>
      </c>
      <c r="B1630" s="9"/>
      <c r="C1630" s="4" t="s">
        <v>1326</v>
      </c>
      <c r="D1630" s="1">
        <f t="shared" si="250"/>
        <v>43755</v>
      </c>
      <c r="E1630" s="6">
        <v>116.9</v>
      </c>
      <c r="G1630" s="6">
        <f t="shared" si="251"/>
        <v>98290.489999999845</v>
      </c>
    </row>
    <row r="1631" spans="1:7" ht="45" x14ac:dyDescent="0.2">
      <c r="A1631" s="9">
        <v>43755</v>
      </c>
      <c r="B1631" s="9"/>
      <c r="C1631" s="4" t="s">
        <v>1281</v>
      </c>
      <c r="D1631" s="1">
        <f t="shared" si="250"/>
        <v>43755</v>
      </c>
      <c r="E1631" s="6">
        <v>30000</v>
      </c>
      <c r="G1631" s="6">
        <f t="shared" si="251"/>
        <v>68290.489999999845</v>
      </c>
    </row>
    <row r="1632" spans="1:7" ht="45" x14ac:dyDescent="0.2">
      <c r="A1632" s="9">
        <v>43755</v>
      </c>
      <c r="B1632" s="9"/>
      <c r="C1632" s="4" t="s">
        <v>1282</v>
      </c>
      <c r="D1632" s="1">
        <f t="shared" si="250"/>
        <v>43755</v>
      </c>
      <c r="E1632" s="6">
        <v>133</v>
      </c>
      <c r="G1632" s="6">
        <f t="shared" si="251"/>
        <v>68157.489999999845</v>
      </c>
    </row>
    <row r="1633" spans="1:7" ht="33.75" x14ac:dyDescent="0.2">
      <c r="A1633" s="9">
        <v>43756</v>
      </c>
      <c r="B1633" s="9"/>
      <c r="C1633" s="4" t="s">
        <v>1263</v>
      </c>
      <c r="D1633" s="1">
        <f t="shared" si="250"/>
        <v>43756</v>
      </c>
      <c r="F1633" s="6">
        <v>6126.51</v>
      </c>
      <c r="G1633" s="6">
        <f t="shared" si="251"/>
        <v>74283.99999999984</v>
      </c>
    </row>
    <row r="1634" spans="1:7" ht="22.5" x14ac:dyDescent="0.2">
      <c r="A1634" s="9">
        <v>43756</v>
      </c>
      <c r="B1634" s="9"/>
      <c r="C1634" s="4" t="s">
        <v>1264</v>
      </c>
      <c r="D1634" s="1">
        <f t="shared" si="250"/>
        <v>43756</v>
      </c>
      <c r="F1634" s="6">
        <v>4318.76</v>
      </c>
      <c r="G1634" s="6">
        <f t="shared" si="251"/>
        <v>78602.759999999835</v>
      </c>
    </row>
    <row r="1635" spans="1:7" ht="22.5" x14ac:dyDescent="0.2">
      <c r="A1635" s="9">
        <v>43756</v>
      </c>
      <c r="B1635" s="9"/>
      <c r="C1635" s="4" t="s">
        <v>1265</v>
      </c>
      <c r="D1635" s="1">
        <f t="shared" si="250"/>
        <v>43756</v>
      </c>
      <c r="E1635" s="6">
        <v>12335.16</v>
      </c>
      <c r="G1635" s="6">
        <f t="shared" si="251"/>
        <v>66267.599999999831</v>
      </c>
    </row>
    <row r="1636" spans="1:7" ht="45" x14ac:dyDescent="0.2">
      <c r="A1636" s="9">
        <v>43756</v>
      </c>
      <c r="B1636" s="9"/>
      <c r="C1636" s="4" t="s">
        <v>1266</v>
      </c>
      <c r="D1636" s="1">
        <f t="shared" si="250"/>
        <v>43756</v>
      </c>
      <c r="E1636" s="6">
        <v>112.9</v>
      </c>
      <c r="G1636" s="6">
        <f t="shared" si="251"/>
        <v>66154.699999999837</v>
      </c>
    </row>
    <row r="1637" spans="1:7" ht="33.75" x14ac:dyDescent="0.2">
      <c r="A1637" s="9">
        <v>43759</v>
      </c>
      <c r="B1637" s="9"/>
      <c r="C1637" s="4" t="s">
        <v>1312</v>
      </c>
      <c r="D1637" s="1">
        <f t="shared" si="250"/>
        <v>43759</v>
      </c>
      <c r="F1637" s="6">
        <v>30000</v>
      </c>
      <c r="G1637" s="6">
        <f t="shared" si="251"/>
        <v>96154.699999999837</v>
      </c>
    </row>
    <row r="1638" spans="1:7" ht="33.75" x14ac:dyDescent="0.2">
      <c r="A1638" s="9">
        <v>43759</v>
      </c>
      <c r="B1638" s="9"/>
      <c r="C1638" s="4" t="s">
        <v>1316</v>
      </c>
      <c r="D1638" s="1">
        <f t="shared" si="250"/>
        <v>43759</v>
      </c>
      <c r="E1638" s="6">
        <v>20000</v>
      </c>
      <c r="G1638" s="6">
        <f t="shared" si="251"/>
        <v>76154.699999999837</v>
      </c>
    </row>
    <row r="1639" spans="1:7" ht="45" x14ac:dyDescent="0.2">
      <c r="A1639" s="9">
        <v>43759</v>
      </c>
      <c r="B1639" s="9"/>
      <c r="C1639" s="4" t="s">
        <v>1314</v>
      </c>
      <c r="D1639" s="1">
        <f t="shared" si="250"/>
        <v>43759</v>
      </c>
      <c r="E1639" s="6">
        <v>134.19999999999999</v>
      </c>
      <c r="G1639" s="6">
        <f t="shared" si="251"/>
        <v>76020.49999999984</v>
      </c>
    </row>
    <row r="1640" spans="1:7" ht="22.5" x14ac:dyDescent="0.2">
      <c r="A1640" s="9">
        <v>43760</v>
      </c>
      <c r="B1640" s="9"/>
      <c r="C1640" s="4" t="s">
        <v>1313</v>
      </c>
      <c r="D1640" s="1">
        <f t="shared" si="250"/>
        <v>43760</v>
      </c>
      <c r="F1640" s="6">
        <v>1010.27</v>
      </c>
      <c r="G1640" s="6">
        <f t="shared" si="251"/>
        <v>77030.769999999844</v>
      </c>
    </row>
    <row r="1641" spans="1:7" ht="33.75" x14ac:dyDescent="0.2">
      <c r="A1641" s="9">
        <v>43760</v>
      </c>
      <c r="B1641" s="9"/>
      <c r="C1641" s="4" t="s">
        <v>1267</v>
      </c>
      <c r="D1641" s="1">
        <f t="shared" si="250"/>
        <v>43760</v>
      </c>
      <c r="F1641" s="6">
        <v>2548.6</v>
      </c>
      <c r="G1641" s="6">
        <f t="shared" si="251"/>
        <v>79579.36999999985</v>
      </c>
    </row>
    <row r="1642" spans="1:7" ht="33.75" x14ac:dyDescent="0.2">
      <c r="A1642" s="9">
        <v>43760</v>
      </c>
      <c r="B1642" s="9"/>
      <c r="C1642" s="4" t="s">
        <v>1268</v>
      </c>
      <c r="D1642" s="1">
        <f t="shared" si="250"/>
        <v>43760</v>
      </c>
      <c r="F1642" s="6">
        <v>14665.45</v>
      </c>
      <c r="G1642" s="6">
        <f t="shared" si="251"/>
        <v>94244.819999999847</v>
      </c>
    </row>
    <row r="1643" spans="1:7" ht="33.75" x14ac:dyDescent="0.2">
      <c r="A1643" s="9">
        <v>43761</v>
      </c>
      <c r="B1643" s="15"/>
      <c r="C1643" s="4" t="s">
        <v>1315</v>
      </c>
      <c r="D1643" s="1">
        <f t="shared" si="250"/>
        <v>43761</v>
      </c>
      <c r="F1643" s="6">
        <v>20134.2</v>
      </c>
      <c r="G1643" s="6">
        <f t="shared" si="251"/>
        <v>114379.01999999984</v>
      </c>
    </row>
    <row r="1644" spans="1:7" ht="33.75" x14ac:dyDescent="0.2">
      <c r="A1644" s="9">
        <v>43762</v>
      </c>
      <c r="B1644" s="9"/>
      <c r="C1644" s="4" t="s">
        <v>1271</v>
      </c>
      <c r="D1644" s="1">
        <f t="shared" si="250"/>
        <v>43762</v>
      </c>
      <c r="F1644" s="6">
        <v>8720.35</v>
      </c>
      <c r="G1644" s="6">
        <f t="shared" si="251"/>
        <v>123099.36999999985</v>
      </c>
    </row>
    <row r="1645" spans="1:7" ht="45" x14ac:dyDescent="0.2">
      <c r="A1645" s="9">
        <v>43763</v>
      </c>
      <c r="B1645" s="9"/>
      <c r="C1645" s="4" t="s">
        <v>1323</v>
      </c>
      <c r="D1645" s="1">
        <f t="shared" si="250"/>
        <v>43763</v>
      </c>
      <c r="E1645" s="6">
        <v>19008</v>
      </c>
      <c r="G1645" s="6">
        <f t="shared" si="251"/>
        <v>104091.36999999985</v>
      </c>
    </row>
    <row r="1646" spans="1:7" ht="45" x14ac:dyDescent="0.2">
      <c r="A1646" s="9">
        <v>43763</v>
      </c>
      <c r="B1646" s="9"/>
      <c r="C1646" s="4" t="s">
        <v>1324</v>
      </c>
      <c r="D1646" s="1">
        <f t="shared" si="250"/>
        <v>43763</v>
      </c>
      <c r="E1646" s="6">
        <v>127</v>
      </c>
      <c r="G1646" s="6">
        <f t="shared" si="251"/>
        <v>103964.36999999985</v>
      </c>
    </row>
    <row r="1647" spans="1:7" ht="33.75" x14ac:dyDescent="0.2">
      <c r="A1647" s="9">
        <v>43767</v>
      </c>
      <c r="B1647" s="9"/>
      <c r="C1647" s="4" t="s">
        <v>1272</v>
      </c>
      <c r="D1647" s="1">
        <f t="shared" si="250"/>
        <v>43767</v>
      </c>
      <c r="F1647" s="6">
        <v>5875.61</v>
      </c>
      <c r="G1647" s="6">
        <f t="shared" si="251"/>
        <v>109839.97999999985</v>
      </c>
    </row>
    <row r="1648" spans="1:7" ht="33.75" x14ac:dyDescent="0.2">
      <c r="A1648" s="9">
        <v>43767</v>
      </c>
      <c r="B1648" s="9"/>
      <c r="C1648" s="4" t="s">
        <v>1273</v>
      </c>
      <c r="D1648" s="1">
        <f t="shared" si="250"/>
        <v>43767</v>
      </c>
      <c r="F1648" s="6">
        <v>4795.7700000000004</v>
      </c>
      <c r="G1648" s="6">
        <f t="shared" si="251"/>
        <v>114635.74999999985</v>
      </c>
    </row>
    <row r="1649" spans="1:7" ht="33.75" x14ac:dyDescent="0.2">
      <c r="A1649" s="9">
        <v>43767</v>
      </c>
      <c r="B1649" s="9"/>
      <c r="C1649" s="4" t="s">
        <v>1274</v>
      </c>
      <c r="D1649" s="1">
        <f t="shared" si="250"/>
        <v>43767</v>
      </c>
      <c r="F1649" s="6">
        <v>3797.51</v>
      </c>
      <c r="G1649" s="6">
        <f t="shared" si="251"/>
        <v>118433.25999999985</v>
      </c>
    </row>
    <row r="1650" spans="1:7" ht="22.5" x14ac:dyDescent="0.2">
      <c r="A1650" s="9">
        <v>43767</v>
      </c>
      <c r="B1650" s="9"/>
      <c r="C1650" s="4" t="s">
        <v>1277</v>
      </c>
      <c r="D1650" s="1">
        <f t="shared" si="250"/>
        <v>43767</v>
      </c>
      <c r="F1650" s="6">
        <v>2113.46</v>
      </c>
      <c r="G1650" s="6">
        <f t="shared" si="251"/>
        <v>120546.71999999986</v>
      </c>
    </row>
    <row r="1651" spans="1:7" ht="33.75" x14ac:dyDescent="0.2">
      <c r="A1651" s="9">
        <v>43768</v>
      </c>
      <c r="B1651" s="9"/>
      <c r="C1651" s="4" t="s">
        <v>1278</v>
      </c>
      <c r="D1651" s="1">
        <f t="shared" si="250"/>
        <v>43768</v>
      </c>
      <c r="F1651" s="6">
        <v>6991.69</v>
      </c>
      <c r="G1651" s="6">
        <f t="shared" si="251"/>
        <v>127538.40999999986</v>
      </c>
    </row>
    <row r="1652" spans="1:7" ht="33.75" x14ac:dyDescent="0.2">
      <c r="A1652" s="9">
        <v>43768</v>
      </c>
      <c r="B1652" s="9"/>
      <c r="C1652" s="4" t="s">
        <v>1279</v>
      </c>
      <c r="D1652" s="1">
        <f t="shared" si="250"/>
        <v>43768</v>
      </c>
      <c r="F1652" s="6">
        <v>14286.74</v>
      </c>
      <c r="G1652" s="6">
        <f t="shared" si="251"/>
        <v>141825.14999999985</v>
      </c>
    </row>
    <row r="1653" spans="1:7" ht="33.75" x14ac:dyDescent="0.2">
      <c r="A1653" s="9">
        <v>43769</v>
      </c>
      <c r="B1653" s="9"/>
      <c r="C1653" s="4" t="s">
        <v>1280</v>
      </c>
      <c r="D1653" s="1">
        <f t="shared" si="250"/>
        <v>43769</v>
      </c>
      <c r="F1653" s="6">
        <v>3140.66</v>
      </c>
      <c r="G1653" s="6">
        <f t="shared" si="251"/>
        <v>144965.80999999985</v>
      </c>
    </row>
    <row r="1654" spans="1:7" ht="45" x14ac:dyDescent="0.2">
      <c r="A1654" s="9">
        <v>43769</v>
      </c>
      <c r="C1654" s="4" t="s">
        <v>1327</v>
      </c>
      <c r="D1654" s="1">
        <f t="shared" si="250"/>
        <v>43769</v>
      </c>
      <c r="E1654" s="6">
        <v>32800</v>
      </c>
      <c r="G1654" s="6">
        <f t="shared" si="251"/>
        <v>112165.80999999985</v>
      </c>
    </row>
    <row r="1655" spans="1:7" ht="45" x14ac:dyDescent="0.2">
      <c r="A1655" s="9">
        <v>43769</v>
      </c>
      <c r="C1655" s="4" t="s">
        <v>1328</v>
      </c>
      <c r="D1655" s="1">
        <f t="shared" si="250"/>
        <v>43769</v>
      </c>
      <c r="E1655" s="6">
        <v>138</v>
      </c>
      <c r="G1655" s="6">
        <f t="shared" si="251"/>
        <v>112027.80999999985</v>
      </c>
    </row>
    <row r="1656" spans="1:7" ht="22.5" x14ac:dyDescent="0.2">
      <c r="A1656" s="16">
        <v>43770</v>
      </c>
      <c r="B1656" s="17"/>
      <c r="C1656" s="18" t="s">
        <v>1349</v>
      </c>
      <c r="D1656" s="16">
        <f>A1656</f>
        <v>43770</v>
      </c>
      <c r="E1656" s="19">
        <v>195</v>
      </c>
      <c r="F1656" s="19"/>
      <c r="G1656" s="19">
        <f>G1655-E1656+F1656</f>
        <v>111832.80999999985</v>
      </c>
    </row>
    <row r="1657" spans="1:7" ht="33.75" x14ac:dyDescent="0.2">
      <c r="A1657" s="16">
        <v>43770</v>
      </c>
      <c r="B1657" s="16"/>
      <c r="C1657" s="18" t="s">
        <v>1350</v>
      </c>
      <c r="D1657" s="16">
        <f t="shared" ref="D1657:D1720" si="252">A1657</f>
        <v>43770</v>
      </c>
      <c r="E1657" s="19"/>
      <c r="F1657" s="19">
        <v>47610.07</v>
      </c>
      <c r="G1657" s="19">
        <f>G1656-E1657+F1657</f>
        <v>159442.87999999986</v>
      </c>
    </row>
    <row r="1658" spans="1:7" ht="33.75" x14ac:dyDescent="0.2">
      <c r="A1658" s="16">
        <v>43770</v>
      </c>
      <c r="B1658" s="16"/>
      <c r="C1658" s="18" t="s">
        <v>1351</v>
      </c>
      <c r="D1658" s="16">
        <f t="shared" si="252"/>
        <v>43770</v>
      </c>
      <c r="E1658" s="19"/>
      <c r="F1658" s="19">
        <v>3222.76</v>
      </c>
      <c r="G1658" s="19">
        <f t="shared" ref="G1658:G1721" si="253">G1657-E1658+F1658</f>
        <v>162665.63999999987</v>
      </c>
    </row>
    <row r="1659" spans="1:7" ht="33.75" x14ac:dyDescent="0.2">
      <c r="A1659" s="16">
        <v>43770</v>
      </c>
      <c r="B1659" s="16"/>
      <c r="C1659" s="18" t="s">
        <v>1352</v>
      </c>
      <c r="D1659" s="16">
        <f t="shared" si="252"/>
        <v>43770</v>
      </c>
      <c r="E1659" s="19"/>
      <c r="F1659" s="19">
        <v>3827.41</v>
      </c>
      <c r="G1659" s="19">
        <f t="shared" si="253"/>
        <v>166493.04999999987</v>
      </c>
    </row>
    <row r="1660" spans="1:7" ht="45" x14ac:dyDescent="0.2">
      <c r="A1660" s="16">
        <v>43770</v>
      </c>
      <c r="B1660" s="16"/>
      <c r="C1660" s="18" t="s">
        <v>1353</v>
      </c>
      <c r="D1660" s="16">
        <f t="shared" si="252"/>
        <v>43770</v>
      </c>
      <c r="E1660" s="19">
        <v>17734.78</v>
      </c>
      <c r="F1660" s="19"/>
      <c r="G1660" s="19">
        <f t="shared" si="253"/>
        <v>148758.26999999987</v>
      </c>
    </row>
    <row r="1661" spans="1:7" ht="45" x14ac:dyDescent="0.2">
      <c r="A1661" s="16">
        <v>43770</v>
      </c>
      <c r="B1661" s="16"/>
      <c r="C1661" s="18" t="s">
        <v>1354</v>
      </c>
      <c r="D1661" s="16">
        <f t="shared" si="252"/>
        <v>43770</v>
      </c>
      <c r="E1661" s="19">
        <v>118</v>
      </c>
      <c r="F1661" s="19"/>
      <c r="G1661" s="19">
        <f t="shared" si="253"/>
        <v>148640.26999999987</v>
      </c>
    </row>
    <row r="1662" spans="1:7" ht="22.5" x14ac:dyDescent="0.2">
      <c r="A1662" s="16">
        <v>43770</v>
      </c>
      <c r="B1662" s="16"/>
      <c r="C1662" s="18" t="s">
        <v>1355</v>
      </c>
      <c r="D1662" s="16">
        <f t="shared" si="252"/>
        <v>43770</v>
      </c>
      <c r="E1662" s="19">
        <v>20000</v>
      </c>
      <c r="F1662" s="19"/>
      <c r="G1662" s="19">
        <f t="shared" si="253"/>
        <v>128640.26999999987</v>
      </c>
    </row>
    <row r="1663" spans="1:7" ht="45" x14ac:dyDescent="0.2">
      <c r="A1663" s="16">
        <v>43770</v>
      </c>
      <c r="B1663" s="16"/>
      <c r="C1663" s="18" t="s">
        <v>1356</v>
      </c>
      <c r="D1663" s="16">
        <f t="shared" si="252"/>
        <v>43770</v>
      </c>
      <c r="E1663" s="19">
        <v>132</v>
      </c>
      <c r="F1663" s="19"/>
      <c r="G1663" s="19">
        <f t="shared" si="253"/>
        <v>128508.26999999987</v>
      </c>
    </row>
    <row r="1664" spans="1:7" ht="22.5" x14ac:dyDescent="0.2">
      <c r="A1664" s="16">
        <v>43770</v>
      </c>
      <c r="B1664" s="16"/>
      <c r="C1664" s="18" t="s">
        <v>1357</v>
      </c>
      <c r="D1664" s="16">
        <f t="shared" si="252"/>
        <v>43770</v>
      </c>
      <c r="E1664" s="19">
        <v>20000</v>
      </c>
      <c r="F1664" s="19"/>
      <c r="G1664" s="19">
        <f t="shared" si="253"/>
        <v>108508.26999999987</v>
      </c>
    </row>
    <row r="1665" spans="1:7" ht="45" x14ac:dyDescent="0.2">
      <c r="A1665" s="16">
        <v>43770</v>
      </c>
      <c r="B1665" s="16"/>
      <c r="C1665" s="18" t="s">
        <v>1358</v>
      </c>
      <c r="D1665" s="16">
        <f t="shared" si="252"/>
        <v>43770</v>
      </c>
      <c r="E1665" s="19">
        <v>129</v>
      </c>
      <c r="F1665" s="19"/>
      <c r="G1665" s="19">
        <f t="shared" si="253"/>
        <v>108379.26999999987</v>
      </c>
    </row>
    <row r="1666" spans="1:7" ht="33.75" x14ac:dyDescent="0.2">
      <c r="A1666" s="16">
        <v>43773</v>
      </c>
      <c r="B1666" s="16"/>
      <c r="C1666" s="18" t="s">
        <v>1359</v>
      </c>
      <c r="D1666" s="16">
        <f t="shared" si="252"/>
        <v>43773</v>
      </c>
      <c r="E1666" s="19">
        <v>1813.42</v>
      </c>
      <c r="F1666" s="19"/>
      <c r="G1666" s="19">
        <f t="shared" si="253"/>
        <v>106565.84999999987</v>
      </c>
    </row>
    <row r="1667" spans="1:7" ht="45" x14ac:dyDescent="0.2">
      <c r="A1667" s="16">
        <v>43773</v>
      </c>
      <c r="B1667" s="16"/>
      <c r="C1667" s="18" t="s">
        <v>1360</v>
      </c>
      <c r="D1667" s="16">
        <f t="shared" si="252"/>
        <v>43773</v>
      </c>
      <c r="E1667" s="19">
        <v>80</v>
      </c>
      <c r="F1667" s="19"/>
      <c r="G1667" s="19">
        <f t="shared" si="253"/>
        <v>106485.84999999987</v>
      </c>
    </row>
    <row r="1668" spans="1:7" ht="33.75" x14ac:dyDescent="0.2">
      <c r="A1668" s="16">
        <v>43773</v>
      </c>
      <c r="B1668" s="16"/>
      <c r="C1668" s="18" t="s">
        <v>1361</v>
      </c>
      <c r="D1668" s="16">
        <f t="shared" si="252"/>
        <v>43773</v>
      </c>
      <c r="E1668" s="19">
        <v>1784.35</v>
      </c>
      <c r="F1668" s="19"/>
      <c r="G1668" s="19">
        <f t="shared" si="253"/>
        <v>104701.49999999987</v>
      </c>
    </row>
    <row r="1669" spans="1:7" ht="45" x14ac:dyDescent="0.2">
      <c r="A1669" s="16">
        <v>43773</v>
      </c>
      <c r="B1669" s="16"/>
      <c r="C1669" s="18" t="s">
        <v>1362</v>
      </c>
      <c r="D1669" s="16">
        <f t="shared" si="252"/>
        <v>43773</v>
      </c>
      <c r="E1669" s="19">
        <v>80</v>
      </c>
      <c r="F1669" s="19"/>
      <c r="G1669" s="19">
        <f t="shared" si="253"/>
        <v>104621.49999999987</v>
      </c>
    </row>
    <row r="1670" spans="1:7" ht="33.75" x14ac:dyDescent="0.2">
      <c r="A1670" s="16">
        <v>43773</v>
      </c>
      <c r="B1670" s="16"/>
      <c r="C1670" s="17" t="s">
        <v>1363</v>
      </c>
      <c r="D1670" s="16">
        <f t="shared" si="252"/>
        <v>43773</v>
      </c>
      <c r="E1670" s="19"/>
      <c r="F1670" s="19">
        <v>5180.92</v>
      </c>
      <c r="G1670" s="19">
        <f t="shared" si="253"/>
        <v>109802.41999999987</v>
      </c>
    </row>
    <row r="1671" spans="1:7" ht="22.5" x14ac:dyDescent="0.2">
      <c r="A1671" s="16">
        <v>43773</v>
      </c>
      <c r="B1671" s="16"/>
      <c r="C1671" s="17" t="s">
        <v>1364</v>
      </c>
      <c r="D1671" s="16">
        <f t="shared" si="252"/>
        <v>43773</v>
      </c>
      <c r="E1671" s="19"/>
      <c r="F1671" s="19">
        <v>10311.209999999999</v>
      </c>
      <c r="G1671" s="19">
        <f t="shared" si="253"/>
        <v>120113.62999999986</v>
      </c>
    </row>
    <row r="1672" spans="1:7" ht="33.75" x14ac:dyDescent="0.2">
      <c r="A1672" s="16">
        <v>43774</v>
      </c>
      <c r="B1672" s="16"/>
      <c r="C1672" s="18" t="s">
        <v>1365</v>
      </c>
      <c r="D1672" s="16">
        <f t="shared" si="252"/>
        <v>43774</v>
      </c>
      <c r="E1672" s="19"/>
      <c r="F1672" s="19">
        <v>16942.37</v>
      </c>
      <c r="G1672" s="19">
        <f t="shared" si="253"/>
        <v>137055.99999999985</v>
      </c>
    </row>
    <row r="1673" spans="1:7" ht="22.5" x14ac:dyDescent="0.2">
      <c r="A1673" s="16">
        <v>43774</v>
      </c>
      <c r="B1673" s="16"/>
      <c r="C1673" s="18" t="s">
        <v>1366</v>
      </c>
      <c r="D1673" s="16">
        <f t="shared" si="252"/>
        <v>43774</v>
      </c>
      <c r="E1673" s="19">
        <v>24050.71</v>
      </c>
      <c r="F1673" s="19"/>
      <c r="G1673" s="19">
        <f t="shared" si="253"/>
        <v>113005.28999999986</v>
      </c>
    </row>
    <row r="1674" spans="1:7" ht="45" x14ac:dyDescent="0.2">
      <c r="A1674" s="16">
        <v>43774</v>
      </c>
      <c r="B1674" s="16"/>
      <c r="C1674" s="18" t="s">
        <v>1367</v>
      </c>
      <c r="D1674" s="16">
        <f t="shared" si="252"/>
        <v>43774</v>
      </c>
      <c r="E1674" s="19">
        <v>133</v>
      </c>
      <c r="F1674" s="19"/>
      <c r="G1674" s="19">
        <f t="shared" si="253"/>
        <v>112872.28999999986</v>
      </c>
    </row>
    <row r="1675" spans="1:7" ht="33.75" x14ac:dyDescent="0.2">
      <c r="A1675" s="16">
        <v>43774</v>
      </c>
      <c r="B1675" s="16"/>
      <c r="C1675" s="18" t="s">
        <v>1368</v>
      </c>
      <c r="D1675" s="16">
        <f t="shared" si="252"/>
        <v>43774</v>
      </c>
      <c r="E1675" s="19"/>
      <c r="F1675" s="19">
        <v>7495.04</v>
      </c>
      <c r="G1675" s="19">
        <f t="shared" si="253"/>
        <v>120367.32999999986</v>
      </c>
    </row>
    <row r="1676" spans="1:7" ht="33.75" x14ac:dyDescent="0.2">
      <c r="A1676" s="16">
        <v>43775</v>
      </c>
      <c r="B1676" s="16"/>
      <c r="C1676" s="18" t="s">
        <v>1369</v>
      </c>
      <c r="D1676" s="16">
        <f t="shared" si="252"/>
        <v>43775</v>
      </c>
      <c r="E1676" s="19"/>
      <c r="F1676" s="19">
        <v>8706.4699999999993</v>
      </c>
      <c r="G1676" s="19">
        <f t="shared" si="253"/>
        <v>129073.79999999986</v>
      </c>
    </row>
    <row r="1677" spans="1:7" ht="33.75" x14ac:dyDescent="0.2">
      <c r="A1677" s="16">
        <v>43775</v>
      </c>
      <c r="B1677" s="16"/>
      <c r="C1677" s="18" t="s">
        <v>1370</v>
      </c>
      <c r="D1677" s="16">
        <f t="shared" si="252"/>
        <v>43775</v>
      </c>
      <c r="E1677" s="19"/>
      <c r="F1677" s="19">
        <v>3380.13</v>
      </c>
      <c r="G1677" s="19">
        <f t="shared" si="253"/>
        <v>132453.92999999985</v>
      </c>
    </row>
    <row r="1678" spans="1:7" ht="33.75" x14ac:dyDescent="0.2">
      <c r="A1678" s="16">
        <v>43775</v>
      </c>
      <c r="B1678" s="16"/>
      <c r="C1678" s="18" t="s">
        <v>1371</v>
      </c>
      <c r="D1678" s="16">
        <f t="shared" si="252"/>
        <v>43775</v>
      </c>
      <c r="E1678" s="19"/>
      <c r="F1678" s="19">
        <v>1988.5</v>
      </c>
      <c r="G1678" s="19">
        <f t="shared" si="253"/>
        <v>134442.42999999985</v>
      </c>
    </row>
    <row r="1679" spans="1:7" ht="33.75" x14ac:dyDescent="0.2">
      <c r="A1679" s="16">
        <v>43775</v>
      </c>
      <c r="B1679" s="16"/>
      <c r="C1679" s="18" t="s">
        <v>1372</v>
      </c>
      <c r="D1679" s="16">
        <f t="shared" si="252"/>
        <v>43775</v>
      </c>
      <c r="E1679" s="19">
        <v>6000</v>
      </c>
      <c r="F1679" s="19"/>
      <c r="G1679" s="19">
        <f t="shared" si="253"/>
        <v>128442.42999999985</v>
      </c>
    </row>
    <row r="1680" spans="1:7" ht="45" x14ac:dyDescent="0.2">
      <c r="A1680" s="16">
        <v>43775</v>
      </c>
      <c r="B1680" s="16"/>
      <c r="C1680" s="18" t="s">
        <v>1373</v>
      </c>
      <c r="D1680" s="16">
        <f t="shared" si="252"/>
        <v>43775</v>
      </c>
      <c r="E1680" s="19">
        <v>80</v>
      </c>
      <c r="F1680" s="19"/>
      <c r="G1680" s="19">
        <f t="shared" si="253"/>
        <v>128362.42999999985</v>
      </c>
    </row>
    <row r="1681" spans="1:7" ht="33.75" x14ac:dyDescent="0.2">
      <c r="A1681" s="16">
        <v>43775</v>
      </c>
      <c r="B1681" s="16"/>
      <c r="C1681" s="18" t="s">
        <v>1374</v>
      </c>
      <c r="D1681" s="16">
        <f t="shared" si="252"/>
        <v>43775</v>
      </c>
      <c r="E1681" s="19">
        <v>3009</v>
      </c>
      <c r="F1681" s="19"/>
      <c r="G1681" s="19">
        <f t="shared" si="253"/>
        <v>125353.42999999985</v>
      </c>
    </row>
    <row r="1682" spans="1:7" ht="45" x14ac:dyDescent="0.2">
      <c r="A1682" s="16">
        <v>43775</v>
      </c>
      <c r="B1682" s="16"/>
      <c r="C1682" s="18" t="s">
        <v>1375</v>
      </c>
      <c r="D1682" s="16">
        <f t="shared" si="252"/>
        <v>43775</v>
      </c>
      <c r="E1682" s="19">
        <v>80</v>
      </c>
      <c r="F1682" s="19"/>
      <c r="G1682" s="19">
        <f t="shared" si="253"/>
        <v>125273.42999999985</v>
      </c>
    </row>
    <row r="1683" spans="1:7" ht="33.75" x14ac:dyDescent="0.2">
      <c r="A1683" s="16">
        <v>43777</v>
      </c>
      <c r="B1683" s="16"/>
      <c r="C1683" s="18" t="s">
        <v>1376</v>
      </c>
      <c r="D1683" s="16">
        <f t="shared" si="252"/>
        <v>43777</v>
      </c>
      <c r="E1683" s="19"/>
      <c r="F1683" s="19">
        <v>2305.2800000000002</v>
      </c>
      <c r="G1683" s="19">
        <f t="shared" si="253"/>
        <v>127578.70999999985</v>
      </c>
    </row>
    <row r="1684" spans="1:7" ht="33.75" x14ac:dyDescent="0.2">
      <c r="A1684" s="16">
        <v>43777</v>
      </c>
      <c r="B1684" s="16"/>
      <c r="C1684" s="18" t="s">
        <v>1377</v>
      </c>
      <c r="D1684" s="16">
        <f t="shared" si="252"/>
        <v>43777</v>
      </c>
      <c r="E1684" s="19"/>
      <c r="F1684" s="19">
        <v>27878.28</v>
      </c>
      <c r="G1684" s="19">
        <f t="shared" si="253"/>
        <v>155456.98999999985</v>
      </c>
    </row>
    <row r="1685" spans="1:7" ht="33.75" x14ac:dyDescent="0.2">
      <c r="A1685" s="16">
        <v>43777</v>
      </c>
      <c r="B1685" s="16"/>
      <c r="C1685" s="18" t="s">
        <v>1378</v>
      </c>
      <c r="D1685" s="16">
        <f t="shared" si="252"/>
        <v>43777</v>
      </c>
      <c r="E1685" s="19"/>
      <c r="F1685" s="19">
        <v>3868.17</v>
      </c>
      <c r="G1685" s="19">
        <f t="shared" si="253"/>
        <v>159325.15999999986</v>
      </c>
    </row>
    <row r="1686" spans="1:7" ht="22.5" x14ac:dyDescent="0.2">
      <c r="A1686" s="16">
        <v>43777</v>
      </c>
      <c r="B1686" s="16"/>
      <c r="C1686" s="18" t="s">
        <v>1379</v>
      </c>
      <c r="D1686" s="16">
        <f t="shared" si="252"/>
        <v>43777</v>
      </c>
      <c r="E1686" s="19">
        <v>30000</v>
      </c>
      <c r="F1686" s="19"/>
      <c r="G1686" s="19">
        <f t="shared" si="253"/>
        <v>129325.15999999986</v>
      </c>
    </row>
    <row r="1687" spans="1:7" ht="45" x14ac:dyDescent="0.2">
      <c r="A1687" s="16">
        <v>43777</v>
      </c>
      <c r="B1687" s="16"/>
      <c r="C1687" s="18" t="s">
        <v>1380</v>
      </c>
      <c r="D1687" s="16">
        <f t="shared" si="252"/>
        <v>43777</v>
      </c>
      <c r="E1687" s="19">
        <v>138</v>
      </c>
      <c r="F1687" s="19"/>
      <c r="G1687" s="19">
        <f t="shared" si="253"/>
        <v>129187.15999999986</v>
      </c>
    </row>
    <row r="1688" spans="1:7" ht="33.75" x14ac:dyDescent="0.2">
      <c r="A1688" s="16">
        <v>43780</v>
      </c>
      <c r="B1688" s="16"/>
      <c r="C1688" s="18" t="s">
        <v>1381</v>
      </c>
      <c r="D1688" s="16">
        <f t="shared" si="252"/>
        <v>43780</v>
      </c>
      <c r="E1688" s="19"/>
      <c r="F1688" s="19">
        <v>8980.0300000000007</v>
      </c>
      <c r="G1688" s="19">
        <f t="shared" si="253"/>
        <v>138167.18999999986</v>
      </c>
    </row>
    <row r="1689" spans="1:7" ht="33.75" x14ac:dyDescent="0.2">
      <c r="A1689" s="16">
        <v>43780</v>
      </c>
      <c r="B1689" s="16"/>
      <c r="C1689" s="18" t="s">
        <v>1382</v>
      </c>
      <c r="D1689" s="16">
        <f t="shared" si="252"/>
        <v>43780</v>
      </c>
      <c r="E1689" s="19"/>
      <c r="F1689" s="19">
        <v>5927.33</v>
      </c>
      <c r="G1689" s="19">
        <f t="shared" si="253"/>
        <v>144094.51999999984</v>
      </c>
    </row>
    <row r="1690" spans="1:7" ht="33.75" x14ac:dyDescent="0.2">
      <c r="A1690" s="16">
        <v>43780</v>
      </c>
      <c r="B1690" s="16"/>
      <c r="C1690" s="18" t="s">
        <v>1383</v>
      </c>
      <c r="D1690" s="16">
        <f t="shared" si="252"/>
        <v>43780</v>
      </c>
      <c r="E1690" s="19"/>
      <c r="F1690" s="19">
        <v>3714.47</v>
      </c>
      <c r="G1690" s="19">
        <f t="shared" si="253"/>
        <v>147808.98999999985</v>
      </c>
    </row>
    <row r="1691" spans="1:7" ht="22.5" x14ac:dyDescent="0.2">
      <c r="A1691" s="16">
        <v>43780</v>
      </c>
      <c r="B1691" s="16"/>
      <c r="C1691" s="18" t="s">
        <v>1384</v>
      </c>
      <c r="D1691" s="16">
        <f t="shared" si="252"/>
        <v>43780</v>
      </c>
      <c r="E1691" s="19"/>
      <c r="F1691" s="19">
        <v>2513.3000000000002</v>
      </c>
      <c r="G1691" s="19">
        <f t="shared" si="253"/>
        <v>150322.28999999983</v>
      </c>
    </row>
    <row r="1692" spans="1:7" ht="33.75" x14ac:dyDescent="0.2">
      <c r="A1692" s="16">
        <v>43781</v>
      </c>
      <c r="B1692" s="16"/>
      <c r="C1692" s="18" t="s">
        <v>1385</v>
      </c>
      <c r="D1692" s="16">
        <f t="shared" si="252"/>
        <v>43781</v>
      </c>
      <c r="E1692" s="19"/>
      <c r="F1692" s="19">
        <v>3879.82</v>
      </c>
      <c r="G1692" s="19">
        <f t="shared" si="253"/>
        <v>154202.10999999984</v>
      </c>
    </row>
    <row r="1693" spans="1:7" ht="22.5" x14ac:dyDescent="0.2">
      <c r="A1693" s="16">
        <v>43781</v>
      </c>
      <c r="B1693" s="16"/>
      <c r="C1693" s="17" t="s">
        <v>1386</v>
      </c>
      <c r="D1693" s="16">
        <f t="shared" si="252"/>
        <v>43781</v>
      </c>
      <c r="E1693" s="19"/>
      <c r="F1693" s="19">
        <v>1880.51</v>
      </c>
      <c r="G1693" s="19">
        <f t="shared" si="253"/>
        <v>156082.61999999985</v>
      </c>
    </row>
    <row r="1694" spans="1:7" ht="22.5" x14ac:dyDescent="0.2">
      <c r="A1694" s="16">
        <v>43781</v>
      </c>
      <c r="B1694" s="16"/>
      <c r="C1694" s="17" t="s">
        <v>1387</v>
      </c>
      <c r="D1694" s="16">
        <f t="shared" si="252"/>
        <v>43781</v>
      </c>
      <c r="E1694" s="19"/>
      <c r="F1694" s="19">
        <v>1702.98</v>
      </c>
      <c r="G1694" s="19">
        <f t="shared" si="253"/>
        <v>157785.59999999986</v>
      </c>
    </row>
    <row r="1695" spans="1:7" ht="33.75" x14ac:dyDescent="0.2">
      <c r="A1695" s="16">
        <v>43781</v>
      </c>
      <c r="B1695" s="16"/>
      <c r="C1695" s="18" t="s">
        <v>1388</v>
      </c>
      <c r="D1695" s="16">
        <f t="shared" si="252"/>
        <v>43781</v>
      </c>
      <c r="E1695" s="19"/>
      <c r="F1695" s="19">
        <v>537.14</v>
      </c>
      <c r="G1695" s="19">
        <f t="shared" si="253"/>
        <v>158322.73999999987</v>
      </c>
    </row>
    <row r="1696" spans="1:7" ht="33.75" x14ac:dyDescent="0.2">
      <c r="A1696" s="16">
        <v>43782</v>
      </c>
      <c r="B1696" s="16"/>
      <c r="C1696" s="18" t="s">
        <v>1389</v>
      </c>
      <c r="D1696" s="16">
        <f t="shared" si="252"/>
        <v>43782</v>
      </c>
      <c r="E1696" s="19"/>
      <c r="F1696" s="19">
        <v>370.61</v>
      </c>
      <c r="G1696" s="19">
        <f t="shared" si="253"/>
        <v>158693.34999999986</v>
      </c>
    </row>
    <row r="1697" spans="1:7" ht="33.75" x14ac:dyDescent="0.2">
      <c r="A1697" s="16">
        <v>43783</v>
      </c>
      <c r="B1697" s="16"/>
      <c r="C1697" s="18" t="s">
        <v>1390</v>
      </c>
      <c r="D1697" s="16">
        <f t="shared" si="252"/>
        <v>43783</v>
      </c>
      <c r="E1697" s="19"/>
      <c r="F1697" s="19">
        <v>1988.5</v>
      </c>
      <c r="G1697" s="19">
        <f t="shared" si="253"/>
        <v>160681.84999999986</v>
      </c>
    </row>
    <row r="1698" spans="1:7" ht="33.75" x14ac:dyDescent="0.2">
      <c r="A1698" s="16">
        <v>43783</v>
      </c>
      <c r="B1698" s="16"/>
      <c r="C1698" s="18" t="s">
        <v>1391</v>
      </c>
      <c r="D1698" s="16">
        <f t="shared" si="252"/>
        <v>43783</v>
      </c>
      <c r="E1698" s="19"/>
      <c r="F1698" s="19">
        <v>3875.39</v>
      </c>
      <c r="G1698" s="19">
        <f t="shared" si="253"/>
        <v>164557.23999999987</v>
      </c>
    </row>
    <row r="1699" spans="1:7" ht="22.5" x14ac:dyDescent="0.2">
      <c r="A1699" s="16">
        <v>43783</v>
      </c>
      <c r="B1699" s="16"/>
      <c r="C1699" s="18" t="s">
        <v>1392</v>
      </c>
      <c r="D1699" s="16">
        <f t="shared" si="252"/>
        <v>43783</v>
      </c>
      <c r="E1699" s="19"/>
      <c r="F1699" s="19">
        <v>3017.95</v>
      </c>
      <c r="G1699" s="19">
        <f t="shared" si="253"/>
        <v>167575.18999999989</v>
      </c>
    </row>
    <row r="1700" spans="1:7" ht="33.75" x14ac:dyDescent="0.2">
      <c r="A1700" s="16">
        <v>43784</v>
      </c>
      <c r="B1700" s="16"/>
      <c r="C1700" s="18" t="s">
        <v>1393</v>
      </c>
      <c r="D1700" s="16">
        <f t="shared" si="252"/>
        <v>43784</v>
      </c>
      <c r="E1700" s="19"/>
      <c r="F1700" s="19">
        <v>6997.38</v>
      </c>
      <c r="G1700" s="19">
        <f t="shared" si="253"/>
        <v>174572.56999999989</v>
      </c>
    </row>
    <row r="1701" spans="1:7" ht="33.75" x14ac:dyDescent="0.2">
      <c r="A1701" s="16">
        <v>43784</v>
      </c>
      <c r="B1701" s="16"/>
      <c r="C1701" s="18" t="s">
        <v>1394</v>
      </c>
      <c r="D1701" s="16">
        <f t="shared" si="252"/>
        <v>43784</v>
      </c>
      <c r="E1701" s="19"/>
      <c r="F1701" s="19">
        <v>1741.53</v>
      </c>
      <c r="G1701" s="19">
        <f t="shared" si="253"/>
        <v>176314.09999999989</v>
      </c>
    </row>
    <row r="1702" spans="1:7" ht="33.75" x14ac:dyDescent="0.2">
      <c r="A1702" s="16">
        <v>43784</v>
      </c>
      <c r="B1702" s="16"/>
      <c r="C1702" s="18" t="s">
        <v>1395</v>
      </c>
      <c r="D1702" s="16">
        <f t="shared" si="252"/>
        <v>43784</v>
      </c>
      <c r="E1702" s="19"/>
      <c r="F1702" s="19">
        <v>4194.6400000000003</v>
      </c>
      <c r="G1702" s="19">
        <f t="shared" si="253"/>
        <v>180508.7399999999</v>
      </c>
    </row>
    <row r="1703" spans="1:7" ht="33.75" x14ac:dyDescent="0.2">
      <c r="A1703" s="16">
        <v>43784</v>
      </c>
      <c r="B1703" s="16"/>
      <c r="C1703" s="18" t="s">
        <v>1396</v>
      </c>
      <c r="D1703" s="16">
        <f t="shared" si="252"/>
        <v>43784</v>
      </c>
      <c r="E1703" s="19"/>
      <c r="F1703" s="19">
        <v>7305.76</v>
      </c>
      <c r="G1703" s="19">
        <f t="shared" si="253"/>
        <v>187814.49999999991</v>
      </c>
    </row>
    <row r="1704" spans="1:7" ht="22.5" x14ac:dyDescent="0.2">
      <c r="A1704" s="16">
        <v>43784</v>
      </c>
      <c r="B1704" s="16"/>
      <c r="C1704" s="18" t="s">
        <v>1397</v>
      </c>
      <c r="D1704" s="16">
        <f t="shared" si="252"/>
        <v>43784</v>
      </c>
      <c r="E1704" s="19"/>
      <c r="F1704" s="19">
        <v>1386.9</v>
      </c>
      <c r="G1704" s="19">
        <f t="shared" si="253"/>
        <v>189201.39999999991</v>
      </c>
    </row>
    <row r="1705" spans="1:7" ht="22.5" x14ac:dyDescent="0.2">
      <c r="A1705" s="16">
        <v>43784</v>
      </c>
      <c r="B1705" s="16"/>
      <c r="C1705" s="18" t="s">
        <v>1398</v>
      </c>
      <c r="D1705" s="16">
        <f t="shared" si="252"/>
        <v>43784</v>
      </c>
      <c r="E1705" s="19">
        <v>20000</v>
      </c>
      <c r="F1705" s="19"/>
      <c r="G1705" s="19">
        <f t="shared" si="253"/>
        <v>169201.39999999991</v>
      </c>
    </row>
    <row r="1706" spans="1:7" ht="45" x14ac:dyDescent="0.2">
      <c r="A1706" s="16">
        <v>43784</v>
      </c>
      <c r="B1706" s="16"/>
      <c r="C1706" s="18" t="s">
        <v>1399</v>
      </c>
      <c r="D1706" s="16">
        <f t="shared" si="252"/>
        <v>43784</v>
      </c>
      <c r="E1706" s="19">
        <v>129</v>
      </c>
      <c r="F1706" s="19"/>
      <c r="G1706" s="19">
        <f t="shared" si="253"/>
        <v>169072.39999999991</v>
      </c>
    </row>
    <row r="1707" spans="1:7" ht="22.5" x14ac:dyDescent="0.2">
      <c r="A1707" s="16">
        <v>43784</v>
      </c>
      <c r="B1707" s="16"/>
      <c r="C1707" s="17" t="s">
        <v>1400</v>
      </c>
      <c r="D1707" s="16">
        <f t="shared" si="252"/>
        <v>43784</v>
      </c>
      <c r="E1707" s="20">
        <v>15000</v>
      </c>
      <c r="F1707" s="19"/>
      <c r="G1707" s="19">
        <f t="shared" si="253"/>
        <v>154072.39999999991</v>
      </c>
    </row>
    <row r="1708" spans="1:7" ht="45" x14ac:dyDescent="0.2">
      <c r="A1708" s="16">
        <v>43784</v>
      </c>
      <c r="B1708" s="16"/>
      <c r="C1708" s="17" t="s">
        <v>1401</v>
      </c>
      <c r="D1708" s="16">
        <f t="shared" si="252"/>
        <v>43784</v>
      </c>
      <c r="E1708" s="20">
        <v>132</v>
      </c>
      <c r="F1708" s="19"/>
      <c r="G1708" s="19">
        <f t="shared" si="253"/>
        <v>153940.39999999991</v>
      </c>
    </row>
    <row r="1709" spans="1:7" ht="33.75" x14ac:dyDescent="0.2">
      <c r="A1709" s="16">
        <v>43787</v>
      </c>
      <c r="B1709" s="16"/>
      <c r="C1709" s="18" t="s">
        <v>1402</v>
      </c>
      <c r="D1709" s="16">
        <f t="shared" si="252"/>
        <v>43787</v>
      </c>
      <c r="E1709" s="19"/>
      <c r="F1709" s="19">
        <v>1974.35</v>
      </c>
      <c r="G1709" s="19">
        <f t="shared" si="253"/>
        <v>155914.74999999991</v>
      </c>
    </row>
    <row r="1710" spans="1:7" ht="33.75" x14ac:dyDescent="0.2">
      <c r="A1710" s="16">
        <v>43787</v>
      </c>
      <c r="B1710" s="16"/>
      <c r="C1710" s="18" t="s">
        <v>1403</v>
      </c>
      <c r="D1710" s="16">
        <f t="shared" si="252"/>
        <v>43787</v>
      </c>
      <c r="E1710" s="19"/>
      <c r="F1710" s="19">
        <v>2547.62</v>
      </c>
      <c r="G1710" s="19">
        <f t="shared" si="253"/>
        <v>158462.36999999991</v>
      </c>
    </row>
    <row r="1711" spans="1:7" ht="33.75" x14ac:dyDescent="0.2">
      <c r="A1711" s="16">
        <v>43788</v>
      </c>
      <c r="B1711" s="16"/>
      <c r="C1711" s="18" t="s">
        <v>1404</v>
      </c>
      <c r="D1711" s="16">
        <f t="shared" si="252"/>
        <v>43788</v>
      </c>
      <c r="E1711" s="19"/>
      <c r="F1711" s="19">
        <v>11073.14</v>
      </c>
      <c r="G1711" s="19">
        <f t="shared" si="253"/>
        <v>169535.50999999989</v>
      </c>
    </row>
    <row r="1712" spans="1:7" ht="33.75" x14ac:dyDescent="0.2">
      <c r="A1712" s="16">
        <v>43788</v>
      </c>
      <c r="B1712" s="16"/>
      <c r="C1712" s="18" t="s">
        <v>1405</v>
      </c>
      <c r="D1712" s="16">
        <f t="shared" si="252"/>
        <v>43788</v>
      </c>
      <c r="E1712" s="19"/>
      <c r="F1712" s="19">
        <v>3466.33</v>
      </c>
      <c r="G1712" s="19">
        <f t="shared" si="253"/>
        <v>173001.83999999988</v>
      </c>
    </row>
    <row r="1713" spans="1:7" ht="33.75" x14ac:dyDescent="0.2">
      <c r="A1713" s="16">
        <v>43788</v>
      </c>
      <c r="B1713" s="16"/>
      <c r="C1713" s="17" t="s">
        <v>1406</v>
      </c>
      <c r="D1713" s="16">
        <f t="shared" si="252"/>
        <v>43788</v>
      </c>
      <c r="E1713" s="19">
        <v>173.8</v>
      </c>
      <c r="F1713" s="19"/>
      <c r="G1713" s="19">
        <f t="shared" si="253"/>
        <v>172828.03999999989</v>
      </c>
    </row>
    <row r="1714" spans="1:7" ht="45" x14ac:dyDescent="0.2">
      <c r="A1714" s="16">
        <v>43788</v>
      </c>
      <c r="B1714" s="16"/>
      <c r="C1714" s="18" t="s">
        <v>1407</v>
      </c>
      <c r="D1714" s="16">
        <f t="shared" si="252"/>
        <v>43788</v>
      </c>
      <c r="E1714" s="19">
        <v>80</v>
      </c>
      <c r="F1714" s="19"/>
      <c r="G1714" s="19">
        <f t="shared" si="253"/>
        <v>172748.03999999989</v>
      </c>
    </row>
    <row r="1715" spans="1:7" ht="22.5" x14ac:dyDescent="0.2">
      <c r="A1715" s="16">
        <v>43788</v>
      </c>
      <c r="B1715" s="16"/>
      <c r="C1715" s="18" t="s">
        <v>1408</v>
      </c>
      <c r="D1715" s="16">
        <f t="shared" si="252"/>
        <v>43788</v>
      </c>
      <c r="E1715" s="19">
        <v>30000</v>
      </c>
      <c r="F1715" s="19"/>
      <c r="G1715" s="19">
        <f t="shared" si="253"/>
        <v>142748.03999999989</v>
      </c>
    </row>
    <row r="1716" spans="1:7" ht="45" x14ac:dyDescent="0.2">
      <c r="A1716" s="16">
        <v>43788</v>
      </c>
      <c r="B1716" s="16"/>
      <c r="C1716" s="18" t="s">
        <v>1409</v>
      </c>
      <c r="D1716" s="16">
        <f t="shared" si="252"/>
        <v>43788</v>
      </c>
      <c r="E1716" s="19">
        <v>138</v>
      </c>
      <c r="F1716" s="19"/>
      <c r="G1716" s="19">
        <f t="shared" si="253"/>
        <v>142610.03999999989</v>
      </c>
    </row>
    <row r="1717" spans="1:7" ht="22.5" x14ac:dyDescent="0.2">
      <c r="A1717" s="16">
        <v>43788</v>
      </c>
      <c r="B1717" s="16"/>
      <c r="C1717" s="17" t="s">
        <v>1410</v>
      </c>
      <c r="D1717" s="16">
        <f t="shared" si="252"/>
        <v>43788</v>
      </c>
      <c r="E1717" s="19"/>
      <c r="F1717" s="19">
        <v>262.5</v>
      </c>
      <c r="G1717" s="19">
        <f t="shared" si="253"/>
        <v>142872.53999999989</v>
      </c>
    </row>
    <row r="1718" spans="1:7" ht="45" x14ac:dyDescent="0.2">
      <c r="A1718" s="16">
        <v>43789</v>
      </c>
      <c r="B1718" s="16"/>
      <c r="C1718" s="18" t="s">
        <v>1411</v>
      </c>
      <c r="D1718" s="16">
        <f t="shared" si="252"/>
        <v>43789</v>
      </c>
      <c r="E1718" s="19">
        <v>1878.73</v>
      </c>
      <c r="F1718" s="19"/>
      <c r="G1718" s="19">
        <f t="shared" si="253"/>
        <v>140993.80999999988</v>
      </c>
    </row>
    <row r="1719" spans="1:7" ht="45" x14ac:dyDescent="0.2">
      <c r="A1719" s="16">
        <v>43789</v>
      </c>
      <c r="B1719" s="16"/>
      <c r="C1719" s="18" t="s">
        <v>1412</v>
      </c>
      <c r="D1719" s="16">
        <f t="shared" si="252"/>
        <v>43789</v>
      </c>
      <c r="E1719" s="19">
        <v>80</v>
      </c>
      <c r="F1719" s="19"/>
      <c r="G1719" s="19">
        <f t="shared" si="253"/>
        <v>140913.80999999988</v>
      </c>
    </row>
    <row r="1720" spans="1:7" ht="33.75" x14ac:dyDescent="0.2">
      <c r="A1720" s="16">
        <v>43790</v>
      </c>
      <c r="B1720" s="16"/>
      <c r="C1720" s="18" t="s">
        <v>1413</v>
      </c>
      <c r="D1720" s="16">
        <f t="shared" si="252"/>
        <v>43790</v>
      </c>
      <c r="E1720" s="19"/>
      <c r="F1720" s="19">
        <v>2389.87</v>
      </c>
      <c r="G1720" s="19">
        <f t="shared" si="253"/>
        <v>143303.67999999988</v>
      </c>
    </row>
    <row r="1721" spans="1:7" ht="33.75" x14ac:dyDescent="0.2">
      <c r="A1721" s="16">
        <v>43790</v>
      </c>
      <c r="B1721" s="16"/>
      <c r="C1721" s="18" t="s">
        <v>1414</v>
      </c>
      <c r="D1721" s="16">
        <f t="shared" ref="D1721:D1784" si="254">A1721</f>
        <v>43790</v>
      </c>
      <c r="E1721" s="19"/>
      <c r="F1721" s="19">
        <v>8451.3799999999992</v>
      </c>
      <c r="G1721" s="19">
        <f t="shared" si="253"/>
        <v>151755.05999999988</v>
      </c>
    </row>
    <row r="1722" spans="1:7" ht="22.5" x14ac:dyDescent="0.2">
      <c r="A1722" s="16">
        <v>43790</v>
      </c>
      <c r="B1722" s="16"/>
      <c r="C1722" s="18" t="s">
        <v>1415</v>
      </c>
      <c r="D1722" s="16">
        <f t="shared" si="254"/>
        <v>43790</v>
      </c>
      <c r="E1722" s="19"/>
      <c r="F1722" s="19">
        <v>11010.99</v>
      </c>
      <c r="G1722" s="19">
        <f t="shared" ref="G1722:G1785" si="255">G1721-E1722+F1722</f>
        <v>162766.04999999987</v>
      </c>
    </row>
    <row r="1723" spans="1:7" ht="22.5" x14ac:dyDescent="0.2">
      <c r="A1723" s="16">
        <v>43791</v>
      </c>
      <c r="B1723" s="16"/>
      <c r="C1723" s="17" t="s">
        <v>1416</v>
      </c>
      <c r="D1723" s="16">
        <f t="shared" si="254"/>
        <v>43791</v>
      </c>
      <c r="E1723" s="19"/>
      <c r="F1723" s="19">
        <v>1115.5</v>
      </c>
      <c r="G1723" s="19">
        <f t="shared" si="255"/>
        <v>163881.54999999987</v>
      </c>
    </row>
    <row r="1724" spans="1:7" ht="22.5" x14ac:dyDescent="0.2">
      <c r="A1724" s="16">
        <v>43791</v>
      </c>
      <c r="B1724" s="16"/>
      <c r="C1724" s="17" t="s">
        <v>1417</v>
      </c>
      <c r="D1724" s="16">
        <f t="shared" si="254"/>
        <v>43791</v>
      </c>
      <c r="E1724" s="19"/>
      <c r="F1724" s="19">
        <v>1585.79</v>
      </c>
      <c r="G1724" s="19">
        <f t="shared" si="255"/>
        <v>165467.33999999988</v>
      </c>
    </row>
    <row r="1725" spans="1:7" ht="33.75" x14ac:dyDescent="0.2">
      <c r="A1725" s="16">
        <v>43791</v>
      </c>
      <c r="B1725" s="16"/>
      <c r="C1725" s="18" t="s">
        <v>1418</v>
      </c>
      <c r="D1725" s="16">
        <f t="shared" si="254"/>
        <v>43791</v>
      </c>
      <c r="E1725" s="19"/>
      <c r="F1725" s="19">
        <v>9024.73</v>
      </c>
      <c r="G1725" s="19">
        <f t="shared" si="255"/>
        <v>174492.06999999989</v>
      </c>
    </row>
    <row r="1726" spans="1:7" ht="22.5" x14ac:dyDescent="0.2">
      <c r="A1726" s="16">
        <v>43794</v>
      </c>
      <c r="B1726" s="16"/>
      <c r="C1726" s="17" t="s">
        <v>1419</v>
      </c>
      <c r="D1726" s="16">
        <f t="shared" si="254"/>
        <v>43794</v>
      </c>
      <c r="E1726" s="19"/>
      <c r="F1726" s="19">
        <v>536.03</v>
      </c>
      <c r="G1726" s="19">
        <f t="shared" si="255"/>
        <v>175028.09999999989</v>
      </c>
    </row>
    <row r="1727" spans="1:7" ht="33.75" x14ac:dyDescent="0.2">
      <c r="A1727" s="16">
        <v>43795</v>
      </c>
      <c r="B1727" s="16"/>
      <c r="C1727" s="17" t="s">
        <v>1420</v>
      </c>
      <c r="D1727" s="16">
        <f t="shared" si="254"/>
        <v>43795</v>
      </c>
      <c r="E1727" s="19"/>
      <c r="F1727" s="19">
        <v>3004.89</v>
      </c>
      <c r="G1727" s="19">
        <f t="shared" si="255"/>
        <v>178032.9899999999</v>
      </c>
    </row>
    <row r="1728" spans="1:7" ht="33.75" x14ac:dyDescent="0.2">
      <c r="A1728" s="16">
        <v>43795</v>
      </c>
      <c r="B1728" s="16"/>
      <c r="C1728" s="18" t="s">
        <v>1421</v>
      </c>
      <c r="D1728" s="16">
        <f t="shared" si="254"/>
        <v>43795</v>
      </c>
      <c r="E1728" s="19"/>
      <c r="F1728" s="19">
        <v>3437.72</v>
      </c>
      <c r="G1728" s="19">
        <f t="shared" si="255"/>
        <v>181470.7099999999</v>
      </c>
    </row>
    <row r="1729" spans="1:7" ht="33.75" x14ac:dyDescent="0.2">
      <c r="A1729" s="16">
        <v>43795</v>
      </c>
      <c r="B1729" s="16"/>
      <c r="C1729" s="18" t="s">
        <v>1422</v>
      </c>
      <c r="D1729" s="16">
        <f t="shared" si="254"/>
        <v>43795</v>
      </c>
      <c r="E1729" s="19"/>
      <c r="F1729" s="19">
        <v>527.49</v>
      </c>
      <c r="G1729" s="19">
        <f t="shared" si="255"/>
        <v>181998.1999999999</v>
      </c>
    </row>
    <row r="1730" spans="1:7" ht="33.75" x14ac:dyDescent="0.2">
      <c r="A1730" s="16">
        <v>43796</v>
      </c>
      <c r="B1730" s="16"/>
      <c r="C1730" s="18" t="s">
        <v>1423</v>
      </c>
      <c r="D1730" s="16">
        <f t="shared" si="254"/>
        <v>43796</v>
      </c>
      <c r="E1730" s="19"/>
      <c r="F1730" s="19">
        <v>122</v>
      </c>
      <c r="G1730" s="19">
        <f t="shared" si="255"/>
        <v>182120.1999999999</v>
      </c>
    </row>
    <row r="1731" spans="1:7" ht="33.75" x14ac:dyDescent="0.2">
      <c r="A1731" s="16">
        <v>43798</v>
      </c>
      <c r="B1731" s="16"/>
      <c r="C1731" s="18" t="s">
        <v>1424</v>
      </c>
      <c r="D1731" s="16">
        <f t="shared" si="254"/>
        <v>43798</v>
      </c>
      <c r="E1731" s="19"/>
      <c r="F1731" s="19">
        <v>8621.14</v>
      </c>
      <c r="G1731" s="19">
        <f t="shared" si="255"/>
        <v>190741.33999999991</v>
      </c>
    </row>
    <row r="1732" spans="1:7" ht="22.5" x14ac:dyDescent="0.2">
      <c r="A1732" s="16">
        <v>43801</v>
      </c>
      <c r="B1732" s="16"/>
      <c r="C1732" s="17" t="s">
        <v>1425</v>
      </c>
      <c r="D1732" s="16">
        <f t="shared" si="254"/>
        <v>43801</v>
      </c>
      <c r="E1732" s="19">
        <v>195</v>
      </c>
      <c r="F1732" s="19"/>
      <c r="G1732" s="19">
        <f t="shared" si="255"/>
        <v>190546.33999999991</v>
      </c>
    </row>
    <row r="1733" spans="1:7" ht="33.75" x14ac:dyDescent="0.2">
      <c r="A1733" s="16">
        <v>43801</v>
      </c>
      <c r="B1733" s="16"/>
      <c r="C1733" s="18" t="s">
        <v>1426</v>
      </c>
      <c r="D1733" s="16">
        <f t="shared" si="254"/>
        <v>43801</v>
      </c>
      <c r="E1733" s="19"/>
      <c r="F1733" s="19">
        <v>2258.61</v>
      </c>
      <c r="G1733" s="19">
        <f t="shared" si="255"/>
        <v>192804.9499999999</v>
      </c>
    </row>
    <row r="1734" spans="1:7" ht="22.5" x14ac:dyDescent="0.2">
      <c r="A1734" s="16">
        <v>43801</v>
      </c>
      <c r="B1734" s="16"/>
      <c r="C1734" s="18" t="s">
        <v>1427</v>
      </c>
      <c r="D1734" s="16">
        <f t="shared" si="254"/>
        <v>43801</v>
      </c>
      <c r="E1734" s="19"/>
      <c r="F1734" s="19">
        <v>9113.24</v>
      </c>
      <c r="G1734" s="19">
        <f t="shared" si="255"/>
        <v>201918.18999999989</v>
      </c>
    </row>
    <row r="1735" spans="1:7" ht="33.75" x14ac:dyDescent="0.2">
      <c r="A1735" s="16">
        <v>43801</v>
      </c>
      <c r="B1735" s="16"/>
      <c r="C1735" s="18" t="s">
        <v>1428</v>
      </c>
      <c r="D1735" s="16">
        <f t="shared" si="254"/>
        <v>43801</v>
      </c>
      <c r="E1735" s="19"/>
      <c r="F1735" s="19">
        <v>3364.45</v>
      </c>
      <c r="G1735" s="19">
        <f t="shared" si="255"/>
        <v>205282.6399999999</v>
      </c>
    </row>
    <row r="1736" spans="1:7" ht="22.5" x14ac:dyDescent="0.2">
      <c r="A1736" s="16">
        <v>43801</v>
      </c>
      <c r="B1736" s="16"/>
      <c r="C1736" s="18" t="s">
        <v>1429</v>
      </c>
      <c r="D1736" s="16">
        <f t="shared" si="254"/>
        <v>43801</v>
      </c>
      <c r="E1736" s="19">
        <v>19200</v>
      </c>
      <c r="F1736" s="19"/>
      <c r="G1736" s="19">
        <f t="shared" si="255"/>
        <v>186082.6399999999</v>
      </c>
    </row>
    <row r="1737" spans="1:7" ht="45" x14ac:dyDescent="0.2">
      <c r="A1737" s="16">
        <v>43801</v>
      </c>
      <c r="B1737" s="16"/>
      <c r="C1737" s="18" t="s">
        <v>1430</v>
      </c>
      <c r="D1737" s="16">
        <f t="shared" si="254"/>
        <v>43801</v>
      </c>
      <c r="E1737" s="19">
        <v>138</v>
      </c>
      <c r="F1737" s="19"/>
      <c r="G1737" s="19">
        <f t="shared" si="255"/>
        <v>185944.6399999999</v>
      </c>
    </row>
    <row r="1738" spans="1:7" ht="22.5" x14ac:dyDescent="0.2">
      <c r="A1738" s="16">
        <v>43801</v>
      </c>
      <c r="B1738" s="16"/>
      <c r="C1738" s="18" t="s">
        <v>1431</v>
      </c>
      <c r="D1738" s="16">
        <f t="shared" si="254"/>
        <v>43801</v>
      </c>
      <c r="E1738" s="19">
        <v>15000</v>
      </c>
      <c r="F1738" s="19"/>
      <c r="G1738" s="19">
        <f t="shared" si="255"/>
        <v>170944.6399999999</v>
      </c>
    </row>
    <row r="1739" spans="1:7" ht="45" x14ac:dyDescent="0.2">
      <c r="A1739" s="16">
        <v>43801</v>
      </c>
      <c r="B1739" s="16"/>
      <c r="C1739" s="18" t="s">
        <v>1432</v>
      </c>
      <c r="D1739" s="16">
        <f t="shared" si="254"/>
        <v>43801</v>
      </c>
      <c r="E1739" s="19">
        <v>0</v>
      </c>
      <c r="F1739" s="19"/>
      <c r="G1739" s="19">
        <f t="shared" si="255"/>
        <v>170944.6399999999</v>
      </c>
    </row>
    <row r="1740" spans="1:7" ht="33.75" x14ac:dyDescent="0.2">
      <c r="A1740" s="16">
        <v>43801</v>
      </c>
      <c r="B1740" s="16"/>
      <c r="C1740" s="18" t="s">
        <v>1433</v>
      </c>
      <c r="D1740" s="16">
        <f t="shared" si="254"/>
        <v>43801</v>
      </c>
      <c r="E1740" s="19">
        <v>5000</v>
      </c>
      <c r="F1740" s="19"/>
      <c r="G1740" s="19">
        <f t="shared" si="255"/>
        <v>165944.6399999999</v>
      </c>
    </row>
    <row r="1741" spans="1:7" ht="45" x14ac:dyDescent="0.2">
      <c r="A1741" s="16">
        <v>43801</v>
      </c>
      <c r="B1741" s="16"/>
      <c r="C1741" s="17" t="s">
        <v>1434</v>
      </c>
      <c r="D1741" s="16">
        <f t="shared" si="254"/>
        <v>43801</v>
      </c>
      <c r="E1741" s="19">
        <v>80</v>
      </c>
      <c r="F1741" s="19"/>
      <c r="G1741" s="19">
        <f t="shared" si="255"/>
        <v>165864.6399999999</v>
      </c>
    </row>
    <row r="1742" spans="1:7" ht="33.75" x14ac:dyDescent="0.2">
      <c r="A1742" s="16">
        <v>43801</v>
      </c>
      <c r="B1742" s="16"/>
      <c r="C1742" s="17" t="s">
        <v>1435</v>
      </c>
      <c r="D1742" s="16">
        <f t="shared" si="254"/>
        <v>43801</v>
      </c>
      <c r="E1742" s="19">
        <v>2283.09</v>
      </c>
      <c r="F1742" s="19"/>
      <c r="G1742" s="19">
        <f t="shared" si="255"/>
        <v>163581.5499999999</v>
      </c>
    </row>
    <row r="1743" spans="1:7" ht="45" x14ac:dyDescent="0.2">
      <c r="A1743" s="16">
        <v>43801</v>
      </c>
      <c r="B1743" s="16"/>
      <c r="C1743" s="17" t="s">
        <v>1436</v>
      </c>
      <c r="D1743" s="16">
        <f t="shared" si="254"/>
        <v>43801</v>
      </c>
      <c r="E1743" s="19">
        <v>80</v>
      </c>
      <c r="F1743" s="19"/>
      <c r="G1743" s="19">
        <f t="shared" si="255"/>
        <v>163501.5499999999</v>
      </c>
    </row>
    <row r="1744" spans="1:7" ht="33.75" x14ac:dyDescent="0.2">
      <c r="A1744" s="16">
        <v>43802</v>
      </c>
      <c r="B1744" s="16"/>
      <c r="C1744" s="18" t="s">
        <v>1437</v>
      </c>
      <c r="D1744" s="16">
        <f t="shared" si="254"/>
        <v>43802</v>
      </c>
      <c r="E1744" s="19"/>
      <c r="F1744" s="19">
        <v>12030.31</v>
      </c>
      <c r="G1744" s="19">
        <f t="shared" si="255"/>
        <v>175531.8599999999</v>
      </c>
    </row>
    <row r="1745" spans="1:7" ht="33.75" x14ac:dyDescent="0.2">
      <c r="A1745" s="16">
        <v>43802</v>
      </c>
      <c r="B1745" s="16"/>
      <c r="C1745" s="18" t="s">
        <v>1438</v>
      </c>
      <c r="D1745" s="16">
        <f t="shared" si="254"/>
        <v>43802</v>
      </c>
      <c r="E1745" s="19"/>
      <c r="F1745" s="19">
        <v>1666.74</v>
      </c>
      <c r="G1745" s="19">
        <f t="shared" si="255"/>
        <v>177198.59999999989</v>
      </c>
    </row>
    <row r="1746" spans="1:7" ht="33.75" x14ac:dyDescent="0.2">
      <c r="A1746" s="16">
        <v>43802</v>
      </c>
      <c r="B1746" s="16"/>
      <c r="C1746" s="17" t="s">
        <v>1439</v>
      </c>
      <c r="D1746" s="16">
        <f t="shared" si="254"/>
        <v>43802</v>
      </c>
      <c r="E1746" s="20"/>
      <c r="F1746" s="19">
        <v>15132</v>
      </c>
      <c r="G1746" s="19">
        <f t="shared" si="255"/>
        <v>192330.59999999989</v>
      </c>
    </row>
    <row r="1747" spans="1:7" ht="33.75" x14ac:dyDescent="0.2">
      <c r="A1747" s="16">
        <v>43804</v>
      </c>
      <c r="B1747" s="16"/>
      <c r="C1747" s="18" t="s">
        <v>1440</v>
      </c>
      <c r="D1747" s="16">
        <f t="shared" si="254"/>
        <v>43804</v>
      </c>
      <c r="E1747" s="19"/>
      <c r="F1747" s="19">
        <v>681.35</v>
      </c>
      <c r="G1747" s="19">
        <f t="shared" si="255"/>
        <v>193011.9499999999</v>
      </c>
    </row>
    <row r="1748" spans="1:7" ht="33.75" x14ac:dyDescent="0.2">
      <c r="A1748" s="21">
        <v>43805</v>
      </c>
      <c r="B1748" s="21"/>
      <c r="C1748" s="22" t="s">
        <v>1441</v>
      </c>
      <c r="D1748" s="16">
        <f t="shared" si="254"/>
        <v>43805</v>
      </c>
      <c r="E1748" s="19">
        <v>318.95</v>
      </c>
      <c r="F1748" s="19"/>
      <c r="G1748" s="19">
        <f t="shared" si="255"/>
        <v>192692.99999999988</v>
      </c>
    </row>
    <row r="1749" spans="1:7" ht="45" x14ac:dyDescent="0.2">
      <c r="A1749" s="21">
        <v>43805</v>
      </c>
      <c r="B1749" s="21"/>
      <c r="C1749" s="22" t="s">
        <v>1442</v>
      </c>
      <c r="D1749" s="16">
        <f t="shared" si="254"/>
        <v>43805</v>
      </c>
      <c r="E1749" s="19">
        <v>80</v>
      </c>
      <c r="F1749" s="19"/>
      <c r="G1749" s="19">
        <f t="shared" si="255"/>
        <v>192612.99999999988</v>
      </c>
    </row>
    <row r="1750" spans="1:7" ht="33.75" x14ac:dyDescent="0.2">
      <c r="A1750" s="16">
        <v>43805</v>
      </c>
      <c r="B1750" s="16"/>
      <c r="C1750" s="18" t="s">
        <v>1443</v>
      </c>
      <c r="D1750" s="16">
        <f t="shared" si="254"/>
        <v>43805</v>
      </c>
      <c r="E1750" s="19"/>
      <c r="F1750" s="19">
        <v>2093.56</v>
      </c>
      <c r="G1750" s="19">
        <f t="shared" si="255"/>
        <v>194706.55999999988</v>
      </c>
    </row>
    <row r="1751" spans="1:7" ht="33.75" x14ac:dyDescent="0.2">
      <c r="A1751" s="16">
        <v>43805</v>
      </c>
      <c r="B1751" s="16"/>
      <c r="C1751" s="18" t="s">
        <v>1444</v>
      </c>
      <c r="D1751" s="16">
        <f t="shared" si="254"/>
        <v>43805</v>
      </c>
      <c r="E1751" s="19"/>
      <c r="F1751" s="19">
        <v>15340.95</v>
      </c>
      <c r="G1751" s="19">
        <f t="shared" si="255"/>
        <v>210047.50999999989</v>
      </c>
    </row>
    <row r="1752" spans="1:7" ht="22.5" x14ac:dyDescent="0.2">
      <c r="A1752" s="16">
        <v>43805</v>
      </c>
      <c r="B1752" s="16"/>
      <c r="C1752" s="18" t="s">
        <v>1445</v>
      </c>
      <c r="D1752" s="16">
        <f t="shared" si="254"/>
        <v>43805</v>
      </c>
      <c r="E1752" s="19">
        <v>20000</v>
      </c>
      <c r="F1752" s="19"/>
      <c r="G1752" s="19">
        <f t="shared" si="255"/>
        <v>190047.50999999989</v>
      </c>
    </row>
    <row r="1753" spans="1:7" ht="45" x14ac:dyDescent="0.2">
      <c r="A1753" s="16">
        <v>43805</v>
      </c>
      <c r="B1753" s="16"/>
      <c r="C1753" s="18" t="s">
        <v>1446</v>
      </c>
      <c r="D1753" s="16">
        <f t="shared" si="254"/>
        <v>43805</v>
      </c>
      <c r="E1753" s="19">
        <v>132</v>
      </c>
      <c r="F1753" s="19"/>
      <c r="G1753" s="19">
        <f t="shared" si="255"/>
        <v>189915.50999999989</v>
      </c>
    </row>
    <row r="1754" spans="1:7" ht="33.75" x14ac:dyDescent="0.2">
      <c r="A1754" s="16">
        <v>43808</v>
      </c>
      <c r="B1754" s="16"/>
      <c r="C1754" s="17" t="s">
        <v>1447</v>
      </c>
      <c r="D1754" s="16">
        <f t="shared" si="254"/>
        <v>43808</v>
      </c>
      <c r="E1754" s="19"/>
      <c r="F1754" s="19">
        <v>4912.78</v>
      </c>
      <c r="G1754" s="19">
        <f t="shared" si="255"/>
        <v>194828.28999999989</v>
      </c>
    </row>
    <row r="1755" spans="1:7" ht="33.75" x14ac:dyDescent="0.2">
      <c r="A1755" s="16">
        <v>43808</v>
      </c>
      <c r="B1755" s="16"/>
      <c r="C1755" s="17" t="s">
        <v>1448</v>
      </c>
      <c r="D1755" s="16">
        <f t="shared" si="254"/>
        <v>43808</v>
      </c>
      <c r="E1755" s="19"/>
      <c r="F1755" s="19">
        <v>30373.7</v>
      </c>
      <c r="G1755" s="19">
        <f t="shared" si="255"/>
        <v>225201.9899999999</v>
      </c>
    </row>
    <row r="1756" spans="1:7" ht="33.75" x14ac:dyDescent="0.2">
      <c r="A1756" s="16">
        <v>43809</v>
      </c>
      <c r="B1756" s="16"/>
      <c r="C1756" s="18" t="s">
        <v>1449</v>
      </c>
      <c r="D1756" s="16">
        <f t="shared" si="254"/>
        <v>43809</v>
      </c>
      <c r="E1756" s="19">
        <v>298.3</v>
      </c>
      <c r="F1756" s="19"/>
      <c r="G1756" s="19">
        <f t="shared" si="255"/>
        <v>224903.68999999992</v>
      </c>
    </row>
    <row r="1757" spans="1:7" ht="45" x14ac:dyDescent="0.2">
      <c r="A1757" s="16">
        <v>43809</v>
      </c>
      <c r="B1757" s="16"/>
      <c r="C1757" s="18" t="s">
        <v>1450</v>
      </c>
      <c r="D1757" s="16">
        <f t="shared" si="254"/>
        <v>43809</v>
      </c>
      <c r="E1757" s="19">
        <v>80</v>
      </c>
      <c r="F1757" s="19"/>
      <c r="G1757" s="19">
        <f t="shared" si="255"/>
        <v>224823.68999999992</v>
      </c>
    </row>
    <row r="1758" spans="1:7" ht="22.5" x14ac:dyDescent="0.2">
      <c r="A1758" s="16">
        <v>43810</v>
      </c>
      <c r="B1758" s="16"/>
      <c r="C1758" s="18" t="s">
        <v>1451</v>
      </c>
      <c r="D1758" s="16">
        <f t="shared" si="254"/>
        <v>43810</v>
      </c>
      <c r="E1758" s="19"/>
      <c r="F1758" s="19">
        <v>3379.69</v>
      </c>
      <c r="G1758" s="19">
        <f t="shared" si="255"/>
        <v>228203.37999999992</v>
      </c>
    </row>
    <row r="1759" spans="1:7" ht="33.75" x14ac:dyDescent="0.2">
      <c r="A1759" s="16">
        <v>43811</v>
      </c>
      <c r="B1759" s="16"/>
      <c r="C1759" s="18" t="s">
        <v>1452</v>
      </c>
      <c r="D1759" s="16">
        <f t="shared" si="254"/>
        <v>43811</v>
      </c>
      <c r="E1759" s="19"/>
      <c r="F1759" s="19">
        <v>9402.25</v>
      </c>
      <c r="G1759" s="19">
        <f t="shared" si="255"/>
        <v>237605.62999999992</v>
      </c>
    </row>
    <row r="1760" spans="1:7" ht="33.75" x14ac:dyDescent="0.2">
      <c r="A1760" s="16">
        <v>43811</v>
      </c>
      <c r="B1760" s="16"/>
      <c r="C1760" s="18" t="s">
        <v>1453</v>
      </c>
      <c r="D1760" s="16">
        <f t="shared" si="254"/>
        <v>43811</v>
      </c>
      <c r="E1760" s="19"/>
      <c r="F1760" s="19">
        <v>8800.2000000000007</v>
      </c>
      <c r="G1760" s="19">
        <f t="shared" si="255"/>
        <v>246405.82999999993</v>
      </c>
    </row>
    <row r="1761" spans="1:7" ht="22.5" x14ac:dyDescent="0.2">
      <c r="A1761" s="16">
        <v>43812</v>
      </c>
      <c r="B1761" s="16"/>
      <c r="C1761" s="18" t="s">
        <v>1454</v>
      </c>
      <c r="D1761" s="16">
        <f t="shared" si="254"/>
        <v>43812</v>
      </c>
      <c r="E1761" s="19">
        <v>13558.85</v>
      </c>
      <c r="F1761" s="19"/>
      <c r="G1761" s="19">
        <f t="shared" si="255"/>
        <v>232846.97999999992</v>
      </c>
    </row>
    <row r="1762" spans="1:7" ht="45" x14ac:dyDescent="0.2">
      <c r="A1762" s="16">
        <v>43812</v>
      </c>
      <c r="B1762" s="16"/>
      <c r="C1762" s="18" t="s">
        <v>1455</v>
      </c>
      <c r="D1762" s="16">
        <f t="shared" si="254"/>
        <v>43812</v>
      </c>
      <c r="E1762" s="19">
        <v>127</v>
      </c>
      <c r="F1762" s="19"/>
      <c r="G1762" s="19">
        <f t="shared" si="255"/>
        <v>232719.97999999992</v>
      </c>
    </row>
    <row r="1763" spans="1:7" ht="22.5" x14ac:dyDescent="0.2">
      <c r="A1763" s="16">
        <v>43812</v>
      </c>
      <c r="B1763" s="16"/>
      <c r="C1763" s="18" t="s">
        <v>1456</v>
      </c>
      <c r="D1763" s="16">
        <f t="shared" si="254"/>
        <v>43812</v>
      </c>
      <c r="E1763" s="19"/>
      <c r="F1763" s="19">
        <v>13174.14</v>
      </c>
      <c r="G1763" s="19">
        <f t="shared" si="255"/>
        <v>245894.11999999994</v>
      </c>
    </row>
    <row r="1764" spans="1:7" ht="22.5" x14ac:dyDescent="0.2">
      <c r="A1764" s="16">
        <v>43812</v>
      </c>
      <c r="B1764" s="16"/>
      <c r="C1764" s="18" t="s">
        <v>1457</v>
      </c>
      <c r="D1764" s="16">
        <f t="shared" si="254"/>
        <v>43812</v>
      </c>
      <c r="E1764" s="19">
        <v>30000</v>
      </c>
      <c r="F1764" s="19"/>
      <c r="G1764" s="19">
        <f t="shared" si="255"/>
        <v>215894.11999999994</v>
      </c>
    </row>
    <row r="1765" spans="1:7" ht="45" x14ac:dyDescent="0.2">
      <c r="A1765" s="16">
        <v>43812</v>
      </c>
      <c r="B1765" s="16"/>
      <c r="C1765" s="18" t="s">
        <v>1458</v>
      </c>
      <c r="D1765" s="16">
        <f t="shared" si="254"/>
        <v>43812</v>
      </c>
      <c r="E1765" s="19">
        <v>138</v>
      </c>
      <c r="F1765" s="19"/>
      <c r="G1765" s="19">
        <f t="shared" si="255"/>
        <v>215756.11999999994</v>
      </c>
    </row>
    <row r="1766" spans="1:7" ht="33.75" x14ac:dyDescent="0.2">
      <c r="A1766" s="16">
        <v>43815</v>
      </c>
      <c r="B1766" s="16"/>
      <c r="C1766" s="18" t="s">
        <v>1459</v>
      </c>
      <c r="D1766" s="16">
        <f t="shared" si="254"/>
        <v>43815</v>
      </c>
      <c r="E1766" s="19"/>
      <c r="F1766" s="19">
        <v>2976.3</v>
      </c>
      <c r="G1766" s="19">
        <f t="shared" si="255"/>
        <v>218732.41999999993</v>
      </c>
    </row>
    <row r="1767" spans="1:7" ht="22.5" x14ac:dyDescent="0.2">
      <c r="A1767" s="16">
        <v>43815</v>
      </c>
      <c r="B1767" s="16"/>
      <c r="C1767" s="18" t="s">
        <v>1460</v>
      </c>
      <c r="D1767" s="16">
        <f t="shared" si="254"/>
        <v>43815</v>
      </c>
      <c r="E1767" s="19"/>
      <c r="F1767" s="19">
        <v>128.69</v>
      </c>
      <c r="G1767" s="19">
        <f t="shared" si="255"/>
        <v>218861.10999999993</v>
      </c>
    </row>
    <row r="1768" spans="1:7" ht="33.75" x14ac:dyDescent="0.2">
      <c r="A1768" s="16">
        <v>43815</v>
      </c>
      <c r="B1768" s="16"/>
      <c r="C1768" s="18" t="s">
        <v>1461</v>
      </c>
      <c r="D1768" s="16">
        <f t="shared" si="254"/>
        <v>43815</v>
      </c>
      <c r="E1768" s="19"/>
      <c r="F1768" s="19">
        <v>2509.38</v>
      </c>
      <c r="G1768" s="19">
        <f t="shared" si="255"/>
        <v>221370.48999999993</v>
      </c>
    </row>
    <row r="1769" spans="1:7" ht="33.75" x14ac:dyDescent="0.2">
      <c r="A1769" s="16">
        <v>43815</v>
      </c>
      <c r="B1769" s="16"/>
      <c r="C1769" s="18" t="s">
        <v>1462</v>
      </c>
      <c r="D1769" s="16">
        <f t="shared" si="254"/>
        <v>43815</v>
      </c>
      <c r="E1769" s="19"/>
      <c r="F1769" s="19">
        <v>3055.97</v>
      </c>
      <c r="G1769" s="19">
        <f t="shared" si="255"/>
        <v>224426.45999999993</v>
      </c>
    </row>
    <row r="1770" spans="1:7" ht="22.5" x14ac:dyDescent="0.2">
      <c r="A1770" s="16">
        <v>43816</v>
      </c>
      <c r="B1770" s="16"/>
      <c r="C1770" s="18" t="s">
        <v>1463</v>
      </c>
      <c r="D1770" s="16">
        <f t="shared" si="254"/>
        <v>43816</v>
      </c>
      <c r="E1770" s="19">
        <v>20000</v>
      </c>
      <c r="F1770" s="19"/>
      <c r="G1770" s="19">
        <f t="shared" si="255"/>
        <v>204426.45999999993</v>
      </c>
    </row>
    <row r="1771" spans="1:7" ht="45" x14ac:dyDescent="0.2">
      <c r="A1771" s="16">
        <v>43816</v>
      </c>
      <c r="B1771" s="16"/>
      <c r="C1771" s="18" t="s">
        <v>1464</v>
      </c>
      <c r="D1771" s="16">
        <f t="shared" si="254"/>
        <v>43816</v>
      </c>
      <c r="E1771" s="19">
        <v>131</v>
      </c>
      <c r="F1771" s="19"/>
      <c r="G1771" s="19">
        <f t="shared" si="255"/>
        <v>204295.45999999993</v>
      </c>
    </row>
    <row r="1772" spans="1:7" ht="22.5" x14ac:dyDescent="0.2">
      <c r="A1772" s="16">
        <v>43816</v>
      </c>
      <c r="B1772" s="16"/>
      <c r="C1772" s="18" t="s">
        <v>1465</v>
      </c>
      <c r="D1772" s="16">
        <f t="shared" si="254"/>
        <v>43816</v>
      </c>
      <c r="E1772" s="19">
        <v>3000</v>
      </c>
      <c r="F1772" s="19"/>
      <c r="G1772" s="19">
        <f t="shared" si="255"/>
        <v>201295.45999999993</v>
      </c>
    </row>
    <row r="1773" spans="1:7" ht="45" x14ac:dyDescent="0.2">
      <c r="A1773" s="16">
        <v>43816</v>
      </c>
      <c r="B1773" s="16"/>
      <c r="C1773" s="18" t="s">
        <v>1466</v>
      </c>
      <c r="D1773" s="16">
        <f t="shared" si="254"/>
        <v>43816</v>
      </c>
      <c r="E1773" s="19">
        <v>80</v>
      </c>
      <c r="F1773" s="19"/>
      <c r="G1773" s="19">
        <f t="shared" si="255"/>
        <v>201215.45999999993</v>
      </c>
    </row>
    <row r="1774" spans="1:7" ht="22.5" x14ac:dyDescent="0.2">
      <c r="A1774" s="16">
        <v>43816</v>
      </c>
      <c r="B1774" s="16"/>
      <c r="C1774" s="17" t="s">
        <v>1467</v>
      </c>
      <c r="D1774" s="16">
        <f t="shared" si="254"/>
        <v>43816</v>
      </c>
      <c r="E1774" s="19"/>
      <c r="F1774" s="19">
        <v>8173.61</v>
      </c>
      <c r="G1774" s="19">
        <f t="shared" si="255"/>
        <v>209389.06999999992</v>
      </c>
    </row>
    <row r="1775" spans="1:7" ht="33.75" x14ac:dyDescent="0.2">
      <c r="A1775" s="16">
        <v>43816</v>
      </c>
      <c r="B1775" s="16"/>
      <c r="C1775" s="18" t="s">
        <v>1468</v>
      </c>
      <c r="D1775" s="16">
        <f t="shared" si="254"/>
        <v>43816</v>
      </c>
      <c r="E1775" s="19"/>
      <c r="F1775" s="19">
        <v>6304.25</v>
      </c>
      <c r="G1775" s="19">
        <f t="shared" si="255"/>
        <v>215693.31999999992</v>
      </c>
    </row>
    <row r="1776" spans="1:7" ht="33.75" x14ac:dyDescent="0.2">
      <c r="A1776" s="16">
        <v>43816</v>
      </c>
      <c r="B1776" s="16"/>
      <c r="C1776" s="18" t="s">
        <v>1469</v>
      </c>
      <c r="D1776" s="16">
        <f t="shared" si="254"/>
        <v>43816</v>
      </c>
      <c r="E1776" s="19"/>
      <c r="F1776" s="19">
        <v>2676.45</v>
      </c>
      <c r="G1776" s="19">
        <f t="shared" si="255"/>
        <v>218369.76999999993</v>
      </c>
    </row>
    <row r="1777" spans="1:7" ht="45" x14ac:dyDescent="0.2">
      <c r="A1777" s="16">
        <v>43816</v>
      </c>
      <c r="B1777" s="16"/>
      <c r="C1777" s="18" t="s">
        <v>1470</v>
      </c>
      <c r="D1777" s="16">
        <f t="shared" si="254"/>
        <v>43816</v>
      </c>
      <c r="E1777" s="19">
        <v>4000</v>
      </c>
      <c r="F1777" s="19"/>
      <c r="G1777" s="19">
        <f t="shared" si="255"/>
        <v>214369.76999999993</v>
      </c>
    </row>
    <row r="1778" spans="1:7" ht="45" x14ac:dyDescent="0.2">
      <c r="A1778" s="16">
        <v>43816</v>
      </c>
      <c r="B1778" s="16"/>
      <c r="C1778" s="18" t="s">
        <v>1471</v>
      </c>
      <c r="D1778" s="16">
        <f t="shared" si="254"/>
        <v>43816</v>
      </c>
      <c r="E1778" s="19">
        <v>80</v>
      </c>
      <c r="F1778" s="19"/>
      <c r="G1778" s="19">
        <f t="shared" si="255"/>
        <v>214289.76999999993</v>
      </c>
    </row>
    <row r="1779" spans="1:7" ht="33.75" x14ac:dyDescent="0.2">
      <c r="A1779" s="16">
        <v>43816</v>
      </c>
      <c r="B1779" s="16"/>
      <c r="C1779" s="18" t="s">
        <v>1472</v>
      </c>
      <c r="D1779" s="16">
        <f t="shared" si="254"/>
        <v>43816</v>
      </c>
      <c r="E1779" s="19">
        <v>3900</v>
      </c>
      <c r="F1779" s="19"/>
      <c r="G1779" s="19">
        <f t="shared" si="255"/>
        <v>210389.76999999993</v>
      </c>
    </row>
    <row r="1780" spans="1:7" ht="45" x14ac:dyDescent="0.2">
      <c r="A1780" s="16">
        <v>43816</v>
      </c>
      <c r="B1780" s="16"/>
      <c r="C1780" s="18" t="s">
        <v>1473</v>
      </c>
      <c r="D1780" s="16">
        <f t="shared" si="254"/>
        <v>43816</v>
      </c>
      <c r="E1780" s="19">
        <v>80</v>
      </c>
      <c r="F1780" s="19"/>
      <c r="G1780" s="19">
        <f t="shared" si="255"/>
        <v>210309.76999999993</v>
      </c>
    </row>
    <row r="1781" spans="1:7" ht="33.75" x14ac:dyDescent="0.2">
      <c r="A1781" s="16">
        <v>43818</v>
      </c>
      <c r="B1781" s="16"/>
      <c r="C1781" s="18" t="s">
        <v>1474</v>
      </c>
      <c r="D1781" s="16">
        <f t="shared" si="254"/>
        <v>43818</v>
      </c>
      <c r="E1781" s="19"/>
      <c r="F1781" s="19">
        <v>1959.34</v>
      </c>
      <c r="G1781" s="19">
        <f t="shared" si="255"/>
        <v>212269.10999999993</v>
      </c>
    </row>
    <row r="1782" spans="1:7" ht="22.5" x14ac:dyDescent="0.2">
      <c r="A1782" s="16">
        <v>43818</v>
      </c>
      <c r="B1782" s="16"/>
      <c r="C1782" s="18" t="s">
        <v>1475</v>
      </c>
      <c r="D1782" s="16">
        <f t="shared" si="254"/>
        <v>43818</v>
      </c>
      <c r="E1782" s="19"/>
      <c r="F1782" s="19">
        <v>5023.1899999999996</v>
      </c>
      <c r="G1782" s="19">
        <f t="shared" si="255"/>
        <v>217292.29999999993</v>
      </c>
    </row>
    <row r="1783" spans="1:7" ht="22.5" x14ac:dyDescent="0.2">
      <c r="A1783" s="16">
        <v>43818</v>
      </c>
      <c r="B1783" s="16"/>
      <c r="C1783" s="18" t="s">
        <v>1476</v>
      </c>
      <c r="D1783" s="16">
        <f t="shared" si="254"/>
        <v>43818</v>
      </c>
      <c r="E1783" s="19"/>
      <c r="F1783" s="19">
        <v>2509.7800000000002</v>
      </c>
      <c r="G1783" s="19">
        <f t="shared" si="255"/>
        <v>219802.07999999993</v>
      </c>
    </row>
    <row r="1784" spans="1:7" ht="33.75" x14ac:dyDescent="0.2">
      <c r="A1784" s="16">
        <v>43819</v>
      </c>
      <c r="B1784" s="16"/>
      <c r="C1784" s="18" t="s">
        <v>1477</v>
      </c>
      <c r="D1784" s="16">
        <f t="shared" si="254"/>
        <v>43819</v>
      </c>
      <c r="E1784" s="19"/>
      <c r="F1784" s="19">
        <v>3214.75</v>
      </c>
      <c r="G1784" s="19">
        <f t="shared" si="255"/>
        <v>223016.82999999993</v>
      </c>
    </row>
    <row r="1785" spans="1:7" ht="33.75" x14ac:dyDescent="0.2">
      <c r="A1785" s="16">
        <v>43819</v>
      </c>
      <c r="B1785" s="16"/>
      <c r="C1785" s="18" t="s">
        <v>1478</v>
      </c>
      <c r="D1785" s="16">
        <f t="shared" ref="D1785:D1848" si="256">A1785</f>
        <v>43819</v>
      </c>
      <c r="E1785" s="19"/>
      <c r="F1785" s="19">
        <v>140</v>
      </c>
      <c r="G1785" s="19">
        <f t="shared" si="255"/>
        <v>223156.82999999993</v>
      </c>
    </row>
    <row r="1786" spans="1:7" ht="33.75" x14ac:dyDescent="0.2">
      <c r="A1786" s="16">
        <v>43819</v>
      </c>
      <c r="B1786" s="16"/>
      <c r="C1786" s="18" t="s">
        <v>1479</v>
      </c>
      <c r="D1786" s="16">
        <f t="shared" si="256"/>
        <v>43819</v>
      </c>
      <c r="E1786" s="19"/>
      <c r="F1786" s="19">
        <v>10711.45</v>
      </c>
      <c r="G1786" s="19">
        <f t="shared" ref="G1786:G1849" si="257">G1785-E1786+F1786</f>
        <v>233868.27999999994</v>
      </c>
    </row>
    <row r="1787" spans="1:7" ht="33.75" x14ac:dyDescent="0.2">
      <c r="A1787" s="16">
        <v>43822</v>
      </c>
      <c r="B1787" s="16"/>
      <c r="C1787" s="18" t="s">
        <v>1480</v>
      </c>
      <c r="D1787" s="16">
        <f t="shared" si="256"/>
        <v>43822</v>
      </c>
      <c r="E1787" s="19"/>
      <c r="F1787" s="19">
        <v>4204.3999999999996</v>
      </c>
      <c r="G1787" s="19">
        <f t="shared" si="257"/>
        <v>238072.67999999993</v>
      </c>
    </row>
    <row r="1788" spans="1:7" ht="33.75" x14ac:dyDescent="0.2">
      <c r="A1788" s="16">
        <v>43822</v>
      </c>
      <c r="B1788" s="16"/>
      <c r="C1788" s="18" t="s">
        <v>1481</v>
      </c>
      <c r="D1788" s="16">
        <f t="shared" si="256"/>
        <v>43822</v>
      </c>
      <c r="E1788" s="19"/>
      <c r="F1788" s="19">
        <v>2965.01</v>
      </c>
      <c r="G1788" s="19">
        <f t="shared" si="257"/>
        <v>241037.68999999994</v>
      </c>
    </row>
    <row r="1789" spans="1:7" ht="33.75" x14ac:dyDescent="0.2">
      <c r="A1789" s="16">
        <v>43823</v>
      </c>
      <c r="B1789" s="16"/>
      <c r="C1789" s="18" t="s">
        <v>1482</v>
      </c>
      <c r="D1789" s="16">
        <f t="shared" si="256"/>
        <v>43823</v>
      </c>
      <c r="E1789" s="19"/>
      <c r="F1789" s="19">
        <v>1806.48</v>
      </c>
      <c r="G1789" s="19">
        <f t="shared" si="257"/>
        <v>242844.16999999995</v>
      </c>
    </row>
    <row r="1790" spans="1:7" ht="22.5" x14ac:dyDescent="0.2">
      <c r="A1790" s="16">
        <v>43825</v>
      </c>
      <c r="B1790" s="16"/>
      <c r="C1790" s="17" t="s">
        <v>1483</v>
      </c>
      <c r="D1790" s="16">
        <f t="shared" si="256"/>
        <v>43825</v>
      </c>
      <c r="E1790" s="19"/>
      <c r="F1790" s="19">
        <v>5655.17</v>
      </c>
      <c r="G1790" s="19">
        <f t="shared" si="257"/>
        <v>248499.33999999997</v>
      </c>
    </row>
    <row r="1791" spans="1:7" ht="33.75" x14ac:dyDescent="0.2">
      <c r="A1791" s="16">
        <v>43826</v>
      </c>
      <c r="B1791" s="16"/>
      <c r="C1791" s="18" t="s">
        <v>1484</v>
      </c>
      <c r="D1791" s="16">
        <f t="shared" si="256"/>
        <v>43826</v>
      </c>
      <c r="E1791" s="19"/>
      <c r="F1791" s="19">
        <v>2787.61</v>
      </c>
      <c r="G1791" s="19">
        <f t="shared" si="257"/>
        <v>251286.94999999995</v>
      </c>
    </row>
    <row r="1792" spans="1:7" ht="33.75" x14ac:dyDescent="0.2">
      <c r="A1792" s="16">
        <v>43826</v>
      </c>
      <c r="B1792" s="16"/>
      <c r="C1792" s="18" t="s">
        <v>1485</v>
      </c>
      <c r="D1792" s="16">
        <f t="shared" si="256"/>
        <v>43826</v>
      </c>
      <c r="E1792" s="19"/>
      <c r="F1792" s="19">
        <v>963.65</v>
      </c>
      <c r="G1792" s="19">
        <f t="shared" si="257"/>
        <v>252250.59999999995</v>
      </c>
    </row>
    <row r="1793" spans="1:8" ht="22.5" x14ac:dyDescent="0.2">
      <c r="A1793" s="16">
        <v>43826</v>
      </c>
      <c r="B1793" s="16"/>
      <c r="C1793" s="18" t="s">
        <v>1486</v>
      </c>
      <c r="D1793" s="16">
        <f t="shared" si="256"/>
        <v>43826</v>
      </c>
      <c r="E1793" s="19">
        <v>3000</v>
      </c>
      <c r="F1793" s="19"/>
      <c r="G1793" s="19">
        <f t="shared" si="257"/>
        <v>249250.59999999995</v>
      </c>
    </row>
    <row r="1794" spans="1:8" ht="45" x14ac:dyDescent="0.2">
      <c r="A1794" s="16">
        <v>43826</v>
      </c>
      <c r="B1794" s="16"/>
      <c r="C1794" s="18" t="s">
        <v>1487</v>
      </c>
      <c r="D1794" s="16">
        <f t="shared" si="256"/>
        <v>43826</v>
      </c>
      <c r="E1794" s="19">
        <v>80</v>
      </c>
      <c r="F1794" s="19"/>
      <c r="G1794" s="19">
        <f t="shared" si="257"/>
        <v>249170.59999999995</v>
      </c>
    </row>
    <row r="1795" spans="1:8" ht="22.5" x14ac:dyDescent="0.2">
      <c r="A1795" s="16">
        <v>43826</v>
      </c>
      <c r="B1795" s="16"/>
      <c r="C1795" s="17" t="s">
        <v>1488</v>
      </c>
      <c r="D1795" s="16">
        <f t="shared" si="256"/>
        <v>43826</v>
      </c>
      <c r="E1795" s="19">
        <v>1000</v>
      </c>
      <c r="F1795" s="19"/>
      <c r="G1795" s="19">
        <f t="shared" si="257"/>
        <v>248170.59999999995</v>
      </c>
    </row>
    <row r="1796" spans="1:8" ht="45" x14ac:dyDescent="0.2">
      <c r="A1796" s="16">
        <v>43826</v>
      </c>
      <c r="B1796" s="16"/>
      <c r="C1796" s="18" t="s">
        <v>1489</v>
      </c>
      <c r="D1796" s="16">
        <f t="shared" si="256"/>
        <v>43826</v>
      </c>
      <c r="E1796" s="19">
        <v>80</v>
      </c>
      <c r="F1796" s="19"/>
      <c r="G1796" s="19">
        <f t="shared" si="257"/>
        <v>248090.59999999995</v>
      </c>
    </row>
    <row r="1797" spans="1:8" ht="22.5" x14ac:dyDescent="0.2">
      <c r="A1797" s="9">
        <v>43826</v>
      </c>
      <c r="B1797" s="9"/>
      <c r="C1797" s="28" t="s">
        <v>1490</v>
      </c>
      <c r="D1797" s="9">
        <f t="shared" si="256"/>
        <v>43826</v>
      </c>
      <c r="E1797" s="24">
        <v>34200</v>
      </c>
      <c r="F1797" s="24"/>
      <c r="G1797" s="19">
        <f t="shared" si="257"/>
        <v>213890.59999999995</v>
      </c>
    </row>
    <row r="1798" spans="1:8" ht="45" x14ac:dyDescent="0.2">
      <c r="A1798" s="16">
        <v>43826</v>
      </c>
      <c r="B1798" s="16"/>
      <c r="C1798" s="17" t="s">
        <v>1491</v>
      </c>
      <c r="D1798" s="9">
        <f t="shared" si="256"/>
        <v>43826</v>
      </c>
      <c r="E1798" s="19">
        <v>138</v>
      </c>
      <c r="F1798" s="19"/>
      <c r="G1798" s="19">
        <f t="shared" si="257"/>
        <v>213752.59999999995</v>
      </c>
    </row>
    <row r="1799" spans="1:8" ht="22.5" x14ac:dyDescent="0.2">
      <c r="A1799" s="16">
        <v>43826</v>
      </c>
      <c r="B1799" s="16"/>
      <c r="C1799" s="17" t="s">
        <v>1492</v>
      </c>
      <c r="D1799" s="9">
        <f t="shared" si="256"/>
        <v>43826</v>
      </c>
      <c r="E1799" s="19">
        <v>22644.9</v>
      </c>
      <c r="F1799" s="19"/>
      <c r="G1799" s="19">
        <f t="shared" si="257"/>
        <v>191107.69999999995</v>
      </c>
    </row>
    <row r="1800" spans="1:8" ht="45" x14ac:dyDescent="0.2">
      <c r="A1800" s="16">
        <v>43826</v>
      </c>
      <c r="B1800" s="16"/>
      <c r="C1800" s="17" t="s">
        <v>1493</v>
      </c>
      <c r="D1800" s="9">
        <f t="shared" si="256"/>
        <v>43826</v>
      </c>
      <c r="E1800" s="19">
        <v>132</v>
      </c>
      <c r="F1800" s="19"/>
      <c r="G1800" s="19">
        <f t="shared" si="257"/>
        <v>190975.69999999995</v>
      </c>
    </row>
    <row r="1801" spans="1:8" ht="33.75" x14ac:dyDescent="0.2">
      <c r="A1801" s="16">
        <v>43826</v>
      </c>
      <c r="B1801" s="16"/>
      <c r="C1801" s="17" t="s">
        <v>1494</v>
      </c>
      <c r="D1801" s="9">
        <f t="shared" si="256"/>
        <v>43826</v>
      </c>
      <c r="E1801" s="19">
        <v>1511.82</v>
      </c>
      <c r="F1801" s="19"/>
      <c r="G1801" s="19">
        <f t="shared" si="257"/>
        <v>189463.87999999995</v>
      </c>
    </row>
    <row r="1802" spans="1:8" ht="45" x14ac:dyDescent="0.2">
      <c r="A1802" s="16">
        <v>43826</v>
      </c>
      <c r="B1802" s="16"/>
      <c r="C1802" s="17" t="s">
        <v>1495</v>
      </c>
      <c r="D1802" s="9">
        <f t="shared" si="256"/>
        <v>43826</v>
      </c>
      <c r="E1802" s="19">
        <v>80</v>
      </c>
      <c r="F1802" s="19"/>
      <c r="G1802" s="19">
        <f t="shared" si="257"/>
        <v>189383.87999999995</v>
      </c>
    </row>
    <row r="1803" spans="1:8" ht="33.75" x14ac:dyDescent="0.2">
      <c r="A1803" s="16">
        <v>43826</v>
      </c>
      <c r="B1803" s="16"/>
      <c r="C1803" s="17" t="s">
        <v>1496</v>
      </c>
      <c r="D1803" s="9">
        <f t="shared" si="256"/>
        <v>43826</v>
      </c>
      <c r="E1803" s="19">
        <v>6617.23</v>
      </c>
      <c r="F1803" s="19"/>
      <c r="G1803" s="19">
        <f t="shared" si="257"/>
        <v>182766.64999999994</v>
      </c>
    </row>
    <row r="1804" spans="1:8" ht="45" x14ac:dyDescent="0.2">
      <c r="A1804" s="16">
        <v>43826</v>
      </c>
      <c r="B1804" s="16"/>
      <c r="C1804" s="17" t="s">
        <v>1497</v>
      </c>
      <c r="D1804" s="9">
        <f t="shared" si="256"/>
        <v>43826</v>
      </c>
      <c r="E1804" s="19">
        <v>80</v>
      </c>
      <c r="F1804" s="19"/>
      <c r="G1804" s="19">
        <f t="shared" si="257"/>
        <v>182686.64999999994</v>
      </c>
    </row>
    <row r="1805" spans="1:8" ht="45" x14ac:dyDescent="0.2">
      <c r="A1805" s="16">
        <v>43826</v>
      </c>
      <c r="B1805" s="16"/>
      <c r="C1805" s="17" t="s">
        <v>1498</v>
      </c>
      <c r="D1805" s="9">
        <f t="shared" si="256"/>
        <v>43826</v>
      </c>
      <c r="E1805" s="19">
        <v>8000</v>
      </c>
      <c r="F1805" s="19"/>
      <c r="G1805" s="19">
        <f t="shared" si="257"/>
        <v>174686.64999999994</v>
      </c>
    </row>
    <row r="1806" spans="1:8" ht="45" x14ac:dyDescent="0.2">
      <c r="A1806" s="16">
        <v>43826</v>
      </c>
      <c r="B1806" s="16"/>
      <c r="C1806" s="17" t="s">
        <v>1499</v>
      </c>
      <c r="D1806" s="9">
        <f t="shared" si="256"/>
        <v>43826</v>
      </c>
      <c r="E1806" s="19">
        <v>80</v>
      </c>
      <c r="F1806" s="19"/>
      <c r="G1806" s="19">
        <f t="shared" si="257"/>
        <v>174606.64999999994</v>
      </c>
    </row>
    <row r="1807" spans="1:8" ht="33.75" x14ac:dyDescent="0.2">
      <c r="A1807" s="16">
        <v>43826</v>
      </c>
      <c r="B1807" s="16"/>
      <c r="C1807" s="17" t="s">
        <v>1500</v>
      </c>
      <c r="D1807" s="9">
        <f t="shared" si="256"/>
        <v>43826</v>
      </c>
      <c r="E1807" s="19">
        <v>6105.88</v>
      </c>
      <c r="F1807" s="19"/>
      <c r="G1807" s="19">
        <f t="shared" si="257"/>
        <v>168500.76999999993</v>
      </c>
      <c r="H1807" s="33"/>
    </row>
    <row r="1808" spans="1:8" ht="45" x14ac:dyDescent="0.2">
      <c r="A1808" s="16">
        <v>43826</v>
      </c>
      <c r="B1808" s="16"/>
      <c r="C1808" s="17" t="s">
        <v>1501</v>
      </c>
      <c r="D1808" s="9">
        <f t="shared" si="256"/>
        <v>43826</v>
      </c>
      <c r="E1808" s="19">
        <v>80</v>
      </c>
      <c r="F1808" s="19"/>
      <c r="G1808" s="19">
        <f t="shared" ref="G1808:G1813" si="258">G1807-E1808+F1808</f>
        <v>168420.76999999993</v>
      </c>
    </row>
    <row r="1809" spans="1:7" ht="33.75" x14ac:dyDescent="0.2">
      <c r="A1809" s="16">
        <v>43826</v>
      </c>
      <c r="B1809" s="16"/>
      <c r="C1809" s="17" t="s">
        <v>1502</v>
      </c>
      <c r="D1809" s="9">
        <f t="shared" si="256"/>
        <v>43826</v>
      </c>
      <c r="E1809" s="19">
        <v>20000</v>
      </c>
      <c r="F1809" s="19"/>
      <c r="G1809" s="19">
        <f t="shared" si="258"/>
        <v>148420.76999999993</v>
      </c>
    </row>
    <row r="1810" spans="1:7" ht="45" x14ac:dyDescent="0.2">
      <c r="A1810" s="16">
        <v>43826</v>
      </c>
      <c r="B1810" s="16"/>
      <c r="C1810" s="17" t="s">
        <v>1503</v>
      </c>
      <c r="D1810" s="9">
        <f t="shared" si="256"/>
        <v>43826</v>
      </c>
      <c r="E1810" s="19">
        <v>128</v>
      </c>
      <c r="F1810" s="19"/>
      <c r="G1810" s="19">
        <f t="shared" si="258"/>
        <v>148292.76999999993</v>
      </c>
    </row>
    <row r="1811" spans="1:7" ht="33.75" x14ac:dyDescent="0.2">
      <c r="A1811" s="16">
        <v>43829</v>
      </c>
      <c r="B1811" s="16"/>
      <c r="C1811" s="17" t="s">
        <v>1504</v>
      </c>
      <c r="D1811" s="9">
        <f t="shared" si="256"/>
        <v>43829</v>
      </c>
      <c r="E1811" s="19"/>
      <c r="F1811" s="19">
        <v>23758.359999999899</v>
      </c>
      <c r="G1811" s="19">
        <f t="shared" si="258"/>
        <v>172051.12999999983</v>
      </c>
    </row>
    <row r="1812" spans="1:7" ht="33.75" x14ac:dyDescent="0.2">
      <c r="A1812" s="16">
        <v>43829</v>
      </c>
      <c r="B1812" s="16"/>
      <c r="C1812" s="17" t="s">
        <v>1505</v>
      </c>
      <c r="D1812" s="9">
        <f t="shared" si="256"/>
        <v>43829</v>
      </c>
      <c r="E1812" s="19"/>
      <c r="F1812" s="19">
        <v>1527.5800000001</v>
      </c>
      <c r="G1812" s="19">
        <f t="shared" si="258"/>
        <v>173578.70999999993</v>
      </c>
    </row>
    <row r="1813" spans="1:7" ht="22.5" x14ac:dyDescent="0.2">
      <c r="A1813" s="16">
        <v>43829</v>
      </c>
      <c r="B1813" s="16"/>
      <c r="C1813" s="18" t="s">
        <v>1506</v>
      </c>
      <c r="D1813" s="9">
        <f t="shared" si="256"/>
        <v>43829</v>
      </c>
      <c r="E1813" s="19"/>
      <c r="F1813" s="19">
        <v>277.89999999999998</v>
      </c>
      <c r="G1813" s="19">
        <f t="shared" si="258"/>
        <v>173856.60999999993</v>
      </c>
    </row>
    <row r="1814" spans="1:7" ht="33.75" x14ac:dyDescent="0.2">
      <c r="A1814" s="16">
        <v>43829</v>
      </c>
      <c r="B1814" s="16"/>
      <c r="C1814" s="18" t="s">
        <v>1507</v>
      </c>
      <c r="D1814" s="9">
        <f t="shared" si="256"/>
        <v>43829</v>
      </c>
      <c r="E1814" s="19">
        <v>318.95</v>
      </c>
      <c r="F1814" s="19"/>
      <c r="G1814" s="19">
        <f t="shared" si="257"/>
        <v>173537.65999999992</v>
      </c>
    </row>
    <row r="1815" spans="1:7" ht="45" x14ac:dyDescent="0.2">
      <c r="A1815" s="16">
        <v>43829</v>
      </c>
      <c r="B1815" s="16"/>
      <c r="C1815" s="18" t="s">
        <v>1508</v>
      </c>
      <c r="D1815" s="9">
        <f t="shared" si="256"/>
        <v>43829</v>
      </c>
      <c r="E1815" s="19">
        <v>80</v>
      </c>
      <c r="F1815" s="19"/>
      <c r="G1815" s="19">
        <f t="shared" si="257"/>
        <v>173457.65999999992</v>
      </c>
    </row>
    <row r="1816" spans="1:7" ht="22.5" x14ac:dyDescent="0.2">
      <c r="A1816" s="16">
        <v>43836</v>
      </c>
      <c r="B1816" s="16"/>
      <c r="C1816" s="17" t="s">
        <v>1566</v>
      </c>
      <c r="D1816" s="9">
        <f t="shared" si="256"/>
        <v>43836</v>
      </c>
      <c r="E1816" s="19">
        <v>295</v>
      </c>
      <c r="F1816" s="19"/>
      <c r="G1816" s="19">
        <f t="shared" si="257"/>
        <v>173162.65999999992</v>
      </c>
    </row>
    <row r="1817" spans="1:7" ht="22.5" x14ac:dyDescent="0.2">
      <c r="A1817" s="16">
        <v>43836</v>
      </c>
      <c r="B1817" s="16"/>
      <c r="C1817" s="17" t="s">
        <v>1515</v>
      </c>
      <c r="D1817" s="9">
        <f t="shared" si="256"/>
        <v>43836</v>
      </c>
      <c r="E1817" s="19"/>
      <c r="F1817" s="19">
        <v>932.78</v>
      </c>
      <c r="G1817" s="19">
        <f t="shared" si="257"/>
        <v>174095.43999999992</v>
      </c>
    </row>
    <row r="1818" spans="1:7" ht="33.75" x14ac:dyDescent="0.2">
      <c r="A1818" s="16">
        <v>43837</v>
      </c>
      <c r="C1818" s="17" t="s">
        <v>1514</v>
      </c>
      <c r="D1818" s="9">
        <f t="shared" si="256"/>
        <v>43837</v>
      </c>
      <c r="E1818" s="19"/>
      <c r="F1818" s="19">
        <v>10998.83</v>
      </c>
      <c r="G1818" s="19">
        <f t="shared" si="257"/>
        <v>185094.2699999999</v>
      </c>
    </row>
    <row r="1819" spans="1:7" ht="33.75" x14ac:dyDescent="0.2">
      <c r="A1819" s="16">
        <v>43837</v>
      </c>
      <c r="C1819" s="17" t="s">
        <v>1509</v>
      </c>
      <c r="D1819" s="9">
        <f t="shared" si="256"/>
        <v>43837</v>
      </c>
      <c r="E1819" s="19"/>
      <c r="F1819" s="19">
        <v>6887.57</v>
      </c>
      <c r="G1819" s="19">
        <f t="shared" si="257"/>
        <v>191981.83999999991</v>
      </c>
    </row>
    <row r="1820" spans="1:7" s="10" customFormat="1" ht="22.5" x14ac:dyDescent="0.2">
      <c r="A1820" s="16">
        <v>43837</v>
      </c>
      <c r="B1820" s="16"/>
      <c r="C1820" s="25" t="s">
        <v>1524</v>
      </c>
      <c r="D1820" s="9">
        <f t="shared" si="256"/>
        <v>43837</v>
      </c>
      <c r="E1820" s="19"/>
      <c r="F1820" s="19">
        <v>2177.13</v>
      </c>
      <c r="G1820" s="19">
        <f t="shared" si="257"/>
        <v>194158.96999999991</v>
      </c>
    </row>
    <row r="1821" spans="1:7" ht="33.75" x14ac:dyDescent="0.2">
      <c r="A1821" s="16">
        <v>43837</v>
      </c>
      <c r="B1821" s="16"/>
      <c r="C1821" s="26" t="s">
        <v>1525</v>
      </c>
      <c r="D1821" s="9">
        <f t="shared" si="256"/>
        <v>43837</v>
      </c>
      <c r="E1821" s="19"/>
      <c r="F1821" s="19">
        <v>1955.7</v>
      </c>
      <c r="G1821" s="19">
        <f t="shared" si="257"/>
        <v>196114.66999999993</v>
      </c>
    </row>
    <row r="1822" spans="1:7" ht="22.5" x14ac:dyDescent="0.2">
      <c r="A1822" s="9">
        <v>43837</v>
      </c>
      <c r="B1822" s="9"/>
      <c r="C1822" s="28" t="s">
        <v>1510</v>
      </c>
      <c r="D1822" s="9">
        <f t="shared" si="256"/>
        <v>43837</v>
      </c>
      <c r="E1822" s="19">
        <v>30000</v>
      </c>
      <c r="F1822" s="24"/>
      <c r="G1822" s="19">
        <f t="shared" si="257"/>
        <v>166114.66999999993</v>
      </c>
    </row>
    <row r="1823" spans="1:7" ht="45" x14ac:dyDescent="0.2">
      <c r="A1823" s="9">
        <v>43837</v>
      </c>
      <c r="B1823" s="9"/>
      <c r="C1823" s="27" t="s">
        <v>1526</v>
      </c>
      <c r="D1823" s="9">
        <f t="shared" si="256"/>
        <v>43837</v>
      </c>
      <c r="E1823" s="19">
        <v>138</v>
      </c>
      <c r="F1823" s="24"/>
      <c r="G1823" s="19">
        <f t="shared" si="257"/>
        <v>165976.66999999993</v>
      </c>
    </row>
    <row r="1824" spans="1:7" ht="33.75" x14ac:dyDescent="0.2">
      <c r="A1824" s="16">
        <v>43838</v>
      </c>
      <c r="B1824" s="16"/>
      <c r="C1824" s="26" t="s">
        <v>1527</v>
      </c>
      <c r="D1824" s="9">
        <f t="shared" si="256"/>
        <v>43838</v>
      </c>
      <c r="E1824" s="19"/>
      <c r="F1824" s="19">
        <v>2294.94</v>
      </c>
      <c r="G1824" s="19">
        <f t="shared" si="257"/>
        <v>168271.60999999993</v>
      </c>
    </row>
    <row r="1825" spans="1:7" ht="33.75" x14ac:dyDescent="0.2">
      <c r="A1825" s="16">
        <v>43839</v>
      </c>
      <c r="B1825" s="16"/>
      <c r="C1825" s="26" t="s">
        <v>1528</v>
      </c>
      <c r="D1825" s="9">
        <f t="shared" si="256"/>
        <v>43839</v>
      </c>
      <c r="E1825" s="19"/>
      <c r="F1825" s="19">
        <v>2222</v>
      </c>
      <c r="G1825" s="19">
        <f t="shared" si="257"/>
        <v>170493.60999999993</v>
      </c>
    </row>
    <row r="1826" spans="1:7" ht="33.75" x14ac:dyDescent="0.2">
      <c r="A1826" s="16">
        <v>43840</v>
      </c>
      <c r="B1826" s="16"/>
      <c r="C1826" s="26" t="s">
        <v>1529</v>
      </c>
      <c r="D1826" s="9">
        <f t="shared" si="256"/>
        <v>43840</v>
      </c>
      <c r="E1826" s="19"/>
      <c r="F1826" s="19">
        <v>2007.88</v>
      </c>
      <c r="G1826" s="19">
        <f t="shared" si="257"/>
        <v>172501.48999999993</v>
      </c>
    </row>
    <row r="1827" spans="1:7" ht="33.75" x14ac:dyDescent="0.2">
      <c r="A1827" s="16">
        <v>43843</v>
      </c>
      <c r="B1827" s="16"/>
      <c r="C1827" s="23" t="s">
        <v>1517</v>
      </c>
      <c r="D1827" s="9">
        <f t="shared" si="256"/>
        <v>43843</v>
      </c>
      <c r="E1827" s="19">
        <v>3386.38</v>
      </c>
      <c r="F1827" s="19"/>
      <c r="G1827" s="19">
        <f t="shared" si="257"/>
        <v>169115.10999999993</v>
      </c>
    </row>
    <row r="1828" spans="1:7" ht="45" x14ac:dyDescent="0.2">
      <c r="A1828" s="16">
        <v>43843</v>
      </c>
      <c r="B1828" s="16"/>
      <c r="C1828" s="17" t="s">
        <v>1520</v>
      </c>
      <c r="D1828" s="9">
        <f t="shared" si="256"/>
        <v>43843</v>
      </c>
      <c r="E1828" s="19">
        <v>80</v>
      </c>
      <c r="F1828" s="19"/>
      <c r="G1828" s="19">
        <f t="shared" si="257"/>
        <v>169035.10999999993</v>
      </c>
    </row>
    <row r="1829" spans="1:7" ht="22.5" x14ac:dyDescent="0.2">
      <c r="A1829" s="16">
        <v>43843</v>
      </c>
      <c r="B1829" s="16"/>
      <c r="C1829" s="26" t="s">
        <v>1530</v>
      </c>
      <c r="D1829" s="9">
        <f t="shared" si="256"/>
        <v>43843</v>
      </c>
      <c r="E1829" s="19">
        <v>10000</v>
      </c>
      <c r="F1829" s="19"/>
      <c r="G1829" s="19">
        <f t="shared" si="257"/>
        <v>159035.10999999993</v>
      </c>
    </row>
    <row r="1830" spans="1:7" ht="45" x14ac:dyDescent="0.2">
      <c r="A1830" s="16">
        <v>43843</v>
      </c>
      <c r="B1830" s="16"/>
      <c r="C1830" s="26" t="s">
        <v>1531</v>
      </c>
      <c r="D1830" s="9">
        <f t="shared" si="256"/>
        <v>43843</v>
      </c>
      <c r="E1830" s="19">
        <v>132</v>
      </c>
      <c r="F1830" s="19"/>
      <c r="G1830" s="19">
        <f t="shared" si="257"/>
        <v>158903.10999999993</v>
      </c>
    </row>
    <row r="1831" spans="1:7" ht="45" x14ac:dyDescent="0.2">
      <c r="A1831" s="16">
        <v>43843</v>
      </c>
      <c r="B1831" s="16"/>
      <c r="C1831" s="26" t="s">
        <v>1532</v>
      </c>
      <c r="D1831" s="9">
        <f t="shared" si="256"/>
        <v>43843</v>
      </c>
      <c r="E1831" s="19"/>
      <c r="F1831" s="19">
        <v>4299.63</v>
      </c>
      <c r="G1831" s="19">
        <f t="shared" si="257"/>
        <v>163202.73999999993</v>
      </c>
    </row>
    <row r="1832" spans="1:7" ht="33.75" x14ac:dyDescent="0.2">
      <c r="A1832" s="16">
        <v>43843</v>
      </c>
      <c r="B1832" s="16"/>
      <c r="C1832" s="26" t="s">
        <v>1533</v>
      </c>
      <c r="D1832" s="9">
        <f t="shared" si="256"/>
        <v>43843</v>
      </c>
      <c r="E1832" s="19"/>
      <c r="F1832" s="19">
        <v>7476</v>
      </c>
      <c r="G1832" s="19">
        <f t="shared" si="257"/>
        <v>170678.73999999993</v>
      </c>
    </row>
    <row r="1833" spans="1:7" ht="33.75" x14ac:dyDescent="0.2">
      <c r="A1833" s="16">
        <v>43843</v>
      </c>
      <c r="B1833" s="16"/>
      <c r="C1833" s="26" t="s">
        <v>1534</v>
      </c>
      <c r="D1833" s="9">
        <f t="shared" si="256"/>
        <v>43843</v>
      </c>
      <c r="E1833" s="19"/>
      <c r="F1833" s="19">
        <v>1846.69</v>
      </c>
      <c r="G1833" s="19">
        <f t="shared" si="257"/>
        <v>172525.42999999993</v>
      </c>
    </row>
    <row r="1834" spans="1:7" ht="33.75" x14ac:dyDescent="0.2">
      <c r="A1834" s="16">
        <v>43843</v>
      </c>
      <c r="B1834" s="16"/>
      <c r="C1834" s="17" t="s">
        <v>1511</v>
      </c>
      <c r="D1834" s="9">
        <f t="shared" si="256"/>
        <v>43843</v>
      </c>
      <c r="E1834" s="19">
        <v>1073.3800000000001</v>
      </c>
      <c r="F1834" s="19"/>
      <c r="G1834" s="19">
        <f t="shared" si="257"/>
        <v>171452.04999999993</v>
      </c>
    </row>
    <row r="1835" spans="1:7" ht="45" x14ac:dyDescent="0.2">
      <c r="A1835" s="16">
        <v>43843</v>
      </c>
      <c r="B1835" s="16"/>
      <c r="C1835" s="26" t="s">
        <v>1535</v>
      </c>
      <c r="D1835" s="9">
        <f t="shared" si="256"/>
        <v>43843</v>
      </c>
      <c r="E1835" s="19">
        <v>80</v>
      </c>
      <c r="F1835" s="19"/>
      <c r="G1835" s="19">
        <f t="shared" si="257"/>
        <v>171372.04999999993</v>
      </c>
    </row>
    <row r="1836" spans="1:7" ht="22.5" x14ac:dyDescent="0.2">
      <c r="A1836" s="16">
        <v>43844</v>
      </c>
      <c r="B1836" s="16"/>
      <c r="C1836" s="17" t="s">
        <v>1518</v>
      </c>
      <c r="D1836" s="9">
        <f t="shared" si="256"/>
        <v>43844</v>
      </c>
      <c r="E1836" s="19">
        <v>10000</v>
      </c>
      <c r="F1836" s="19"/>
      <c r="G1836" s="19">
        <f t="shared" si="257"/>
        <v>161372.04999999993</v>
      </c>
    </row>
    <row r="1837" spans="1:7" ht="45" x14ac:dyDescent="0.2">
      <c r="A1837" s="16">
        <v>43844</v>
      </c>
      <c r="B1837" s="16"/>
      <c r="C1837" s="17" t="s">
        <v>1521</v>
      </c>
      <c r="D1837" s="9">
        <f t="shared" si="256"/>
        <v>43844</v>
      </c>
      <c r="E1837" s="19">
        <v>132</v>
      </c>
      <c r="F1837" s="19"/>
      <c r="G1837" s="19">
        <f t="shared" si="257"/>
        <v>161240.04999999993</v>
      </c>
    </row>
    <row r="1838" spans="1:7" ht="33.75" x14ac:dyDescent="0.2">
      <c r="A1838" s="16">
        <v>43844</v>
      </c>
      <c r="B1838" s="16"/>
      <c r="C1838" s="5" t="s">
        <v>1519</v>
      </c>
      <c r="D1838" s="9">
        <f t="shared" si="256"/>
        <v>43844</v>
      </c>
      <c r="E1838" s="19">
        <v>10000</v>
      </c>
      <c r="F1838" s="19"/>
      <c r="G1838" s="19">
        <f t="shared" si="257"/>
        <v>151240.04999999993</v>
      </c>
    </row>
    <row r="1839" spans="1:7" ht="45" x14ac:dyDescent="0.2">
      <c r="A1839" s="16">
        <v>43844</v>
      </c>
      <c r="B1839" s="16"/>
      <c r="C1839" s="17" t="s">
        <v>1522</v>
      </c>
      <c r="D1839" s="9">
        <f t="shared" si="256"/>
        <v>43844</v>
      </c>
      <c r="E1839" s="19">
        <v>118</v>
      </c>
      <c r="F1839" s="19"/>
      <c r="G1839" s="19">
        <f t="shared" si="257"/>
        <v>151122.04999999993</v>
      </c>
    </row>
    <row r="1840" spans="1:7" ht="22.5" x14ac:dyDescent="0.2">
      <c r="A1840" s="16">
        <v>43844</v>
      </c>
      <c r="B1840" s="16"/>
      <c r="C1840" s="26" t="s">
        <v>1536</v>
      </c>
      <c r="D1840" s="9">
        <f t="shared" si="256"/>
        <v>43844</v>
      </c>
      <c r="E1840" s="19"/>
      <c r="F1840" s="19">
        <v>274.72000000000003</v>
      </c>
      <c r="G1840" s="19">
        <f t="shared" si="257"/>
        <v>151396.76999999993</v>
      </c>
    </row>
    <row r="1841" spans="1:11" ht="22.5" x14ac:dyDescent="0.2">
      <c r="A1841" s="9">
        <v>43844</v>
      </c>
      <c r="B1841" s="9"/>
      <c r="C1841" s="27" t="s">
        <v>1540</v>
      </c>
      <c r="D1841" s="9">
        <f t="shared" si="256"/>
        <v>43844</v>
      </c>
      <c r="E1841" s="24">
        <v>30000</v>
      </c>
      <c r="F1841" s="24"/>
      <c r="G1841" s="19">
        <f t="shared" si="257"/>
        <v>121396.76999999993</v>
      </c>
    </row>
    <row r="1842" spans="1:11" ht="45" x14ac:dyDescent="0.2">
      <c r="A1842" s="9">
        <v>43844</v>
      </c>
      <c r="B1842" s="9"/>
      <c r="C1842" s="27" t="s">
        <v>1541</v>
      </c>
      <c r="D1842" s="9">
        <f t="shared" si="256"/>
        <v>43844</v>
      </c>
      <c r="E1842" s="24">
        <v>128</v>
      </c>
      <c r="F1842" s="24"/>
      <c r="G1842" s="19">
        <f t="shared" si="257"/>
        <v>121268.76999999993</v>
      </c>
    </row>
    <row r="1843" spans="1:11" ht="33.75" x14ac:dyDescent="0.2">
      <c r="A1843" s="16">
        <v>43845</v>
      </c>
      <c r="B1843" s="16"/>
      <c r="C1843" s="26" t="s">
        <v>1537</v>
      </c>
      <c r="D1843" s="9">
        <f t="shared" si="256"/>
        <v>43845</v>
      </c>
      <c r="E1843" s="19">
        <v>357</v>
      </c>
      <c r="F1843" s="19"/>
      <c r="G1843" s="19">
        <f t="shared" si="257"/>
        <v>120911.76999999993</v>
      </c>
    </row>
    <row r="1844" spans="1:11" ht="45" x14ac:dyDescent="0.2">
      <c r="A1844" s="16">
        <v>43845</v>
      </c>
      <c r="B1844" s="16"/>
      <c r="C1844" s="26" t="s">
        <v>1538</v>
      </c>
      <c r="D1844" s="9">
        <f t="shared" si="256"/>
        <v>43845</v>
      </c>
      <c r="E1844" s="19">
        <v>35</v>
      </c>
      <c r="F1844" s="19"/>
      <c r="G1844" s="19">
        <f t="shared" si="257"/>
        <v>120876.76999999993</v>
      </c>
    </row>
    <row r="1845" spans="1:11" ht="22.5" x14ac:dyDescent="0.2">
      <c r="A1845" s="16">
        <v>43845</v>
      </c>
      <c r="B1845" s="16"/>
      <c r="C1845" s="17" t="s">
        <v>1516</v>
      </c>
      <c r="D1845" s="9">
        <f t="shared" si="256"/>
        <v>43845</v>
      </c>
      <c r="E1845" s="19"/>
      <c r="F1845" s="19">
        <v>7957.8</v>
      </c>
      <c r="G1845" s="19">
        <f t="shared" si="257"/>
        <v>128834.56999999993</v>
      </c>
    </row>
    <row r="1846" spans="1:11" ht="33.75" x14ac:dyDescent="0.2">
      <c r="A1846" s="16">
        <v>43846</v>
      </c>
      <c r="B1846" s="16"/>
      <c r="C1846" s="17" t="s">
        <v>1512</v>
      </c>
      <c r="D1846" s="9">
        <f t="shared" si="256"/>
        <v>43846</v>
      </c>
      <c r="E1846" s="19"/>
      <c r="F1846" s="19">
        <v>2764.95</v>
      </c>
      <c r="G1846" s="19">
        <f t="shared" si="257"/>
        <v>131599.51999999993</v>
      </c>
    </row>
    <row r="1847" spans="1:11" ht="22.5" x14ac:dyDescent="0.2">
      <c r="A1847" s="16">
        <v>43846</v>
      </c>
      <c r="B1847" s="16"/>
      <c r="C1847" s="26" t="s">
        <v>1539</v>
      </c>
      <c r="D1847" s="9">
        <f t="shared" si="256"/>
        <v>43846</v>
      </c>
      <c r="E1847" s="19"/>
      <c r="F1847" s="19">
        <v>110</v>
      </c>
      <c r="G1847" s="19">
        <f t="shared" si="257"/>
        <v>131709.51999999993</v>
      </c>
    </row>
    <row r="1848" spans="1:11" ht="22.5" x14ac:dyDescent="0.2">
      <c r="A1848" s="9">
        <v>43850</v>
      </c>
      <c r="B1848" s="9"/>
      <c r="C1848" s="27" t="s">
        <v>1542</v>
      </c>
      <c r="D1848" s="9">
        <f t="shared" si="256"/>
        <v>43850</v>
      </c>
      <c r="E1848" s="19">
        <v>2000</v>
      </c>
      <c r="F1848" s="24"/>
      <c r="G1848" s="19">
        <f t="shared" si="257"/>
        <v>129709.51999999993</v>
      </c>
    </row>
    <row r="1849" spans="1:11" ht="45" x14ac:dyDescent="0.2">
      <c r="A1849" s="9">
        <v>43850</v>
      </c>
      <c r="B1849" s="9"/>
      <c r="C1849" s="27" t="s">
        <v>1543</v>
      </c>
      <c r="D1849" s="9">
        <f t="shared" ref="D1849:D1892" si="259">A1849</f>
        <v>43850</v>
      </c>
      <c r="E1849" s="19">
        <v>80</v>
      </c>
      <c r="F1849" s="24"/>
      <c r="G1849" s="19">
        <f t="shared" si="257"/>
        <v>129629.51999999993</v>
      </c>
    </row>
    <row r="1850" spans="1:11" ht="22.5" x14ac:dyDescent="0.2">
      <c r="A1850" s="9">
        <v>43850</v>
      </c>
      <c r="B1850" s="9"/>
      <c r="C1850" s="28" t="s">
        <v>1513</v>
      </c>
      <c r="D1850" s="9">
        <f t="shared" si="259"/>
        <v>43850</v>
      </c>
      <c r="E1850" s="19">
        <v>2000</v>
      </c>
      <c r="F1850" s="24"/>
      <c r="G1850" s="19">
        <f t="shared" ref="G1850:G1892" si="260">G1849-E1850+F1850</f>
        <v>127629.51999999993</v>
      </c>
    </row>
    <row r="1851" spans="1:11" ht="45" x14ac:dyDescent="0.2">
      <c r="A1851" s="9">
        <v>43850</v>
      </c>
      <c r="C1851" s="28" t="s">
        <v>1523</v>
      </c>
      <c r="D1851" s="9">
        <f t="shared" si="259"/>
        <v>43850</v>
      </c>
      <c r="E1851" s="19">
        <v>80</v>
      </c>
      <c r="F1851" s="24"/>
      <c r="G1851" s="19">
        <f t="shared" si="260"/>
        <v>127549.51999999993</v>
      </c>
    </row>
    <row r="1852" spans="1:11" ht="33.75" x14ac:dyDescent="0.2">
      <c r="A1852" s="16">
        <v>43850</v>
      </c>
      <c r="B1852" s="16"/>
      <c r="C1852" s="26" t="s">
        <v>1544</v>
      </c>
      <c r="D1852" s="9">
        <f t="shared" si="259"/>
        <v>43850</v>
      </c>
      <c r="E1852" s="19"/>
      <c r="F1852" s="19">
        <v>9401.83</v>
      </c>
      <c r="G1852" s="19">
        <f t="shared" si="260"/>
        <v>136951.34999999992</v>
      </c>
      <c r="K1852" s="34"/>
    </row>
    <row r="1853" spans="1:11" ht="33.75" x14ac:dyDescent="0.2">
      <c r="A1853" s="16">
        <v>43852</v>
      </c>
      <c r="B1853" s="16"/>
      <c r="C1853" s="26" t="s">
        <v>1548</v>
      </c>
      <c r="D1853" s="9">
        <f t="shared" si="259"/>
        <v>43852</v>
      </c>
      <c r="E1853" s="19"/>
      <c r="F1853" s="19">
        <v>818.02</v>
      </c>
      <c r="G1853" s="19">
        <f t="shared" si="260"/>
        <v>137769.36999999991</v>
      </c>
      <c r="K1853" s="34"/>
    </row>
    <row r="1854" spans="1:11" ht="33.75" x14ac:dyDescent="0.2">
      <c r="A1854" s="16">
        <v>43852</v>
      </c>
      <c r="B1854" s="16"/>
      <c r="C1854" s="26" t="s">
        <v>1549</v>
      </c>
      <c r="D1854" s="9">
        <f t="shared" si="259"/>
        <v>43852</v>
      </c>
      <c r="E1854" s="19"/>
      <c r="F1854" s="19">
        <v>140</v>
      </c>
      <c r="G1854" s="19">
        <f t="shared" si="260"/>
        <v>137909.36999999991</v>
      </c>
      <c r="K1854" s="34"/>
    </row>
    <row r="1855" spans="1:11" ht="33.75" x14ac:dyDescent="0.2">
      <c r="A1855" s="16">
        <v>43853</v>
      </c>
      <c r="B1855" s="16"/>
      <c r="C1855" s="26" t="s">
        <v>1550</v>
      </c>
      <c r="D1855" s="9">
        <f t="shared" si="259"/>
        <v>43853</v>
      </c>
      <c r="E1855" s="19"/>
      <c r="F1855" s="19">
        <v>33092.910000000003</v>
      </c>
      <c r="G1855" s="19">
        <f t="shared" si="260"/>
        <v>171002.27999999991</v>
      </c>
      <c r="K1855" s="34"/>
    </row>
    <row r="1856" spans="1:11" ht="33.75" x14ac:dyDescent="0.2">
      <c r="A1856" s="16">
        <v>43853</v>
      </c>
      <c r="B1856" s="16"/>
      <c r="C1856" s="26" t="s">
        <v>1551</v>
      </c>
      <c r="D1856" s="9">
        <f t="shared" si="259"/>
        <v>43853</v>
      </c>
      <c r="E1856" s="19"/>
      <c r="F1856" s="19">
        <v>1720.57</v>
      </c>
      <c r="G1856" s="19">
        <f t="shared" si="260"/>
        <v>172722.84999999992</v>
      </c>
      <c r="K1856" s="34"/>
    </row>
    <row r="1857" spans="1:11" ht="33.75" x14ac:dyDescent="0.2">
      <c r="A1857" s="16">
        <v>43854</v>
      </c>
      <c r="B1857" s="16"/>
      <c r="C1857" s="26" t="s">
        <v>1552</v>
      </c>
      <c r="D1857" s="9">
        <f t="shared" si="259"/>
        <v>43854</v>
      </c>
      <c r="E1857" s="19"/>
      <c r="F1857" s="19">
        <v>1300.81</v>
      </c>
      <c r="G1857" s="19">
        <f t="shared" si="260"/>
        <v>174023.65999999992</v>
      </c>
      <c r="K1857" s="34"/>
    </row>
    <row r="1858" spans="1:11" ht="33.75" x14ac:dyDescent="0.2">
      <c r="A1858" s="16">
        <v>43854</v>
      </c>
      <c r="B1858" s="16"/>
      <c r="C1858" s="26" t="s">
        <v>1553</v>
      </c>
      <c r="D1858" s="9">
        <f t="shared" si="259"/>
        <v>43854</v>
      </c>
      <c r="E1858" s="19"/>
      <c r="F1858" s="19">
        <v>2953.94</v>
      </c>
      <c r="G1858" s="19">
        <f t="shared" si="260"/>
        <v>176977.59999999992</v>
      </c>
      <c r="K1858" s="34"/>
    </row>
    <row r="1859" spans="1:11" ht="33.75" x14ac:dyDescent="0.2">
      <c r="A1859" s="16">
        <v>43857</v>
      </c>
      <c r="B1859" s="16"/>
      <c r="C1859" s="26" t="s">
        <v>1554</v>
      </c>
      <c r="D1859" s="9">
        <f t="shared" si="259"/>
        <v>43857</v>
      </c>
      <c r="E1859" s="19"/>
      <c r="F1859" s="19">
        <v>8765.3799999999992</v>
      </c>
      <c r="G1859" s="19">
        <f t="shared" si="260"/>
        <v>185742.97999999992</v>
      </c>
      <c r="K1859" s="34"/>
    </row>
    <row r="1860" spans="1:11" ht="22.5" x14ac:dyDescent="0.2">
      <c r="A1860" s="16">
        <v>43857</v>
      </c>
      <c r="B1860" s="16"/>
      <c r="C1860" s="26" t="s">
        <v>1555</v>
      </c>
      <c r="D1860" s="9">
        <f t="shared" si="259"/>
        <v>43857</v>
      </c>
      <c r="E1860" s="19">
        <v>9427.0300000000007</v>
      </c>
      <c r="F1860" s="19"/>
      <c r="G1860" s="19">
        <f t="shared" si="260"/>
        <v>176315.94999999992</v>
      </c>
      <c r="K1860" s="34"/>
    </row>
    <row r="1861" spans="1:11" ht="45" x14ac:dyDescent="0.2">
      <c r="A1861" s="16">
        <v>43857</v>
      </c>
      <c r="B1861" s="16"/>
      <c r="C1861" s="17" t="s">
        <v>1546</v>
      </c>
      <c r="D1861" s="9">
        <f t="shared" si="259"/>
        <v>43857</v>
      </c>
      <c r="E1861" s="19">
        <v>110</v>
      </c>
      <c r="F1861" s="19"/>
      <c r="G1861" s="19">
        <f t="shared" si="260"/>
        <v>176205.94999999992</v>
      </c>
      <c r="K1861" s="34"/>
    </row>
    <row r="1862" spans="1:11" ht="33.75" x14ac:dyDescent="0.2">
      <c r="A1862" s="16">
        <v>43858</v>
      </c>
      <c r="B1862" s="16"/>
      <c r="C1862" s="23" t="s">
        <v>1545</v>
      </c>
      <c r="D1862" s="9">
        <f t="shared" si="259"/>
        <v>43858</v>
      </c>
      <c r="E1862" s="19">
        <v>11380.52</v>
      </c>
      <c r="F1862" s="19"/>
      <c r="G1862" s="19">
        <f t="shared" si="260"/>
        <v>164825.42999999993</v>
      </c>
      <c r="K1862" s="34"/>
    </row>
    <row r="1863" spans="1:11" ht="45" x14ac:dyDescent="0.2">
      <c r="A1863" s="16">
        <v>43858</v>
      </c>
      <c r="B1863" s="16"/>
      <c r="C1863" s="17" t="s">
        <v>1547</v>
      </c>
      <c r="D1863" s="9">
        <f t="shared" si="259"/>
        <v>43858</v>
      </c>
      <c r="E1863" s="19">
        <v>123</v>
      </c>
      <c r="F1863" s="19"/>
      <c r="G1863" s="19">
        <f t="shared" si="260"/>
        <v>164702.42999999993</v>
      </c>
      <c r="K1863" s="34"/>
    </row>
    <row r="1864" spans="1:11" ht="33.75" x14ac:dyDescent="0.2">
      <c r="A1864" s="16">
        <v>43859</v>
      </c>
      <c r="B1864" s="16"/>
      <c r="C1864" s="26" t="s">
        <v>1556</v>
      </c>
      <c r="D1864" s="9">
        <f t="shared" si="259"/>
        <v>43859</v>
      </c>
      <c r="E1864" s="19"/>
      <c r="F1864" s="19">
        <v>4705.3100000000004</v>
      </c>
      <c r="G1864" s="19">
        <f t="shared" si="260"/>
        <v>169407.73999999993</v>
      </c>
      <c r="K1864" s="34"/>
    </row>
    <row r="1865" spans="1:11" ht="33.75" x14ac:dyDescent="0.2">
      <c r="A1865" s="16">
        <v>43859</v>
      </c>
      <c r="B1865" s="16"/>
      <c r="C1865" s="26" t="s">
        <v>1557</v>
      </c>
      <c r="D1865" s="9">
        <f t="shared" si="259"/>
        <v>43859</v>
      </c>
      <c r="E1865" s="19"/>
      <c r="F1865" s="19">
        <v>1451.93</v>
      </c>
      <c r="G1865" s="19">
        <f t="shared" si="260"/>
        <v>170859.66999999993</v>
      </c>
      <c r="K1865" s="34"/>
    </row>
    <row r="1866" spans="1:11" ht="22.5" x14ac:dyDescent="0.2">
      <c r="A1866" s="16">
        <v>43859</v>
      </c>
      <c r="B1866" s="16"/>
      <c r="C1866" s="26" t="s">
        <v>1558</v>
      </c>
      <c r="D1866" s="9">
        <f t="shared" si="259"/>
        <v>43859</v>
      </c>
      <c r="E1866" s="19">
        <v>34200</v>
      </c>
      <c r="F1866" s="19"/>
      <c r="G1866" s="19">
        <f t="shared" si="260"/>
        <v>136659.66999999993</v>
      </c>
      <c r="K1866" s="34"/>
    </row>
    <row r="1867" spans="1:11" ht="45" x14ac:dyDescent="0.2">
      <c r="A1867" s="16">
        <v>43859</v>
      </c>
      <c r="B1867" s="16"/>
      <c r="C1867" s="26" t="s">
        <v>1559</v>
      </c>
      <c r="D1867" s="9">
        <f t="shared" si="259"/>
        <v>43859</v>
      </c>
      <c r="E1867" s="19">
        <v>137</v>
      </c>
      <c r="F1867" s="19"/>
      <c r="G1867" s="19">
        <f t="shared" si="260"/>
        <v>136522.66999999993</v>
      </c>
      <c r="K1867" s="34"/>
    </row>
    <row r="1868" spans="1:11" ht="45" x14ac:dyDescent="0.2">
      <c r="A1868" s="16">
        <v>43860</v>
      </c>
      <c r="B1868" s="16"/>
      <c r="C1868" s="26" t="s">
        <v>1560</v>
      </c>
      <c r="D1868" s="9">
        <f t="shared" si="259"/>
        <v>43860</v>
      </c>
      <c r="E1868" s="19"/>
      <c r="F1868" s="19">
        <v>11231.43</v>
      </c>
      <c r="G1868" s="19">
        <f t="shared" si="260"/>
        <v>147754.09999999992</v>
      </c>
      <c r="K1868" s="34"/>
    </row>
    <row r="1869" spans="1:11" ht="22.5" x14ac:dyDescent="0.2">
      <c r="A1869" s="16">
        <v>43860</v>
      </c>
      <c r="B1869" s="16"/>
      <c r="C1869" s="23" t="s">
        <v>1285</v>
      </c>
      <c r="D1869" s="9">
        <f t="shared" si="259"/>
        <v>43860</v>
      </c>
      <c r="E1869" s="19"/>
      <c r="F1869" s="19">
        <v>3847.41</v>
      </c>
      <c r="G1869" s="19">
        <f t="shared" si="260"/>
        <v>151601.50999999992</v>
      </c>
      <c r="K1869" s="34"/>
    </row>
    <row r="1870" spans="1:11" ht="33.75" x14ac:dyDescent="0.2">
      <c r="A1870" s="16">
        <v>43860</v>
      </c>
      <c r="B1870" s="16"/>
      <c r="C1870" s="26" t="s">
        <v>1561</v>
      </c>
      <c r="D1870" s="9">
        <f t="shared" si="259"/>
        <v>43860</v>
      </c>
      <c r="E1870" s="19"/>
      <c r="F1870" s="19">
        <v>4618.51</v>
      </c>
      <c r="G1870" s="19">
        <f t="shared" si="260"/>
        <v>156220.01999999993</v>
      </c>
      <c r="K1870" s="34"/>
    </row>
    <row r="1871" spans="1:11" ht="33.75" x14ac:dyDescent="0.2">
      <c r="A1871" s="16">
        <v>43860</v>
      </c>
      <c r="B1871" s="16"/>
      <c r="C1871" s="26" t="s">
        <v>1562</v>
      </c>
      <c r="D1871" s="9">
        <f t="shared" si="259"/>
        <v>43860</v>
      </c>
      <c r="E1871" s="19">
        <v>3616.23</v>
      </c>
      <c r="F1871" s="19"/>
      <c r="G1871" s="19">
        <f t="shared" si="260"/>
        <v>152603.78999999992</v>
      </c>
      <c r="K1871" s="34"/>
    </row>
    <row r="1872" spans="1:11" ht="45" x14ac:dyDescent="0.2">
      <c r="A1872" s="16">
        <v>43860</v>
      </c>
      <c r="B1872" s="16"/>
      <c r="C1872" s="26" t="s">
        <v>1563</v>
      </c>
      <c r="D1872" s="9">
        <f t="shared" si="259"/>
        <v>43860</v>
      </c>
      <c r="E1872" s="19">
        <v>80</v>
      </c>
      <c r="F1872" s="19"/>
      <c r="G1872" s="19">
        <f t="shared" si="260"/>
        <v>152523.78999999992</v>
      </c>
      <c r="K1872" s="34"/>
    </row>
    <row r="1873" spans="1:8" ht="33.75" x14ac:dyDescent="0.2">
      <c r="A1873" s="16">
        <v>43861</v>
      </c>
      <c r="B1873" s="16"/>
      <c r="C1873" s="26" t="s">
        <v>1564</v>
      </c>
      <c r="D1873" s="9">
        <f t="shared" si="259"/>
        <v>43861</v>
      </c>
      <c r="E1873" s="37"/>
      <c r="F1873" s="38">
        <v>72895.08</v>
      </c>
      <c r="G1873" s="19">
        <f t="shared" si="260"/>
        <v>225418.86999999994</v>
      </c>
    </row>
    <row r="1874" spans="1:8" ht="33.75" x14ac:dyDescent="0.2">
      <c r="A1874" s="16">
        <v>43861</v>
      </c>
      <c r="B1874" s="16"/>
      <c r="C1874" s="26" t="s">
        <v>1565</v>
      </c>
      <c r="D1874" s="9">
        <f t="shared" si="259"/>
        <v>43861</v>
      </c>
      <c r="E1874" s="37"/>
      <c r="F1874" s="38">
        <v>10939.18</v>
      </c>
      <c r="G1874" s="19">
        <f t="shared" si="260"/>
        <v>236358.04999999993</v>
      </c>
    </row>
    <row r="1875" spans="1:8" ht="22.5" x14ac:dyDescent="0.2">
      <c r="A1875" s="16">
        <v>43864</v>
      </c>
      <c r="B1875" s="35"/>
      <c r="C1875" s="28" t="s">
        <v>1567</v>
      </c>
      <c r="D1875" s="9">
        <f t="shared" si="259"/>
        <v>43864</v>
      </c>
      <c r="E1875" s="24">
        <v>295</v>
      </c>
      <c r="F1875" s="39"/>
      <c r="G1875" s="19">
        <f t="shared" si="260"/>
        <v>236063.04999999993</v>
      </c>
    </row>
    <row r="1876" spans="1:8" ht="45" x14ac:dyDescent="0.2">
      <c r="A1876" s="16">
        <v>43864</v>
      </c>
      <c r="B1876" s="16"/>
      <c r="C1876" s="23" t="s">
        <v>1569</v>
      </c>
      <c r="D1876" s="9">
        <f t="shared" si="259"/>
        <v>43864</v>
      </c>
      <c r="E1876" s="19"/>
      <c r="F1876" s="19">
        <v>15840.56</v>
      </c>
      <c r="G1876" s="19">
        <f t="shared" si="260"/>
        <v>251903.60999999993</v>
      </c>
      <c r="H1876" s="10"/>
    </row>
    <row r="1877" spans="1:8" ht="22.5" x14ac:dyDescent="0.2">
      <c r="A1877" s="16">
        <v>43864</v>
      </c>
      <c r="B1877" s="16"/>
      <c r="C1877" s="23" t="s">
        <v>1570</v>
      </c>
      <c r="D1877" s="9">
        <f t="shared" si="259"/>
        <v>43864</v>
      </c>
      <c r="E1877" s="19">
        <v>30000</v>
      </c>
      <c r="F1877" s="19"/>
      <c r="G1877" s="19">
        <f t="shared" si="260"/>
        <v>221903.60999999993</v>
      </c>
      <c r="H1877" s="10"/>
    </row>
    <row r="1878" spans="1:8" ht="45" x14ac:dyDescent="0.2">
      <c r="A1878" s="16">
        <v>43864</v>
      </c>
      <c r="B1878" s="16"/>
      <c r="C1878" s="23" t="s">
        <v>1571</v>
      </c>
      <c r="D1878" s="9">
        <f t="shared" si="259"/>
        <v>43864</v>
      </c>
      <c r="E1878" s="19">
        <v>132</v>
      </c>
      <c r="F1878" s="19"/>
      <c r="G1878" s="19">
        <f t="shared" si="260"/>
        <v>221771.60999999993</v>
      </c>
      <c r="H1878" s="10"/>
    </row>
    <row r="1879" spans="1:8" ht="22.5" x14ac:dyDescent="0.2">
      <c r="A1879" s="16">
        <v>43864</v>
      </c>
      <c r="B1879" s="16"/>
      <c r="C1879" s="23" t="s">
        <v>1568</v>
      </c>
      <c r="D1879" s="9">
        <f t="shared" si="259"/>
        <v>43864</v>
      </c>
      <c r="E1879" s="19">
        <v>34901.79</v>
      </c>
      <c r="F1879" s="19"/>
      <c r="G1879" s="19">
        <f t="shared" si="260"/>
        <v>186869.81999999992</v>
      </c>
      <c r="H1879" s="10"/>
    </row>
    <row r="1880" spans="1:8" ht="45" x14ac:dyDescent="0.2">
      <c r="A1880" s="16">
        <v>43864</v>
      </c>
      <c r="B1880" s="16"/>
      <c r="C1880" s="23" t="s">
        <v>1572</v>
      </c>
      <c r="D1880" s="9">
        <f t="shared" si="259"/>
        <v>43864</v>
      </c>
      <c r="E1880" s="19">
        <v>144</v>
      </c>
      <c r="F1880" s="19"/>
      <c r="G1880" s="19">
        <f t="shared" si="260"/>
        <v>186725.81999999992</v>
      </c>
      <c r="H1880" s="10"/>
    </row>
    <row r="1881" spans="1:8" ht="33.75" x14ac:dyDescent="0.2">
      <c r="A1881" s="16">
        <v>43866</v>
      </c>
      <c r="B1881" s="16"/>
      <c r="C1881" s="23" t="s">
        <v>1573</v>
      </c>
      <c r="D1881" s="9">
        <f t="shared" si="259"/>
        <v>43866</v>
      </c>
      <c r="E1881" s="19"/>
      <c r="F1881" s="19">
        <v>2721.67</v>
      </c>
      <c r="G1881" s="19">
        <f t="shared" si="260"/>
        <v>189447.48999999993</v>
      </c>
      <c r="H1881" s="10"/>
    </row>
    <row r="1882" spans="1:8" ht="33.75" x14ac:dyDescent="0.2">
      <c r="A1882" s="16">
        <v>43866</v>
      </c>
      <c r="B1882" s="16"/>
      <c r="C1882" s="23" t="s">
        <v>1574</v>
      </c>
      <c r="D1882" s="9">
        <f t="shared" si="259"/>
        <v>43866</v>
      </c>
      <c r="E1882" s="19"/>
      <c r="F1882" s="19">
        <v>11689.64</v>
      </c>
      <c r="G1882" s="19">
        <f t="shared" si="260"/>
        <v>201137.12999999995</v>
      </c>
      <c r="H1882" s="10"/>
    </row>
    <row r="1883" spans="1:8" ht="22.5" x14ac:dyDescent="0.2">
      <c r="A1883" s="16">
        <v>43866</v>
      </c>
      <c r="B1883" s="16"/>
      <c r="C1883" s="23" t="s">
        <v>1575</v>
      </c>
      <c r="D1883" s="9">
        <f t="shared" si="259"/>
        <v>43866</v>
      </c>
      <c r="E1883" s="19">
        <v>9674.6200000000008</v>
      </c>
      <c r="F1883" s="19"/>
      <c r="G1883" s="19">
        <f t="shared" si="260"/>
        <v>191462.50999999995</v>
      </c>
      <c r="H1883" s="10"/>
    </row>
    <row r="1884" spans="1:8" ht="45" x14ac:dyDescent="0.2">
      <c r="A1884" s="16">
        <v>43866</v>
      </c>
      <c r="B1884" s="16"/>
      <c r="C1884" s="23" t="s">
        <v>1576</v>
      </c>
      <c r="D1884" s="9">
        <f t="shared" si="259"/>
        <v>43866</v>
      </c>
      <c r="E1884" s="19">
        <v>115</v>
      </c>
      <c r="F1884" s="19"/>
      <c r="G1884" s="19">
        <f t="shared" si="260"/>
        <v>191347.50999999995</v>
      </c>
      <c r="H1884" s="10"/>
    </row>
    <row r="1885" spans="1:8" ht="33.75" x14ac:dyDescent="0.2">
      <c r="A1885" s="16">
        <v>43866</v>
      </c>
      <c r="B1885" s="16"/>
      <c r="C1885" s="23" t="s">
        <v>1577</v>
      </c>
      <c r="D1885" s="9">
        <f t="shared" si="259"/>
        <v>43866</v>
      </c>
      <c r="E1885" s="19">
        <v>480</v>
      </c>
      <c r="F1885" s="19"/>
      <c r="G1885" s="19">
        <f t="shared" si="260"/>
        <v>190867.50999999995</v>
      </c>
      <c r="H1885" s="10"/>
    </row>
    <row r="1886" spans="1:8" ht="45" x14ac:dyDescent="0.2">
      <c r="A1886" s="16">
        <v>43866</v>
      </c>
      <c r="B1886" s="16"/>
      <c r="C1886" s="23" t="s">
        <v>1578</v>
      </c>
      <c r="D1886" s="9">
        <f t="shared" si="259"/>
        <v>43866</v>
      </c>
      <c r="E1886" s="19">
        <v>35</v>
      </c>
      <c r="F1886" s="19"/>
      <c r="G1886" s="19">
        <f t="shared" si="260"/>
        <v>190832.50999999995</v>
      </c>
      <c r="H1886" s="10"/>
    </row>
    <row r="1887" spans="1:8" ht="33.75" x14ac:dyDescent="0.2">
      <c r="A1887" s="16">
        <v>43867</v>
      </c>
      <c r="B1887" s="16"/>
      <c r="C1887" s="23" t="s">
        <v>1579</v>
      </c>
      <c r="D1887" s="9">
        <f t="shared" si="259"/>
        <v>43867</v>
      </c>
      <c r="E1887" s="19"/>
      <c r="F1887" s="19">
        <v>2486.25</v>
      </c>
      <c r="G1887" s="19">
        <f t="shared" si="260"/>
        <v>193318.75999999995</v>
      </c>
      <c r="H1887" s="10"/>
    </row>
    <row r="1888" spans="1:8" ht="33.75" x14ac:dyDescent="0.2">
      <c r="A1888" s="16">
        <v>43867</v>
      </c>
      <c r="B1888" s="16"/>
      <c r="C1888" s="23" t="s">
        <v>1580</v>
      </c>
      <c r="D1888" s="9">
        <f t="shared" si="259"/>
        <v>43867</v>
      </c>
      <c r="E1888" s="19"/>
      <c r="F1888" s="19">
        <v>9845.25</v>
      </c>
      <c r="G1888" s="19">
        <f t="shared" si="260"/>
        <v>203164.00999999995</v>
      </c>
      <c r="H1888" s="10"/>
    </row>
    <row r="1889" spans="1:8" ht="22.5" x14ac:dyDescent="0.2">
      <c r="A1889" s="16">
        <v>43867</v>
      </c>
      <c r="B1889" s="16"/>
      <c r="C1889" s="23" t="s">
        <v>1581</v>
      </c>
      <c r="D1889" s="9">
        <f t="shared" si="259"/>
        <v>43867</v>
      </c>
      <c r="E1889" s="19"/>
      <c r="F1889" s="19">
        <v>11949.56</v>
      </c>
      <c r="G1889" s="19">
        <f t="shared" si="260"/>
        <v>215113.56999999995</v>
      </c>
      <c r="H1889" s="10"/>
    </row>
    <row r="1890" spans="1:8" ht="33.75" x14ac:dyDescent="0.2">
      <c r="A1890" s="16">
        <v>43868</v>
      </c>
      <c r="B1890" s="16"/>
      <c r="C1890" s="23" t="s">
        <v>1582</v>
      </c>
      <c r="D1890" s="9">
        <f t="shared" si="259"/>
        <v>43868</v>
      </c>
      <c r="E1890" s="19">
        <v>4075.96</v>
      </c>
      <c r="F1890" s="19"/>
      <c r="G1890" s="19">
        <f t="shared" si="260"/>
        <v>211037.60999999996</v>
      </c>
      <c r="H1890" s="10"/>
    </row>
    <row r="1891" spans="1:8" ht="45" x14ac:dyDescent="0.2">
      <c r="A1891" s="16">
        <v>43868</v>
      </c>
      <c r="B1891" s="16"/>
      <c r="C1891" s="23" t="s">
        <v>1583</v>
      </c>
      <c r="D1891" s="9">
        <f t="shared" si="259"/>
        <v>43868</v>
      </c>
      <c r="E1891" s="19">
        <v>80</v>
      </c>
      <c r="F1891" s="19"/>
      <c r="G1891" s="19">
        <f t="shared" si="260"/>
        <v>210957.60999999996</v>
      </c>
      <c r="H1891" s="10"/>
    </row>
    <row r="1892" spans="1:8" ht="45" x14ac:dyDescent="0.2">
      <c r="A1892" s="16">
        <v>43868</v>
      </c>
      <c r="B1892" s="16"/>
      <c r="C1892" s="23" t="s">
        <v>1584</v>
      </c>
      <c r="D1892" s="9">
        <f t="shared" si="259"/>
        <v>43868</v>
      </c>
      <c r="E1892" s="19"/>
      <c r="F1892" s="19">
        <v>3472.67</v>
      </c>
      <c r="G1892" s="19">
        <f t="shared" si="260"/>
        <v>214430.27999999997</v>
      </c>
      <c r="H1892" s="10"/>
    </row>
    <row r="1893" spans="1:8" x14ac:dyDescent="0.2">
      <c r="A1893" s="16"/>
      <c r="B1893" s="16"/>
      <c r="C1893" s="23"/>
      <c r="D1893" s="9"/>
      <c r="E1893" s="19"/>
      <c r="F1893" s="19"/>
      <c r="H1893" s="10"/>
    </row>
    <row r="1894" spans="1:8" x14ac:dyDescent="0.2">
      <c r="A1894" s="16"/>
      <c r="B1894" s="16"/>
      <c r="C1894" s="23"/>
      <c r="D1894" s="9"/>
      <c r="E1894" s="19"/>
      <c r="F1894" s="19"/>
      <c r="H1894" s="10"/>
    </row>
    <row r="1895" spans="1:8" x14ac:dyDescent="0.2">
      <c r="A1895" s="10"/>
      <c r="B1895" s="10"/>
      <c r="C1895" s="10"/>
      <c r="D1895" s="10"/>
      <c r="E1895" s="19"/>
      <c r="F1895" s="19"/>
      <c r="H1895" s="10"/>
    </row>
    <row r="1896" spans="1:8" x14ac:dyDescent="0.2">
      <c r="A1896" s="10"/>
      <c r="B1896" s="10"/>
      <c r="C1896" s="10"/>
      <c r="D1896" s="10"/>
      <c r="E1896" s="19"/>
      <c r="F1896" s="19"/>
      <c r="H1896" s="10"/>
    </row>
    <row r="1897" spans="1:8" x14ac:dyDescent="0.2">
      <c r="A1897" s="10"/>
      <c r="B1897" s="10"/>
      <c r="C1897" s="10"/>
      <c r="D1897" s="10"/>
      <c r="H1897" s="10"/>
    </row>
    <row r="1898" spans="1:8" x14ac:dyDescent="0.2">
      <c r="A1898" s="10"/>
      <c r="B1898" s="10"/>
      <c r="C1898" s="10"/>
      <c r="D1898" s="10"/>
      <c r="H1898" s="10"/>
    </row>
    <row r="1899" spans="1:8" x14ac:dyDescent="0.2">
      <c r="A1899" s="10"/>
      <c r="B1899" s="10"/>
      <c r="C1899" s="10"/>
      <c r="D1899" s="10"/>
      <c r="H1899" s="10"/>
    </row>
    <row r="1900" spans="1:8" x14ac:dyDescent="0.2">
      <c r="A1900" s="10"/>
      <c r="B1900" s="10"/>
      <c r="C1900" s="10"/>
      <c r="D1900" s="10"/>
      <c r="H1900" s="10"/>
    </row>
    <row r="1901" spans="1:8" x14ac:dyDescent="0.2">
      <c r="A1901" s="10"/>
      <c r="B1901" s="10"/>
      <c r="C1901" s="10"/>
      <c r="D1901" s="10"/>
      <c r="H1901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freemium</dc:creator>
  <cp:lastModifiedBy>Eugene</cp:lastModifiedBy>
  <dcterms:created xsi:type="dcterms:W3CDTF">2019-11-21T14:24:45Z</dcterms:created>
  <dcterms:modified xsi:type="dcterms:W3CDTF">2020-02-16T13:53:48Z</dcterms:modified>
</cp:coreProperties>
</file>